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ne/AKB/MSKAP/NM lag/NM Lag 2023/"/>
    </mc:Choice>
  </mc:AlternateContent>
  <xr:revisionPtr revIDLastSave="0" documentId="13_ncr:1_{57935188-A428-B94B-BC92-1F5812F3097C}" xr6:coauthVersionLast="47" xr6:coauthVersionMax="47" xr10:uidLastSave="{00000000-0000-0000-0000-000000000000}"/>
  <bookViews>
    <workbookView xWindow="1180" yWindow="500" windowWidth="23260" windowHeight="12460" xr2:uid="{4B0E2985-4430-43B6-BAFB-D324A1454B07}"/>
  </bookViews>
  <sheets>
    <sheet name="P1" sheetId="10" r:id="rId1"/>
    <sheet name="P2" sheetId="9" r:id="rId2"/>
    <sheet name="P3" sheetId="14" r:id="rId3"/>
    <sheet name="P4" sheetId="15" r:id="rId4"/>
    <sheet name="NM Lag Senior" sheetId="40" r:id="rId5"/>
    <sheet name="Ranking NM Lag Senior" sheetId="43" r:id="rId6"/>
    <sheet name="Meltzer-Faber" sheetId="37" state="hidden" r:id="rId7"/>
    <sheet name="Module1" sheetId="2" state="veryHidden" r:id="rId8"/>
  </sheets>
  <definedNames>
    <definedName name="_xlnm.Print_Area" localSheetId="4">'NM Lag Senior'!$A$1:$P$56</definedName>
    <definedName name="_xlnm.Print_Area" localSheetId="0">'P1'!$B$1:$V$39</definedName>
    <definedName name="_xlnm.Print_Area" localSheetId="1">'P2'!$B$1:$V$39</definedName>
    <definedName name="_xlnm.Print_Area" localSheetId="2">'P3'!$B$1:$V$39</definedName>
    <definedName name="_xlnm.Print_Area" localSheetId="3">'P4'!$B$1:$V$39</definedName>
    <definedName name="_xlnm.Print_Area" localSheetId="5">'Ranking NM Lag Senior'!$A$1:$Q$48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P18" i="40" l="1"/>
  <c r="R56" i="40"/>
  <c r="R55" i="40"/>
  <c r="R54" i="40"/>
  <c r="R53" i="40"/>
  <c r="R50" i="40"/>
  <c r="R49" i="40"/>
  <c r="R48" i="40"/>
  <c r="R47" i="40"/>
  <c r="R44" i="40"/>
  <c r="R43" i="40"/>
  <c r="R42" i="40"/>
  <c r="R41" i="40"/>
  <c r="R38" i="40"/>
  <c r="R37" i="40"/>
  <c r="R36" i="40"/>
  <c r="R35" i="40"/>
  <c r="R29" i="40"/>
  <c r="R28" i="40"/>
  <c r="R27" i="40"/>
  <c r="R26" i="40"/>
  <c r="R23" i="40"/>
  <c r="R22" i="40"/>
  <c r="R21" i="40"/>
  <c r="R20" i="40"/>
  <c r="R17" i="40"/>
  <c r="R16" i="40"/>
  <c r="R14" i="40"/>
  <c r="R11" i="40"/>
  <c r="R10" i="40"/>
  <c r="R9" i="40"/>
  <c r="R7" i="40"/>
  <c r="R15" i="40"/>
  <c r="R8" i="40"/>
  <c r="P24" i="40"/>
  <c r="R24" i="40" l="1"/>
  <c r="R18" i="40"/>
  <c r="S17" i="10"/>
  <c r="A2" i="43"/>
  <c r="P54" i="40"/>
  <c r="D49" i="43"/>
  <c r="F29" i="40"/>
  <c r="F23" i="40"/>
  <c r="B34" i="43"/>
  <c r="C34" i="43"/>
  <c r="D42" i="43"/>
  <c r="E42" i="43"/>
  <c r="F42" i="43"/>
  <c r="G42" i="43"/>
  <c r="H42" i="43"/>
  <c r="I42" i="43"/>
  <c r="J42" i="43"/>
  <c r="K42" i="43"/>
  <c r="L42" i="43"/>
  <c r="M42" i="43"/>
  <c r="A2" i="40"/>
  <c r="E42" i="40"/>
  <c r="G55" i="43"/>
  <c r="G56" i="43"/>
  <c r="G57" i="43"/>
  <c r="G58" i="43"/>
  <c r="G59" i="43"/>
  <c r="G60" i="43"/>
  <c r="G61" i="43"/>
  <c r="G62" i="43"/>
  <c r="G63" i="43"/>
  <c r="G64" i="43"/>
  <c r="G65" i="43"/>
  <c r="G66" i="43"/>
  <c r="G67" i="43"/>
  <c r="G68" i="43"/>
  <c r="G69" i="43"/>
  <c r="G33" i="43"/>
  <c r="G43" i="43"/>
  <c r="G31" i="43"/>
  <c r="G32" i="43"/>
  <c r="G70" i="43"/>
  <c r="G71" i="43"/>
  <c r="G49" i="43"/>
  <c r="G50" i="43"/>
  <c r="G24" i="43"/>
  <c r="G23" i="43"/>
  <c r="G15" i="43"/>
  <c r="G8" i="43"/>
  <c r="G51" i="43"/>
  <c r="G52" i="43"/>
  <c r="G53" i="43"/>
  <c r="G54" i="43"/>
  <c r="G18" i="43"/>
  <c r="G12" i="43"/>
  <c r="G13" i="43"/>
  <c r="G21" i="43"/>
  <c r="G20" i="43"/>
  <c r="G22" i="43"/>
  <c r="G10" i="43"/>
  <c r="G16" i="43"/>
  <c r="G11" i="43"/>
  <c r="G17" i="43"/>
  <c r="G19" i="43"/>
  <c r="G9" i="43"/>
  <c r="G25" i="43"/>
  <c r="G14" i="43"/>
  <c r="G7" i="43"/>
  <c r="G6" i="43"/>
  <c r="G39" i="43"/>
  <c r="G37" i="43"/>
  <c r="G47" i="43"/>
  <c r="G45" i="43"/>
  <c r="G40" i="43"/>
  <c r="G44" i="43"/>
  <c r="G46" i="43"/>
  <c r="G41" i="43"/>
  <c r="G36" i="43"/>
  <c r="G38" i="43"/>
  <c r="G48" i="43"/>
  <c r="G30" i="43"/>
  <c r="G29" i="43"/>
  <c r="G35" i="43"/>
  <c r="G34" i="43"/>
  <c r="Y10" i="9"/>
  <c r="Y11" i="9"/>
  <c r="Y12" i="9"/>
  <c r="Y13" i="9"/>
  <c r="AD13" i="9"/>
  <c r="Y14" i="9"/>
  <c r="Y15" i="9"/>
  <c r="Y16" i="9"/>
  <c r="Y17" i="9"/>
  <c r="Y18" i="9"/>
  <c r="AD18" i="9"/>
  <c r="Y19" i="9"/>
  <c r="Y20" i="9"/>
  <c r="Z20" i="9"/>
  <c r="AA20" i="9"/>
  <c r="AC20" i="9"/>
  <c r="AD20" i="9"/>
  <c r="Y21" i="9"/>
  <c r="AD21" i="9"/>
  <c r="Y22" i="9"/>
  <c r="AD22" i="9"/>
  <c r="Y23" i="9"/>
  <c r="AD23" i="9"/>
  <c r="Y24" i="9"/>
  <c r="AD24" i="9"/>
  <c r="Y10" i="14"/>
  <c r="Y11" i="14"/>
  <c r="Y12" i="14"/>
  <c r="Y13" i="14"/>
  <c r="AD13" i="14"/>
  <c r="Y14" i="14"/>
  <c r="Y15" i="14"/>
  <c r="Y16" i="14"/>
  <c r="Y17" i="14"/>
  <c r="Y18" i="14"/>
  <c r="AD18" i="14"/>
  <c r="Y19" i="14"/>
  <c r="AD19" i="14"/>
  <c r="Y20" i="14"/>
  <c r="AD20" i="14"/>
  <c r="Y21" i="14"/>
  <c r="AD21" i="14"/>
  <c r="Y22" i="14"/>
  <c r="AD22" i="14"/>
  <c r="Y23" i="14"/>
  <c r="AD23" i="14"/>
  <c r="Y24" i="14"/>
  <c r="AD24" i="14"/>
  <c r="Y10" i="15"/>
  <c r="Y11" i="15"/>
  <c r="Y12" i="15"/>
  <c r="Y13" i="15"/>
  <c r="AD13" i="15"/>
  <c r="Y14" i="15"/>
  <c r="Y15" i="15"/>
  <c r="Y16" i="15"/>
  <c r="Y17" i="15"/>
  <c r="Y18" i="15"/>
  <c r="Y19" i="15"/>
  <c r="Y20" i="15"/>
  <c r="Y21" i="15"/>
  <c r="Y22" i="15"/>
  <c r="Y23" i="15"/>
  <c r="Z23" i="15"/>
  <c r="AA23" i="15"/>
  <c r="AB23" i="15"/>
  <c r="AD23" i="15"/>
  <c r="Y24" i="15"/>
  <c r="AD24" i="15"/>
  <c r="Y10" i="10"/>
  <c r="Y11" i="10"/>
  <c r="Y12" i="10"/>
  <c r="Y13" i="10"/>
  <c r="Y14" i="10"/>
  <c r="Y15" i="10"/>
  <c r="Y16" i="10"/>
  <c r="Y17" i="10"/>
  <c r="Y18" i="10"/>
  <c r="AD18" i="10"/>
  <c r="Y19" i="10"/>
  <c r="Y20" i="10"/>
  <c r="Y21" i="10"/>
  <c r="Y22" i="10"/>
  <c r="Y23" i="10"/>
  <c r="AD23" i="10"/>
  <c r="Y24" i="10"/>
  <c r="Z24" i="10"/>
  <c r="AA24" i="10"/>
  <c r="AC24" i="10"/>
  <c r="AD24" i="10"/>
  <c r="Y9" i="9"/>
  <c r="Y9" i="14"/>
  <c r="Y9" i="15"/>
  <c r="Y9" i="10"/>
  <c r="M71" i="43"/>
  <c r="L71" i="43"/>
  <c r="K71" i="43"/>
  <c r="J71" i="43"/>
  <c r="I71" i="43"/>
  <c r="H71" i="43"/>
  <c r="F71" i="43"/>
  <c r="E71" i="43"/>
  <c r="D71" i="43"/>
  <c r="C71" i="43"/>
  <c r="B71" i="43"/>
  <c r="M70" i="43"/>
  <c r="L70" i="43"/>
  <c r="K70" i="43"/>
  <c r="J70" i="43"/>
  <c r="I70" i="43"/>
  <c r="H70" i="43"/>
  <c r="F70" i="43"/>
  <c r="E70" i="43"/>
  <c r="D70" i="43"/>
  <c r="C70" i="43"/>
  <c r="B70" i="43"/>
  <c r="M32" i="43"/>
  <c r="L32" i="43"/>
  <c r="K32" i="43"/>
  <c r="J32" i="43"/>
  <c r="I32" i="43"/>
  <c r="H32" i="43"/>
  <c r="F32" i="43"/>
  <c r="E32" i="43"/>
  <c r="D32" i="43"/>
  <c r="C44" i="43"/>
  <c r="B44" i="43"/>
  <c r="M31" i="43"/>
  <c r="L31" i="43"/>
  <c r="K31" i="43"/>
  <c r="J31" i="43"/>
  <c r="I31" i="43"/>
  <c r="H31" i="43"/>
  <c r="F31" i="43"/>
  <c r="E31" i="43"/>
  <c r="D31" i="43"/>
  <c r="C45" i="43"/>
  <c r="B45" i="43"/>
  <c r="M43" i="43"/>
  <c r="L43" i="43"/>
  <c r="K43" i="43"/>
  <c r="J43" i="43"/>
  <c r="I43" i="43"/>
  <c r="H43" i="43"/>
  <c r="F43" i="43"/>
  <c r="E43" i="43"/>
  <c r="D43" i="43"/>
  <c r="C33" i="43"/>
  <c r="B33" i="43"/>
  <c r="M33" i="43"/>
  <c r="L33" i="43"/>
  <c r="K33" i="43"/>
  <c r="J33" i="43"/>
  <c r="I33" i="43"/>
  <c r="H33" i="43"/>
  <c r="F33" i="43"/>
  <c r="E33" i="43"/>
  <c r="D33" i="43"/>
  <c r="C43" i="43"/>
  <c r="B43" i="43"/>
  <c r="M69" i="43"/>
  <c r="L69" i="43"/>
  <c r="K69" i="43"/>
  <c r="J69" i="43"/>
  <c r="I69" i="43"/>
  <c r="H69" i="43"/>
  <c r="F69" i="43"/>
  <c r="E69" i="43"/>
  <c r="D69" i="43"/>
  <c r="C69" i="43"/>
  <c r="B69" i="43"/>
  <c r="M68" i="43"/>
  <c r="L68" i="43"/>
  <c r="K68" i="43"/>
  <c r="J68" i="43"/>
  <c r="I68" i="43"/>
  <c r="H68" i="43"/>
  <c r="F68" i="43"/>
  <c r="E68" i="43"/>
  <c r="D68" i="43"/>
  <c r="C68" i="43"/>
  <c r="B68" i="43"/>
  <c r="M67" i="43"/>
  <c r="L67" i="43"/>
  <c r="K67" i="43"/>
  <c r="J67" i="43"/>
  <c r="I67" i="43"/>
  <c r="H67" i="43"/>
  <c r="F67" i="43"/>
  <c r="E67" i="43"/>
  <c r="D67" i="43"/>
  <c r="C67" i="43"/>
  <c r="B67" i="43"/>
  <c r="M66" i="43"/>
  <c r="L66" i="43"/>
  <c r="K66" i="43"/>
  <c r="J66" i="43"/>
  <c r="I66" i="43"/>
  <c r="H66" i="43"/>
  <c r="F66" i="43"/>
  <c r="E66" i="43"/>
  <c r="D66" i="43"/>
  <c r="C66" i="43"/>
  <c r="B66" i="43"/>
  <c r="M65" i="43"/>
  <c r="L65" i="43"/>
  <c r="K65" i="43"/>
  <c r="J65" i="43"/>
  <c r="I65" i="43"/>
  <c r="H65" i="43"/>
  <c r="F65" i="43"/>
  <c r="E65" i="43"/>
  <c r="D65" i="43"/>
  <c r="C65" i="43"/>
  <c r="B65" i="43"/>
  <c r="M64" i="43"/>
  <c r="L64" i="43"/>
  <c r="K64" i="43"/>
  <c r="J64" i="43"/>
  <c r="I64" i="43"/>
  <c r="H64" i="43"/>
  <c r="F64" i="43"/>
  <c r="E64" i="43"/>
  <c r="D64" i="43"/>
  <c r="C64" i="43"/>
  <c r="B64" i="43"/>
  <c r="M63" i="43"/>
  <c r="L63" i="43"/>
  <c r="K63" i="43"/>
  <c r="J63" i="43"/>
  <c r="I63" i="43"/>
  <c r="H63" i="43"/>
  <c r="F63" i="43"/>
  <c r="E63" i="43"/>
  <c r="D63" i="43"/>
  <c r="C63" i="43"/>
  <c r="B63" i="43"/>
  <c r="M62" i="43"/>
  <c r="L62" i="43"/>
  <c r="K62" i="43"/>
  <c r="J62" i="43"/>
  <c r="I62" i="43"/>
  <c r="H62" i="43"/>
  <c r="F62" i="43"/>
  <c r="E62" i="43"/>
  <c r="D62" i="43"/>
  <c r="C62" i="43"/>
  <c r="B62" i="43"/>
  <c r="M61" i="43"/>
  <c r="L61" i="43"/>
  <c r="K61" i="43"/>
  <c r="J61" i="43"/>
  <c r="I61" i="43"/>
  <c r="H61" i="43"/>
  <c r="F61" i="43"/>
  <c r="E61" i="43"/>
  <c r="D61" i="43"/>
  <c r="C61" i="43"/>
  <c r="B61" i="43"/>
  <c r="M60" i="43"/>
  <c r="L60" i="43"/>
  <c r="K60" i="43"/>
  <c r="J60" i="43"/>
  <c r="I60" i="43"/>
  <c r="H60" i="43"/>
  <c r="F60" i="43"/>
  <c r="E60" i="43"/>
  <c r="D60" i="43"/>
  <c r="C60" i="43"/>
  <c r="B60" i="43"/>
  <c r="M59" i="43"/>
  <c r="L59" i="43"/>
  <c r="K59" i="43"/>
  <c r="J59" i="43"/>
  <c r="I59" i="43"/>
  <c r="H59" i="43"/>
  <c r="F59" i="43"/>
  <c r="E59" i="43"/>
  <c r="D59" i="43"/>
  <c r="C59" i="43"/>
  <c r="B59" i="43"/>
  <c r="M58" i="43"/>
  <c r="L58" i="43"/>
  <c r="K58" i="43"/>
  <c r="J58" i="43"/>
  <c r="I58" i="43"/>
  <c r="H58" i="43"/>
  <c r="F58" i="43"/>
  <c r="E58" i="43"/>
  <c r="D58" i="43"/>
  <c r="C58" i="43"/>
  <c r="B58" i="43"/>
  <c r="M57" i="43"/>
  <c r="L57" i="43"/>
  <c r="K57" i="43"/>
  <c r="J57" i="43"/>
  <c r="I57" i="43"/>
  <c r="H57" i="43"/>
  <c r="F57" i="43"/>
  <c r="E57" i="43"/>
  <c r="D57" i="43"/>
  <c r="C57" i="43"/>
  <c r="B57" i="43"/>
  <c r="M56" i="43"/>
  <c r="L56" i="43"/>
  <c r="K56" i="43"/>
  <c r="J56" i="43"/>
  <c r="I56" i="43"/>
  <c r="H56" i="43"/>
  <c r="F56" i="43"/>
  <c r="E56" i="43"/>
  <c r="D56" i="43"/>
  <c r="C56" i="43"/>
  <c r="B56" i="43"/>
  <c r="M55" i="43"/>
  <c r="L55" i="43"/>
  <c r="K55" i="43"/>
  <c r="J55" i="43"/>
  <c r="I55" i="43"/>
  <c r="H55" i="43"/>
  <c r="F55" i="43"/>
  <c r="E55" i="43"/>
  <c r="D55" i="43"/>
  <c r="C55" i="43"/>
  <c r="B55" i="43"/>
  <c r="M54" i="43"/>
  <c r="L54" i="43"/>
  <c r="K54" i="43"/>
  <c r="J54" i="43"/>
  <c r="I54" i="43"/>
  <c r="H54" i="43"/>
  <c r="F54" i="43"/>
  <c r="E54" i="43"/>
  <c r="D54" i="43"/>
  <c r="C54" i="43"/>
  <c r="B54" i="43"/>
  <c r="M53" i="43"/>
  <c r="L53" i="43"/>
  <c r="K53" i="43"/>
  <c r="J53" i="43"/>
  <c r="I53" i="43"/>
  <c r="H53" i="43"/>
  <c r="F53" i="43"/>
  <c r="E53" i="43"/>
  <c r="D53" i="43"/>
  <c r="C53" i="43"/>
  <c r="B53" i="43"/>
  <c r="M52" i="43"/>
  <c r="L52" i="43"/>
  <c r="K52" i="43"/>
  <c r="J52" i="43"/>
  <c r="I52" i="43"/>
  <c r="H52" i="43"/>
  <c r="F52" i="43"/>
  <c r="E52" i="43"/>
  <c r="D52" i="43"/>
  <c r="C52" i="43"/>
  <c r="B52" i="43"/>
  <c r="M51" i="43"/>
  <c r="L51" i="43"/>
  <c r="K51" i="43"/>
  <c r="J51" i="43"/>
  <c r="I51" i="43"/>
  <c r="H51" i="43"/>
  <c r="F51" i="43"/>
  <c r="E51" i="43"/>
  <c r="D51" i="43"/>
  <c r="C51" i="43"/>
  <c r="B51" i="43"/>
  <c r="M8" i="43"/>
  <c r="L8" i="43"/>
  <c r="K8" i="43"/>
  <c r="J8" i="43"/>
  <c r="I8" i="43"/>
  <c r="H8" i="43"/>
  <c r="F8" i="43"/>
  <c r="E8" i="43"/>
  <c r="D8" i="43"/>
  <c r="C21" i="43"/>
  <c r="B21" i="43"/>
  <c r="M15" i="43"/>
  <c r="L15" i="43"/>
  <c r="K15" i="43"/>
  <c r="J15" i="43"/>
  <c r="I15" i="43"/>
  <c r="H15" i="43"/>
  <c r="F15" i="43"/>
  <c r="E15" i="43"/>
  <c r="D15" i="43"/>
  <c r="C14" i="43"/>
  <c r="B14" i="43"/>
  <c r="M23" i="43"/>
  <c r="L23" i="43"/>
  <c r="K23" i="43"/>
  <c r="J23" i="43"/>
  <c r="I23" i="43"/>
  <c r="H23" i="43"/>
  <c r="F23" i="43"/>
  <c r="E23" i="43"/>
  <c r="D23" i="43"/>
  <c r="C6" i="43"/>
  <c r="B6" i="43"/>
  <c r="M24" i="43"/>
  <c r="L24" i="43"/>
  <c r="K24" i="43"/>
  <c r="J24" i="43"/>
  <c r="I24" i="43"/>
  <c r="H24" i="43"/>
  <c r="F24" i="43"/>
  <c r="E24" i="43"/>
  <c r="D24" i="43"/>
  <c r="C24" i="43"/>
  <c r="B24" i="43"/>
  <c r="M50" i="43"/>
  <c r="L50" i="43"/>
  <c r="K50" i="43"/>
  <c r="J50" i="43"/>
  <c r="I50" i="43"/>
  <c r="H50" i="43"/>
  <c r="F50" i="43"/>
  <c r="E50" i="43"/>
  <c r="D50" i="43"/>
  <c r="C50" i="43"/>
  <c r="B50" i="43"/>
  <c r="M49" i="43"/>
  <c r="L49" i="43"/>
  <c r="K49" i="43"/>
  <c r="J49" i="43"/>
  <c r="I49" i="43"/>
  <c r="H49" i="43"/>
  <c r="F49" i="43"/>
  <c r="E49" i="43"/>
  <c r="C49" i="43"/>
  <c r="B49" i="43"/>
  <c r="M34" i="43"/>
  <c r="L34" i="43"/>
  <c r="K34" i="43"/>
  <c r="J34" i="43"/>
  <c r="I34" i="43"/>
  <c r="H34" i="43"/>
  <c r="F34" i="43"/>
  <c r="E34" i="43"/>
  <c r="D34" i="43"/>
  <c r="C42" i="43"/>
  <c r="B42" i="43"/>
  <c r="M35" i="43"/>
  <c r="L35" i="43"/>
  <c r="K35" i="43"/>
  <c r="J35" i="43"/>
  <c r="I35" i="43"/>
  <c r="H35" i="43"/>
  <c r="F35" i="43"/>
  <c r="E35" i="43"/>
  <c r="D35" i="43"/>
  <c r="C41" i="43"/>
  <c r="B41" i="43"/>
  <c r="M29" i="43"/>
  <c r="L29" i="43"/>
  <c r="K29" i="43"/>
  <c r="J29" i="43"/>
  <c r="I29" i="43"/>
  <c r="H29" i="43"/>
  <c r="F29" i="43"/>
  <c r="E29" i="43"/>
  <c r="D29" i="43"/>
  <c r="C47" i="43"/>
  <c r="B47" i="43"/>
  <c r="M30" i="43"/>
  <c r="L30" i="43"/>
  <c r="K30" i="43"/>
  <c r="J30" i="43"/>
  <c r="I30" i="43"/>
  <c r="H30" i="43"/>
  <c r="F30" i="43"/>
  <c r="E30" i="43"/>
  <c r="D30" i="43"/>
  <c r="C46" i="43"/>
  <c r="B46" i="43"/>
  <c r="M48" i="43"/>
  <c r="L48" i="43"/>
  <c r="K48" i="43"/>
  <c r="J48" i="43"/>
  <c r="I48" i="43"/>
  <c r="H48" i="43"/>
  <c r="F48" i="43"/>
  <c r="E48" i="43"/>
  <c r="D48" i="43"/>
  <c r="C48" i="43"/>
  <c r="B48" i="43"/>
  <c r="M38" i="43"/>
  <c r="L38" i="43"/>
  <c r="K38" i="43"/>
  <c r="J38" i="43"/>
  <c r="I38" i="43"/>
  <c r="H38" i="43"/>
  <c r="F38" i="43"/>
  <c r="E38" i="43"/>
  <c r="D38" i="43"/>
  <c r="C38" i="43"/>
  <c r="B38" i="43"/>
  <c r="M36" i="43"/>
  <c r="L36" i="43"/>
  <c r="K36" i="43"/>
  <c r="J36" i="43"/>
  <c r="I36" i="43"/>
  <c r="H36" i="43"/>
  <c r="F36" i="43"/>
  <c r="E36" i="43"/>
  <c r="D36" i="43"/>
  <c r="C40" i="43"/>
  <c r="B40" i="43"/>
  <c r="M41" i="43"/>
  <c r="L41" i="43"/>
  <c r="K41" i="43"/>
  <c r="J41" i="43"/>
  <c r="I41" i="43"/>
  <c r="H41" i="43"/>
  <c r="F41" i="43"/>
  <c r="E41" i="43"/>
  <c r="D41" i="43"/>
  <c r="C35" i="43"/>
  <c r="B35" i="43"/>
  <c r="M46" i="43"/>
  <c r="L46" i="43"/>
  <c r="K46" i="43"/>
  <c r="J46" i="43"/>
  <c r="I46" i="43"/>
  <c r="H46" i="43"/>
  <c r="F46" i="43"/>
  <c r="E46" i="43"/>
  <c r="D46" i="43"/>
  <c r="C30" i="43"/>
  <c r="B30" i="43"/>
  <c r="M44" i="43"/>
  <c r="L44" i="43"/>
  <c r="K44" i="43"/>
  <c r="J44" i="43"/>
  <c r="I44" i="43"/>
  <c r="H44" i="43"/>
  <c r="F44" i="43"/>
  <c r="E44" i="43"/>
  <c r="D44" i="43"/>
  <c r="C32" i="43"/>
  <c r="B32" i="43"/>
  <c r="M40" i="43"/>
  <c r="L40" i="43"/>
  <c r="K40" i="43"/>
  <c r="J40" i="43"/>
  <c r="I40" i="43"/>
  <c r="H40" i="43"/>
  <c r="F40" i="43"/>
  <c r="E40" i="43"/>
  <c r="D40" i="43"/>
  <c r="C36" i="43"/>
  <c r="B36" i="43"/>
  <c r="M45" i="43"/>
  <c r="L45" i="43"/>
  <c r="K45" i="43"/>
  <c r="J45" i="43"/>
  <c r="I45" i="43"/>
  <c r="H45" i="43"/>
  <c r="F45" i="43"/>
  <c r="E45" i="43"/>
  <c r="D45" i="43"/>
  <c r="C31" i="43"/>
  <c r="B31" i="43"/>
  <c r="M47" i="43"/>
  <c r="L47" i="43"/>
  <c r="K47" i="43"/>
  <c r="J47" i="43"/>
  <c r="I47" i="43"/>
  <c r="H47" i="43"/>
  <c r="F47" i="43"/>
  <c r="E47" i="43"/>
  <c r="D47" i="43"/>
  <c r="C29" i="43"/>
  <c r="B29" i="43"/>
  <c r="M37" i="43"/>
  <c r="L37" i="43"/>
  <c r="K37" i="43"/>
  <c r="J37" i="43"/>
  <c r="I37" i="43"/>
  <c r="H37" i="43"/>
  <c r="F37" i="43"/>
  <c r="E37" i="43"/>
  <c r="D37" i="43"/>
  <c r="C39" i="43"/>
  <c r="B39" i="43"/>
  <c r="M39" i="43"/>
  <c r="L39" i="43"/>
  <c r="K39" i="43"/>
  <c r="J39" i="43"/>
  <c r="I39" i="43"/>
  <c r="H39" i="43"/>
  <c r="F39" i="43"/>
  <c r="E39" i="43"/>
  <c r="D39" i="43"/>
  <c r="C37" i="43"/>
  <c r="B37" i="43"/>
  <c r="M6" i="43"/>
  <c r="L6" i="43"/>
  <c r="K6" i="43"/>
  <c r="J6" i="43"/>
  <c r="I6" i="43"/>
  <c r="H6" i="43"/>
  <c r="F6" i="43"/>
  <c r="E6" i="43"/>
  <c r="D6" i="43"/>
  <c r="C23" i="43"/>
  <c r="B23" i="43"/>
  <c r="M7" i="43"/>
  <c r="L7" i="43"/>
  <c r="K7" i="43"/>
  <c r="J7" i="43"/>
  <c r="I7" i="43"/>
  <c r="H7" i="43"/>
  <c r="F7" i="43"/>
  <c r="E7" i="43"/>
  <c r="D7" i="43"/>
  <c r="C22" i="43"/>
  <c r="B22" i="43"/>
  <c r="M14" i="43"/>
  <c r="L14" i="43"/>
  <c r="K14" i="43"/>
  <c r="J14" i="43"/>
  <c r="I14" i="43"/>
  <c r="H14" i="43"/>
  <c r="F14" i="43"/>
  <c r="E14" i="43"/>
  <c r="D14" i="43"/>
  <c r="C15" i="43"/>
  <c r="B15" i="43"/>
  <c r="M25" i="43"/>
  <c r="L25" i="43"/>
  <c r="K25" i="43"/>
  <c r="J25" i="43"/>
  <c r="I25" i="43"/>
  <c r="H25" i="43"/>
  <c r="F25" i="43"/>
  <c r="E25" i="43"/>
  <c r="D25" i="43"/>
  <c r="C25" i="43"/>
  <c r="B25" i="43"/>
  <c r="M9" i="43"/>
  <c r="L9" i="43"/>
  <c r="K9" i="43"/>
  <c r="J9" i="43"/>
  <c r="I9" i="43"/>
  <c r="H9" i="43"/>
  <c r="F9" i="43"/>
  <c r="E9" i="43"/>
  <c r="D9" i="43"/>
  <c r="C20" i="43"/>
  <c r="B20" i="43"/>
  <c r="M19" i="43"/>
  <c r="L19" i="43"/>
  <c r="K19" i="43"/>
  <c r="J19" i="43"/>
  <c r="I19" i="43"/>
  <c r="H19" i="43"/>
  <c r="F19" i="43"/>
  <c r="E19" i="43"/>
  <c r="D19" i="43"/>
  <c r="C10" i="43"/>
  <c r="B10" i="43"/>
  <c r="M17" i="43"/>
  <c r="L17" i="43"/>
  <c r="K17" i="43"/>
  <c r="J17" i="43"/>
  <c r="I17" i="43"/>
  <c r="H17" i="43"/>
  <c r="F17" i="43"/>
  <c r="E17" i="43"/>
  <c r="D17" i="43"/>
  <c r="C12" i="43"/>
  <c r="B12" i="43"/>
  <c r="M11" i="43"/>
  <c r="L11" i="43"/>
  <c r="K11" i="43"/>
  <c r="J11" i="43"/>
  <c r="I11" i="43"/>
  <c r="H11" i="43"/>
  <c r="F11" i="43"/>
  <c r="E11" i="43"/>
  <c r="D11" i="43"/>
  <c r="C18" i="43"/>
  <c r="B18" i="43"/>
  <c r="M16" i="43"/>
  <c r="L16" i="43"/>
  <c r="K16" i="43"/>
  <c r="J16" i="43"/>
  <c r="I16" i="43"/>
  <c r="H16" i="43"/>
  <c r="F16" i="43"/>
  <c r="E16" i="43"/>
  <c r="D16" i="43"/>
  <c r="C13" i="43"/>
  <c r="B13" i="43"/>
  <c r="M10" i="43"/>
  <c r="L10" i="43"/>
  <c r="K10" i="43"/>
  <c r="J10" i="43"/>
  <c r="I10" i="43"/>
  <c r="H10" i="43"/>
  <c r="F10" i="43"/>
  <c r="E10" i="43"/>
  <c r="D10" i="43"/>
  <c r="C19" i="43"/>
  <c r="B19" i="43"/>
  <c r="M22" i="43"/>
  <c r="L22" i="43"/>
  <c r="K22" i="43"/>
  <c r="J22" i="43"/>
  <c r="I22" i="43"/>
  <c r="H22" i="43"/>
  <c r="F22" i="43"/>
  <c r="E22" i="43"/>
  <c r="D22" i="43"/>
  <c r="C7" i="43"/>
  <c r="B7" i="43"/>
  <c r="M20" i="43"/>
  <c r="L20" i="43"/>
  <c r="K20" i="43"/>
  <c r="J20" i="43"/>
  <c r="I20" i="43"/>
  <c r="H20" i="43"/>
  <c r="F20" i="43"/>
  <c r="E20" i="43"/>
  <c r="D20" i="43"/>
  <c r="C9" i="43"/>
  <c r="B9" i="43"/>
  <c r="M21" i="43"/>
  <c r="L21" i="43"/>
  <c r="K21" i="43"/>
  <c r="J21" i="43"/>
  <c r="I21" i="43"/>
  <c r="H21" i="43"/>
  <c r="F21" i="43"/>
  <c r="E21" i="43"/>
  <c r="D21" i="43"/>
  <c r="C8" i="43"/>
  <c r="B8" i="43"/>
  <c r="M13" i="43"/>
  <c r="L13" i="43"/>
  <c r="K13" i="43"/>
  <c r="J13" i="43"/>
  <c r="I13" i="43"/>
  <c r="H13" i="43"/>
  <c r="F13" i="43"/>
  <c r="E13" i="43"/>
  <c r="D13" i="43"/>
  <c r="C16" i="43"/>
  <c r="B16" i="43"/>
  <c r="M12" i="43"/>
  <c r="L12" i="43"/>
  <c r="K12" i="43"/>
  <c r="J12" i="43"/>
  <c r="I12" i="43"/>
  <c r="H12" i="43"/>
  <c r="F12" i="43"/>
  <c r="E12" i="43"/>
  <c r="D12" i="43"/>
  <c r="C17" i="43"/>
  <c r="B17" i="43"/>
  <c r="M18" i="43"/>
  <c r="L18" i="43"/>
  <c r="K18" i="43"/>
  <c r="J18" i="43"/>
  <c r="I18" i="43"/>
  <c r="H18" i="43"/>
  <c r="F18" i="43"/>
  <c r="E18" i="43"/>
  <c r="D18" i="43"/>
  <c r="C11" i="43"/>
  <c r="B11" i="43"/>
  <c r="N2" i="43"/>
  <c r="F2" i="43"/>
  <c r="M2" i="40"/>
  <c r="F2" i="40"/>
  <c r="P10" i="9"/>
  <c r="M28" i="40"/>
  <c r="P11" i="9"/>
  <c r="M16" i="40"/>
  <c r="N53" i="43"/>
  <c r="P14" i="9"/>
  <c r="N25" i="43"/>
  <c r="P15" i="9"/>
  <c r="N14" i="43"/>
  <c r="P16" i="9"/>
  <c r="P17" i="9"/>
  <c r="N6" i="43"/>
  <c r="N54" i="43"/>
  <c r="P19" i="9"/>
  <c r="N56" i="43"/>
  <c r="N57" i="43"/>
  <c r="N58" i="43"/>
  <c r="P10" i="15"/>
  <c r="N42" i="43"/>
  <c r="P11" i="15"/>
  <c r="M48" i="40"/>
  <c r="M65" i="40"/>
  <c r="P14" i="15"/>
  <c r="N30" i="43"/>
  <c r="P15" i="15"/>
  <c r="N29" i="43"/>
  <c r="P16" i="15"/>
  <c r="N35" i="43"/>
  <c r="P17" i="15"/>
  <c r="M55" i="40"/>
  <c r="N69" i="43"/>
  <c r="P19" i="15"/>
  <c r="N33" i="43"/>
  <c r="P20" i="15"/>
  <c r="P21" i="15"/>
  <c r="N31" i="43"/>
  <c r="P22" i="15"/>
  <c r="N32" i="43"/>
  <c r="N70" i="43"/>
  <c r="P9" i="15"/>
  <c r="P9" i="9"/>
  <c r="P10" i="10"/>
  <c r="N12" i="43"/>
  <c r="P11" i="10"/>
  <c r="M13" i="40"/>
  <c r="P14" i="10"/>
  <c r="P15" i="10"/>
  <c r="M26" i="40"/>
  <c r="P16" i="10"/>
  <c r="N10" i="43"/>
  <c r="P17" i="10"/>
  <c r="N16" i="43"/>
  <c r="P19" i="10"/>
  <c r="M21" i="40"/>
  <c r="P20" i="10"/>
  <c r="N23" i="43"/>
  <c r="P21" i="10"/>
  <c r="M15" i="40"/>
  <c r="P22" i="10"/>
  <c r="N8" i="43"/>
  <c r="N52" i="43"/>
  <c r="P9" i="10"/>
  <c r="N18" i="43"/>
  <c r="X10" i="9"/>
  <c r="Z10" i="9"/>
  <c r="AA10" i="9"/>
  <c r="X11" i="9"/>
  <c r="Z11" i="9"/>
  <c r="AA11" i="9"/>
  <c r="X12" i="9"/>
  <c r="Z12" i="9"/>
  <c r="AA12" i="9"/>
  <c r="X13" i="9"/>
  <c r="Z13" i="9"/>
  <c r="AA13" i="9"/>
  <c r="X14" i="9"/>
  <c r="Z14" i="9"/>
  <c r="AA14" i="9"/>
  <c r="X15" i="9"/>
  <c r="Z15" i="9"/>
  <c r="AA15" i="9"/>
  <c r="X16" i="9"/>
  <c r="Z16" i="9"/>
  <c r="AA16" i="9"/>
  <c r="X17" i="9"/>
  <c r="Z17" i="9"/>
  <c r="AA17" i="9"/>
  <c r="X18" i="9"/>
  <c r="Z18" i="9"/>
  <c r="AA18" i="9"/>
  <c r="X19" i="9"/>
  <c r="Z19" i="9"/>
  <c r="AA19" i="9"/>
  <c r="X20" i="9"/>
  <c r="X21" i="9"/>
  <c r="Z21" i="9"/>
  <c r="AA21" i="9"/>
  <c r="X22" i="9"/>
  <c r="Z22" i="9"/>
  <c r="AA22" i="9"/>
  <c r="X23" i="9"/>
  <c r="Z23" i="9"/>
  <c r="AA23" i="9"/>
  <c r="X24" i="9"/>
  <c r="Z24" i="9"/>
  <c r="AA24" i="9"/>
  <c r="X10" i="14"/>
  <c r="Z10" i="14"/>
  <c r="AA10" i="14"/>
  <c r="X11" i="14"/>
  <c r="Z11" i="14"/>
  <c r="AA11" i="14"/>
  <c r="X12" i="14"/>
  <c r="Z12" i="14"/>
  <c r="AA12" i="14"/>
  <c r="X13" i="14"/>
  <c r="Z13" i="14"/>
  <c r="AA13" i="14"/>
  <c r="X14" i="14"/>
  <c r="Z14" i="14"/>
  <c r="AA14" i="14"/>
  <c r="X15" i="14"/>
  <c r="Z15" i="14"/>
  <c r="AA15" i="14"/>
  <c r="X16" i="14"/>
  <c r="Z16" i="14"/>
  <c r="AA16" i="14"/>
  <c r="X17" i="14"/>
  <c r="Z17" i="14"/>
  <c r="AA17" i="14"/>
  <c r="X18" i="14"/>
  <c r="Z18" i="14"/>
  <c r="AA18" i="14"/>
  <c r="X19" i="14"/>
  <c r="Z19" i="14"/>
  <c r="AA19" i="14"/>
  <c r="X20" i="14"/>
  <c r="Z20" i="14"/>
  <c r="AA20" i="14"/>
  <c r="X21" i="14"/>
  <c r="Z21" i="14"/>
  <c r="AA21" i="14"/>
  <c r="X22" i="14"/>
  <c r="Z22" i="14"/>
  <c r="AA22" i="14"/>
  <c r="X23" i="14"/>
  <c r="Z23" i="14"/>
  <c r="AA23" i="14"/>
  <c r="X24" i="14"/>
  <c r="Z24" i="14"/>
  <c r="AA24" i="14"/>
  <c r="X10" i="15"/>
  <c r="Z10" i="15"/>
  <c r="AA10" i="15"/>
  <c r="X11" i="15"/>
  <c r="Z11" i="15"/>
  <c r="AA11" i="15"/>
  <c r="X12" i="15"/>
  <c r="Z12" i="15"/>
  <c r="AA12" i="15"/>
  <c r="X13" i="15"/>
  <c r="Z13" i="15"/>
  <c r="AA13" i="15"/>
  <c r="X14" i="15"/>
  <c r="Z14" i="15"/>
  <c r="AA14" i="15"/>
  <c r="X15" i="15"/>
  <c r="Z15" i="15"/>
  <c r="AA15" i="15"/>
  <c r="X16" i="15"/>
  <c r="Z16" i="15"/>
  <c r="AA16" i="15"/>
  <c r="X17" i="15"/>
  <c r="Z17" i="15"/>
  <c r="AA17" i="15"/>
  <c r="X18" i="15"/>
  <c r="Z18" i="15"/>
  <c r="AA18" i="15"/>
  <c r="X19" i="15"/>
  <c r="Z19" i="15"/>
  <c r="AA19" i="15"/>
  <c r="X20" i="15"/>
  <c r="Z20" i="15"/>
  <c r="AA20" i="15"/>
  <c r="X21" i="15"/>
  <c r="Z21" i="15"/>
  <c r="AA21" i="15"/>
  <c r="X22" i="15"/>
  <c r="Z22" i="15"/>
  <c r="AA22" i="15"/>
  <c r="X23" i="15"/>
  <c r="X24" i="15"/>
  <c r="Z24" i="15"/>
  <c r="AA24" i="15"/>
  <c r="P10" i="14"/>
  <c r="N37" i="43"/>
  <c r="P11" i="14"/>
  <c r="M46" i="40"/>
  <c r="P12" i="14"/>
  <c r="N45" i="43"/>
  <c r="P9" i="14"/>
  <c r="N39" i="43"/>
  <c r="N60" i="43"/>
  <c r="P14" i="14"/>
  <c r="M35" i="40"/>
  <c r="P15" i="14"/>
  <c r="N44" i="43"/>
  <c r="P16" i="14"/>
  <c r="N46" i="43"/>
  <c r="P17" i="14"/>
  <c r="N41" i="43"/>
  <c r="N62" i="43"/>
  <c r="N63" i="43"/>
  <c r="N64" i="43"/>
  <c r="N66" i="43"/>
  <c r="N67" i="43"/>
  <c r="X9" i="9"/>
  <c r="Z9" i="9"/>
  <c r="AA9" i="9"/>
  <c r="X9" i="14"/>
  <c r="Z9" i="14"/>
  <c r="AA9" i="14"/>
  <c r="X9" i="15"/>
  <c r="Z9" i="15"/>
  <c r="AA9" i="15"/>
  <c r="X9" i="10"/>
  <c r="Z9" i="10"/>
  <c r="AA9" i="10"/>
  <c r="T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Z23" i="10"/>
  <c r="AA23" i="10"/>
  <c r="X24" i="10"/>
  <c r="G35" i="40"/>
  <c r="G19" i="40"/>
  <c r="G79" i="40"/>
  <c r="H79" i="40"/>
  <c r="I79" i="40"/>
  <c r="J79" i="40"/>
  <c r="K79" i="40"/>
  <c r="L79" i="40"/>
  <c r="G78" i="40"/>
  <c r="H78" i="40"/>
  <c r="I78" i="40"/>
  <c r="J78" i="40"/>
  <c r="K78" i="40"/>
  <c r="L78" i="40"/>
  <c r="G56" i="40"/>
  <c r="H56" i="40"/>
  <c r="I56" i="40"/>
  <c r="J56" i="40"/>
  <c r="K56" i="40"/>
  <c r="L56" i="40"/>
  <c r="G50" i="40"/>
  <c r="T50" i="40" s="1"/>
  <c r="H50" i="40"/>
  <c r="I50" i="40"/>
  <c r="J50" i="40"/>
  <c r="K50" i="40"/>
  <c r="L50" i="40"/>
  <c r="G44" i="40"/>
  <c r="H44" i="40"/>
  <c r="I44" i="40"/>
  <c r="J44" i="40"/>
  <c r="K44" i="40"/>
  <c r="L44" i="40"/>
  <c r="G38" i="40"/>
  <c r="T38" i="40" s="1"/>
  <c r="H38" i="40"/>
  <c r="I38" i="40"/>
  <c r="J38" i="40"/>
  <c r="K38" i="40"/>
  <c r="L38" i="40"/>
  <c r="G57" i="40"/>
  <c r="H57" i="40"/>
  <c r="I57" i="40"/>
  <c r="J57" i="40"/>
  <c r="K57" i="40"/>
  <c r="L57" i="40"/>
  <c r="G55" i="40"/>
  <c r="T55" i="40" s="1"/>
  <c r="H55" i="40"/>
  <c r="I55" i="40"/>
  <c r="J55" i="40"/>
  <c r="K55" i="40"/>
  <c r="L55" i="40"/>
  <c r="G49" i="40"/>
  <c r="H49" i="40"/>
  <c r="I49" i="40"/>
  <c r="J49" i="40"/>
  <c r="K49" i="40"/>
  <c r="L49" i="40"/>
  <c r="G43" i="40"/>
  <c r="H43" i="40"/>
  <c r="I43" i="40"/>
  <c r="J43" i="40"/>
  <c r="K43" i="40"/>
  <c r="L43" i="40"/>
  <c r="G37" i="40"/>
  <c r="H37" i="40"/>
  <c r="I37" i="40"/>
  <c r="J37" i="40"/>
  <c r="K37" i="40"/>
  <c r="L37" i="40"/>
  <c r="G65" i="40"/>
  <c r="H65" i="40"/>
  <c r="I65" i="40"/>
  <c r="J65" i="40"/>
  <c r="K65" i="40"/>
  <c r="L65" i="40"/>
  <c r="G54" i="40"/>
  <c r="H54" i="40"/>
  <c r="I54" i="40"/>
  <c r="J54" i="40"/>
  <c r="U54" i="40" s="1"/>
  <c r="L54" i="40"/>
  <c r="G48" i="40"/>
  <c r="H48" i="40"/>
  <c r="I48" i="40"/>
  <c r="J48" i="40"/>
  <c r="K48" i="40"/>
  <c r="L48" i="40"/>
  <c r="G42" i="40"/>
  <c r="H42" i="40"/>
  <c r="I42" i="40"/>
  <c r="J42" i="40"/>
  <c r="K42" i="40"/>
  <c r="L42" i="40"/>
  <c r="G36" i="40"/>
  <c r="H36" i="40"/>
  <c r="I36" i="40"/>
  <c r="J36" i="40"/>
  <c r="K36" i="40"/>
  <c r="L36" i="40"/>
  <c r="G77" i="40"/>
  <c r="H77" i="40"/>
  <c r="I77" i="40"/>
  <c r="J77" i="40"/>
  <c r="K77" i="40"/>
  <c r="L77" i="40"/>
  <c r="G76" i="40"/>
  <c r="H76" i="40"/>
  <c r="I76" i="40"/>
  <c r="J76" i="40"/>
  <c r="K76" i="40"/>
  <c r="L76" i="40"/>
  <c r="G75" i="40"/>
  <c r="H75" i="40"/>
  <c r="I75" i="40"/>
  <c r="J75" i="40"/>
  <c r="K75" i="40"/>
  <c r="L75" i="40"/>
  <c r="G74" i="40"/>
  <c r="H74" i="40"/>
  <c r="I74" i="40"/>
  <c r="J74" i="40"/>
  <c r="K74" i="40"/>
  <c r="L74" i="40"/>
  <c r="G73" i="40"/>
  <c r="H73" i="40"/>
  <c r="I73" i="40"/>
  <c r="J73" i="40"/>
  <c r="K73" i="40"/>
  <c r="L73" i="40"/>
  <c r="G64" i="40"/>
  <c r="H64" i="40"/>
  <c r="I64" i="40"/>
  <c r="J64" i="40"/>
  <c r="K64" i="40"/>
  <c r="L64" i="40"/>
  <c r="G63" i="40"/>
  <c r="H63" i="40"/>
  <c r="I63" i="40"/>
  <c r="J63" i="40"/>
  <c r="K63" i="40"/>
  <c r="L63" i="40"/>
  <c r="G53" i="40"/>
  <c r="H53" i="40"/>
  <c r="I53" i="40"/>
  <c r="J53" i="40"/>
  <c r="K53" i="40"/>
  <c r="L53" i="40"/>
  <c r="G47" i="40"/>
  <c r="H47" i="40"/>
  <c r="I47" i="40"/>
  <c r="J47" i="40"/>
  <c r="K47" i="40"/>
  <c r="L47" i="40"/>
  <c r="G41" i="40"/>
  <c r="H41" i="40"/>
  <c r="I41" i="40"/>
  <c r="J41" i="40"/>
  <c r="K41" i="40"/>
  <c r="L41" i="40"/>
  <c r="H35" i="40"/>
  <c r="I35" i="40"/>
  <c r="J35" i="40"/>
  <c r="K35" i="40"/>
  <c r="L35" i="40"/>
  <c r="G68" i="40"/>
  <c r="H68" i="40"/>
  <c r="I68" i="40"/>
  <c r="J68" i="40"/>
  <c r="K68" i="40"/>
  <c r="L68" i="40"/>
  <c r="G52" i="40"/>
  <c r="H52" i="40"/>
  <c r="I52" i="40"/>
  <c r="J52" i="40"/>
  <c r="K52" i="40"/>
  <c r="L52" i="40"/>
  <c r="G46" i="40"/>
  <c r="H46" i="40"/>
  <c r="I46" i="40"/>
  <c r="J46" i="40"/>
  <c r="K46" i="40"/>
  <c r="L46" i="40"/>
  <c r="G40" i="40"/>
  <c r="H40" i="40"/>
  <c r="I40" i="40"/>
  <c r="J40" i="40"/>
  <c r="K40" i="40"/>
  <c r="L40" i="40"/>
  <c r="G34" i="40"/>
  <c r="H34" i="40"/>
  <c r="I34" i="40"/>
  <c r="J34" i="40"/>
  <c r="K34" i="40"/>
  <c r="L34" i="40"/>
  <c r="G72" i="40"/>
  <c r="H72" i="40"/>
  <c r="I72" i="40"/>
  <c r="J72" i="40"/>
  <c r="K72" i="40"/>
  <c r="L72" i="40"/>
  <c r="G71" i="40"/>
  <c r="H71" i="40"/>
  <c r="I71" i="40"/>
  <c r="J71" i="40"/>
  <c r="K71" i="40"/>
  <c r="L71" i="40"/>
  <c r="G70" i="40"/>
  <c r="H70" i="40"/>
  <c r="I70" i="40"/>
  <c r="J70" i="40"/>
  <c r="K70" i="40"/>
  <c r="L70" i="40"/>
  <c r="G69" i="40"/>
  <c r="H69" i="40"/>
  <c r="I69" i="40"/>
  <c r="J69" i="40"/>
  <c r="K69" i="40"/>
  <c r="L69" i="40"/>
  <c r="G67" i="40"/>
  <c r="H67" i="40"/>
  <c r="I67" i="40"/>
  <c r="J67" i="40"/>
  <c r="K67" i="40"/>
  <c r="L67" i="40"/>
  <c r="G66" i="40"/>
  <c r="H66" i="40"/>
  <c r="I66" i="40"/>
  <c r="J66" i="40"/>
  <c r="K66" i="40"/>
  <c r="L66" i="40"/>
  <c r="G11" i="40"/>
  <c r="H11" i="40"/>
  <c r="I11" i="40"/>
  <c r="J11" i="40"/>
  <c r="K11" i="40"/>
  <c r="L11" i="40"/>
  <c r="G17" i="40"/>
  <c r="H17" i="40"/>
  <c r="I17" i="40"/>
  <c r="J17" i="40"/>
  <c r="K17" i="40"/>
  <c r="L17" i="40"/>
  <c r="G23" i="40"/>
  <c r="H23" i="40"/>
  <c r="I23" i="40"/>
  <c r="J23" i="40"/>
  <c r="K23" i="40"/>
  <c r="L23" i="40"/>
  <c r="G29" i="40"/>
  <c r="H29" i="40"/>
  <c r="I29" i="40"/>
  <c r="J29" i="40"/>
  <c r="K29" i="40"/>
  <c r="L29" i="40"/>
  <c r="G62" i="40"/>
  <c r="H62" i="40"/>
  <c r="I62" i="40"/>
  <c r="J62" i="40"/>
  <c r="K62" i="40"/>
  <c r="L62" i="40"/>
  <c r="G10" i="40"/>
  <c r="H10" i="40"/>
  <c r="I10" i="40"/>
  <c r="J10" i="40"/>
  <c r="K10" i="40"/>
  <c r="L10" i="40"/>
  <c r="G16" i="40"/>
  <c r="H16" i="40"/>
  <c r="I16" i="40"/>
  <c r="J16" i="40"/>
  <c r="K16" i="40"/>
  <c r="L16" i="40"/>
  <c r="G28" i="40"/>
  <c r="H28" i="40"/>
  <c r="I28" i="40"/>
  <c r="J28" i="40"/>
  <c r="K28" i="40"/>
  <c r="L28" i="40"/>
  <c r="G22" i="40"/>
  <c r="H22" i="40"/>
  <c r="I22" i="40"/>
  <c r="J22" i="40"/>
  <c r="K22" i="40"/>
  <c r="L22" i="40"/>
  <c r="G59" i="40"/>
  <c r="H59" i="40"/>
  <c r="I59" i="40"/>
  <c r="J59" i="40"/>
  <c r="K59" i="40"/>
  <c r="L59" i="40"/>
  <c r="G58" i="40"/>
  <c r="H58" i="40"/>
  <c r="I58" i="40"/>
  <c r="J58" i="40"/>
  <c r="K58" i="40"/>
  <c r="L58" i="40"/>
  <c r="G9" i="40"/>
  <c r="H9" i="40"/>
  <c r="I9" i="40"/>
  <c r="J9" i="40"/>
  <c r="K9" i="40"/>
  <c r="L9" i="40"/>
  <c r="G15" i="40"/>
  <c r="H15" i="40"/>
  <c r="I15" i="40"/>
  <c r="J15" i="40"/>
  <c r="K15" i="40"/>
  <c r="L15" i="40"/>
  <c r="G27" i="40"/>
  <c r="H27" i="40"/>
  <c r="I27" i="40"/>
  <c r="J27" i="40"/>
  <c r="K27" i="40"/>
  <c r="L27" i="40"/>
  <c r="G21" i="40"/>
  <c r="H21" i="40"/>
  <c r="I21" i="40"/>
  <c r="J21" i="40"/>
  <c r="K21" i="40"/>
  <c r="L21" i="40"/>
  <c r="G61" i="40"/>
  <c r="H61" i="40"/>
  <c r="I61" i="40"/>
  <c r="J61" i="40"/>
  <c r="K61" i="40"/>
  <c r="L61" i="40"/>
  <c r="G8" i="40"/>
  <c r="H8" i="40"/>
  <c r="I8" i="40"/>
  <c r="J8" i="40"/>
  <c r="K8" i="40"/>
  <c r="L8" i="40"/>
  <c r="G14" i="40"/>
  <c r="H14" i="40"/>
  <c r="I14" i="40"/>
  <c r="J14" i="40"/>
  <c r="K14" i="40"/>
  <c r="L14" i="40"/>
  <c r="G26" i="40"/>
  <c r="H26" i="40"/>
  <c r="I26" i="40"/>
  <c r="J26" i="40"/>
  <c r="K26" i="40"/>
  <c r="L26" i="40"/>
  <c r="G20" i="40"/>
  <c r="H20" i="40"/>
  <c r="I20" i="40"/>
  <c r="J20" i="40"/>
  <c r="K20" i="40"/>
  <c r="L20" i="40"/>
  <c r="G60" i="40"/>
  <c r="H60" i="40"/>
  <c r="I60" i="40"/>
  <c r="J60" i="40"/>
  <c r="K60" i="40"/>
  <c r="L60" i="40"/>
  <c r="G7" i="40"/>
  <c r="H7" i="40"/>
  <c r="I7" i="40"/>
  <c r="J7" i="40"/>
  <c r="K7" i="40"/>
  <c r="L7" i="40"/>
  <c r="G13" i="40"/>
  <c r="H13" i="40"/>
  <c r="I13" i="40"/>
  <c r="J13" i="40"/>
  <c r="K13" i="40"/>
  <c r="L13" i="40"/>
  <c r="H19" i="40"/>
  <c r="I19" i="40"/>
  <c r="J19" i="40"/>
  <c r="K19" i="40"/>
  <c r="L19" i="40"/>
  <c r="G25" i="40"/>
  <c r="H25" i="40"/>
  <c r="I25" i="40"/>
  <c r="J25" i="40"/>
  <c r="K25" i="40"/>
  <c r="L25" i="40"/>
  <c r="F79" i="40"/>
  <c r="E79" i="40"/>
  <c r="D79" i="40"/>
  <c r="C79" i="40"/>
  <c r="B79" i="40"/>
  <c r="F78" i="40"/>
  <c r="E78" i="40"/>
  <c r="D78" i="40"/>
  <c r="C78" i="40"/>
  <c r="B78" i="40"/>
  <c r="F56" i="40"/>
  <c r="E56" i="40"/>
  <c r="D56" i="40"/>
  <c r="C56" i="40"/>
  <c r="B56" i="40"/>
  <c r="F50" i="40"/>
  <c r="E50" i="40"/>
  <c r="D50" i="40"/>
  <c r="C50" i="40"/>
  <c r="B50" i="40"/>
  <c r="F44" i="40"/>
  <c r="E44" i="40"/>
  <c r="D44" i="40"/>
  <c r="C44" i="40"/>
  <c r="B44" i="40"/>
  <c r="F38" i="40"/>
  <c r="E38" i="40"/>
  <c r="D38" i="40"/>
  <c r="C38" i="40"/>
  <c r="B38" i="40"/>
  <c r="F57" i="40"/>
  <c r="E57" i="40"/>
  <c r="D57" i="40"/>
  <c r="C57" i="40"/>
  <c r="R57" i="40" s="1"/>
  <c r="B57" i="40"/>
  <c r="F55" i="40"/>
  <c r="E55" i="40"/>
  <c r="D55" i="40"/>
  <c r="C55" i="40"/>
  <c r="B55" i="40"/>
  <c r="F49" i="40"/>
  <c r="E49" i="40"/>
  <c r="D49" i="40"/>
  <c r="C49" i="40"/>
  <c r="B49" i="40"/>
  <c r="F43" i="40"/>
  <c r="E43" i="40"/>
  <c r="D43" i="40"/>
  <c r="C43" i="40"/>
  <c r="B43" i="40"/>
  <c r="F37" i="40"/>
  <c r="E37" i="40"/>
  <c r="D37" i="40"/>
  <c r="C37" i="40"/>
  <c r="B37" i="40"/>
  <c r="F65" i="40"/>
  <c r="E65" i="40"/>
  <c r="D65" i="40"/>
  <c r="C65" i="40"/>
  <c r="R65" i="40" s="1"/>
  <c r="B65" i="40"/>
  <c r="F54" i="40"/>
  <c r="E54" i="40"/>
  <c r="D54" i="40"/>
  <c r="C54" i="40"/>
  <c r="B54" i="40"/>
  <c r="F48" i="40"/>
  <c r="E48" i="40"/>
  <c r="D48" i="40"/>
  <c r="C48" i="40"/>
  <c r="B48" i="40"/>
  <c r="F42" i="40"/>
  <c r="D42" i="40"/>
  <c r="C42" i="40"/>
  <c r="B42" i="40"/>
  <c r="F36" i="40"/>
  <c r="E36" i="40"/>
  <c r="D36" i="40"/>
  <c r="C36" i="40"/>
  <c r="B36" i="40"/>
  <c r="F77" i="40"/>
  <c r="E77" i="40"/>
  <c r="D77" i="40"/>
  <c r="C77" i="40"/>
  <c r="B77" i="40"/>
  <c r="F76" i="40"/>
  <c r="E76" i="40"/>
  <c r="D76" i="40"/>
  <c r="C76" i="40"/>
  <c r="B76" i="40"/>
  <c r="F75" i="40"/>
  <c r="E75" i="40"/>
  <c r="D75" i="40"/>
  <c r="C75" i="40"/>
  <c r="B75" i="40"/>
  <c r="F74" i="40"/>
  <c r="E74" i="40"/>
  <c r="D74" i="40"/>
  <c r="C74" i="40"/>
  <c r="B74" i="40"/>
  <c r="F73" i="40"/>
  <c r="E73" i="40"/>
  <c r="D73" i="40"/>
  <c r="C73" i="40"/>
  <c r="B73" i="40"/>
  <c r="F64" i="40"/>
  <c r="E64" i="40"/>
  <c r="D64" i="40"/>
  <c r="C64" i="40"/>
  <c r="R64" i="40" s="1"/>
  <c r="B64" i="40"/>
  <c r="F63" i="40"/>
  <c r="E63" i="40"/>
  <c r="D63" i="40"/>
  <c r="C63" i="40"/>
  <c r="R63" i="40" s="1"/>
  <c r="B63" i="40"/>
  <c r="F53" i="40"/>
  <c r="E53" i="40"/>
  <c r="D53" i="40"/>
  <c r="C53" i="40"/>
  <c r="B53" i="40"/>
  <c r="F47" i="40"/>
  <c r="E47" i="40"/>
  <c r="D47" i="40"/>
  <c r="C47" i="40"/>
  <c r="B47" i="40"/>
  <c r="F41" i="40"/>
  <c r="E41" i="40"/>
  <c r="D41" i="40"/>
  <c r="C41" i="40"/>
  <c r="B41" i="40"/>
  <c r="F35" i="40"/>
  <c r="E35" i="40"/>
  <c r="D35" i="40"/>
  <c r="C35" i="40"/>
  <c r="B35" i="40"/>
  <c r="F68" i="40"/>
  <c r="E68" i="40"/>
  <c r="D68" i="40"/>
  <c r="C68" i="40"/>
  <c r="R68" i="40" s="1"/>
  <c r="B68" i="40"/>
  <c r="F52" i="40"/>
  <c r="E52" i="40"/>
  <c r="D52" i="40"/>
  <c r="C52" i="40"/>
  <c r="B52" i="40"/>
  <c r="F46" i="40"/>
  <c r="E46" i="40"/>
  <c r="D46" i="40"/>
  <c r="C46" i="40"/>
  <c r="B46" i="40"/>
  <c r="F40" i="40"/>
  <c r="E40" i="40"/>
  <c r="D40" i="40"/>
  <c r="C40" i="40"/>
  <c r="B40" i="40"/>
  <c r="F34" i="40"/>
  <c r="E34" i="40"/>
  <c r="D34" i="40"/>
  <c r="C34" i="40"/>
  <c r="B34" i="40"/>
  <c r="F72" i="40"/>
  <c r="E72" i="40"/>
  <c r="D72" i="40"/>
  <c r="C72" i="40"/>
  <c r="B72" i="40"/>
  <c r="F71" i="40"/>
  <c r="E71" i="40"/>
  <c r="D71" i="40"/>
  <c r="C71" i="40"/>
  <c r="B71" i="40"/>
  <c r="F70" i="40"/>
  <c r="E70" i="40"/>
  <c r="D70" i="40"/>
  <c r="C70" i="40"/>
  <c r="B70" i="40"/>
  <c r="F69" i="40"/>
  <c r="E69" i="40"/>
  <c r="D69" i="40"/>
  <c r="C69" i="40"/>
  <c r="B69" i="40"/>
  <c r="F67" i="40"/>
  <c r="E67" i="40"/>
  <c r="D67" i="40"/>
  <c r="C67" i="40"/>
  <c r="B67" i="40"/>
  <c r="F66" i="40"/>
  <c r="E66" i="40"/>
  <c r="D66" i="40"/>
  <c r="C66" i="40"/>
  <c r="R66" i="40" s="1"/>
  <c r="B66" i="40"/>
  <c r="F11" i="40"/>
  <c r="E11" i="40"/>
  <c r="D11" i="40"/>
  <c r="C11" i="40"/>
  <c r="B11" i="40"/>
  <c r="F17" i="40"/>
  <c r="E17" i="40"/>
  <c r="D17" i="40"/>
  <c r="C17" i="40"/>
  <c r="B17" i="40"/>
  <c r="E23" i="40"/>
  <c r="D23" i="40"/>
  <c r="C23" i="40"/>
  <c r="B23" i="40"/>
  <c r="E29" i="40"/>
  <c r="D29" i="40"/>
  <c r="C29" i="40"/>
  <c r="B29" i="40"/>
  <c r="F62" i="40"/>
  <c r="E62" i="40"/>
  <c r="D62" i="40"/>
  <c r="C62" i="40"/>
  <c r="R62" i="40" s="1"/>
  <c r="B62" i="40"/>
  <c r="F10" i="40"/>
  <c r="E10" i="40"/>
  <c r="D10" i="40"/>
  <c r="C10" i="40"/>
  <c r="B10" i="40"/>
  <c r="F16" i="40"/>
  <c r="E16" i="40"/>
  <c r="D16" i="40"/>
  <c r="C16" i="40"/>
  <c r="B16" i="40"/>
  <c r="F28" i="40"/>
  <c r="E28" i="40"/>
  <c r="D28" i="40"/>
  <c r="C28" i="40"/>
  <c r="B28" i="40"/>
  <c r="F22" i="40"/>
  <c r="E22" i="40"/>
  <c r="D22" i="40"/>
  <c r="C22" i="40"/>
  <c r="B22" i="40"/>
  <c r="F59" i="40"/>
  <c r="E59" i="40"/>
  <c r="D59" i="40"/>
  <c r="C59" i="40"/>
  <c r="B59" i="40"/>
  <c r="F58" i="40"/>
  <c r="E58" i="40"/>
  <c r="D58" i="40"/>
  <c r="C58" i="40"/>
  <c r="B58" i="40"/>
  <c r="F9" i="40"/>
  <c r="E9" i="40"/>
  <c r="D9" i="40"/>
  <c r="C9" i="40"/>
  <c r="B9" i="40"/>
  <c r="F15" i="40"/>
  <c r="E15" i="40"/>
  <c r="D15" i="40"/>
  <c r="C15" i="40"/>
  <c r="B15" i="40"/>
  <c r="F27" i="40"/>
  <c r="E27" i="40"/>
  <c r="D27" i="40"/>
  <c r="C27" i="40"/>
  <c r="B27" i="40"/>
  <c r="F21" i="40"/>
  <c r="E21" i="40"/>
  <c r="D21" i="40"/>
  <c r="C21" i="40"/>
  <c r="B21" i="40"/>
  <c r="F61" i="40"/>
  <c r="E61" i="40"/>
  <c r="D61" i="40"/>
  <c r="C61" i="40"/>
  <c r="R61" i="40" s="1"/>
  <c r="B61" i="40"/>
  <c r="F8" i="40"/>
  <c r="E8" i="40"/>
  <c r="D8" i="40"/>
  <c r="C8" i="40"/>
  <c r="B8" i="40"/>
  <c r="F14" i="40"/>
  <c r="E14" i="40"/>
  <c r="D14" i="40"/>
  <c r="C14" i="40"/>
  <c r="B14" i="40"/>
  <c r="F26" i="40"/>
  <c r="E26" i="40"/>
  <c r="D26" i="40"/>
  <c r="C26" i="40"/>
  <c r="B26" i="40"/>
  <c r="F20" i="40"/>
  <c r="E20" i="40"/>
  <c r="D20" i="40"/>
  <c r="C20" i="40"/>
  <c r="B20" i="40"/>
  <c r="F60" i="40"/>
  <c r="E60" i="40"/>
  <c r="D60" i="40"/>
  <c r="C60" i="40"/>
  <c r="R60" i="40" s="1"/>
  <c r="B60" i="40"/>
  <c r="F7" i="40"/>
  <c r="E7" i="40"/>
  <c r="D7" i="40"/>
  <c r="C7" i="40"/>
  <c r="B7" i="40"/>
  <c r="F13" i="40"/>
  <c r="E13" i="40"/>
  <c r="D13" i="40"/>
  <c r="C13" i="40"/>
  <c r="B13" i="40"/>
  <c r="F25" i="40"/>
  <c r="E25" i="40"/>
  <c r="D25" i="40"/>
  <c r="C25" i="40"/>
  <c r="B25" i="40"/>
  <c r="F19" i="40"/>
  <c r="E19" i="40"/>
  <c r="D19" i="40"/>
  <c r="C19" i="40"/>
  <c r="B19" i="40"/>
  <c r="O71" i="43"/>
  <c r="O70" i="43"/>
  <c r="M56" i="40"/>
  <c r="Q22" i="15"/>
  <c r="O32" i="43"/>
  <c r="Q21" i="15"/>
  <c r="N50" i="40"/>
  <c r="M44" i="40"/>
  <c r="Q20" i="15"/>
  <c r="O43" i="43"/>
  <c r="Q19" i="15"/>
  <c r="O33" i="43"/>
  <c r="Q17" i="15"/>
  <c r="N55" i="40"/>
  <c r="Q16" i="15"/>
  <c r="O35" i="43"/>
  <c r="Q15" i="15"/>
  <c r="N43" i="40"/>
  <c r="Q14" i="15"/>
  <c r="O30" i="43"/>
  <c r="O68" i="43"/>
  <c r="P12" i="15"/>
  <c r="N48" i="43"/>
  <c r="O48" i="43"/>
  <c r="Q11" i="15"/>
  <c r="O38" i="43"/>
  <c r="Q10" i="15"/>
  <c r="N42" i="40"/>
  <c r="Q9" i="15"/>
  <c r="N36" i="40"/>
  <c r="M77" i="40"/>
  <c r="M76" i="40"/>
  <c r="O66" i="43"/>
  <c r="M75" i="40"/>
  <c r="O65" i="43"/>
  <c r="O64" i="43"/>
  <c r="M73" i="40"/>
  <c r="O62" i="43"/>
  <c r="M63" i="40"/>
  <c r="O61" i="43"/>
  <c r="Q17" i="14"/>
  <c r="N53" i="40"/>
  <c r="M47" i="40"/>
  <c r="Q16" i="14"/>
  <c r="O46" i="43"/>
  <c r="Q15" i="14"/>
  <c r="O44" i="43"/>
  <c r="Q14" i="14"/>
  <c r="O40" i="43"/>
  <c r="O60" i="43"/>
  <c r="Q12" i="14"/>
  <c r="O45" i="43"/>
  <c r="Q11" i="14"/>
  <c r="O47" i="43"/>
  <c r="Q10" i="14"/>
  <c r="O37" i="43"/>
  <c r="Q9" i="14"/>
  <c r="O39" i="43"/>
  <c r="M59" i="40"/>
  <c r="O52" i="43"/>
  <c r="O51" i="43"/>
  <c r="Q22" i="10"/>
  <c r="O8" i="43"/>
  <c r="Q21" i="10"/>
  <c r="O15" i="43"/>
  <c r="Q20" i="10"/>
  <c r="N27" i="40"/>
  <c r="N21" i="40"/>
  <c r="M61" i="40"/>
  <c r="O50" i="43"/>
  <c r="Q17" i="10"/>
  <c r="O16" i="43"/>
  <c r="Q16" i="10"/>
  <c r="O10" i="43"/>
  <c r="Q15" i="10"/>
  <c r="O22" i="43"/>
  <c r="M20" i="40"/>
  <c r="Q14" i="10"/>
  <c r="O20" i="43"/>
  <c r="N49" i="43"/>
  <c r="P12" i="10"/>
  <c r="N21" i="43"/>
  <c r="Q12" i="10"/>
  <c r="O21" i="43"/>
  <c r="Q11" i="10"/>
  <c r="O13" i="43"/>
  <c r="Q10" i="10"/>
  <c r="N25" i="40"/>
  <c r="Q9" i="10"/>
  <c r="O18" i="43"/>
  <c r="M72" i="40"/>
  <c r="O59" i="43"/>
  <c r="O58" i="43"/>
  <c r="M70" i="40"/>
  <c r="O57" i="43"/>
  <c r="M67" i="40"/>
  <c r="O55" i="43"/>
  <c r="Q19" i="9"/>
  <c r="Q17" i="9"/>
  <c r="O6" i="43"/>
  <c r="M17" i="40"/>
  <c r="Q16" i="9"/>
  <c r="O7" i="43"/>
  <c r="M23" i="40"/>
  <c r="Q15" i="9"/>
  <c r="O14" i="43"/>
  <c r="O25" i="43"/>
  <c r="M62" i="40"/>
  <c r="O53" i="43"/>
  <c r="P12" i="9"/>
  <c r="N9" i="43"/>
  <c r="Q12" i="9"/>
  <c r="O9" i="43"/>
  <c r="Q11" i="9"/>
  <c r="N16" i="40"/>
  <c r="Q10" i="9"/>
  <c r="O17" i="43"/>
  <c r="Q9" i="9"/>
  <c r="O11" i="43"/>
  <c r="M58" i="40"/>
  <c r="N61" i="40"/>
  <c r="M8" i="40"/>
  <c r="M66" i="40"/>
  <c r="M36" i="40"/>
  <c r="M79" i="40"/>
  <c r="M53" i="40"/>
  <c r="M78" i="40"/>
  <c r="M68" i="40"/>
  <c r="M69" i="40"/>
  <c r="M43" i="40"/>
  <c r="AC24" i="15"/>
  <c r="AB24" i="15"/>
  <c r="AC20" i="15"/>
  <c r="AB20" i="15"/>
  <c r="AD20" i="15"/>
  <c r="AC16" i="15"/>
  <c r="AB16" i="15"/>
  <c r="AD16" i="15"/>
  <c r="AC12" i="15"/>
  <c r="AB12" i="15"/>
  <c r="AD12" i="15"/>
  <c r="AC23" i="14"/>
  <c r="AB23" i="14"/>
  <c r="AC19" i="14"/>
  <c r="AB19" i="14"/>
  <c r="AC15" i="15"/>
  <c r="AB15" i="15"/>
  <c r="AD15" i="15"/>
  <c r="AC11" i="15"/>
  <c r="AB11" i="15"/>
  <c r="AD11" i="15"/>
  <c r="AC22" i="14"/>
  <c r="AB22" i="14"/>
  <c r="AC18" i="14"/>
  <c r="AB18" i="14"/>
  <c r="AC19" i="15"/>
  <c r="AB19" i="15"/>
  <c r="AD19" i="15"/>
  <c r="AC22" i="15"/>
  <c r="AB22" i="15"/>
  <c r="AD22" i="15"/>
  <c r="AC18" i="15"/>
  <c r="AB18" i="15"/>
  <c r="AB14" i="15"/>
  <c r="AD14" i="15"/>
  <c r="AC14" i="15"/>
  <c r="AC10" i="15"/>
  <c r="AB10" i="15"/>
  <c r="AD10" i="15"/>
  <c r="AC21" i="14"/>
  <c r="AB21" i="14"/>
  <c r="AC13" i="14"/>
  <c r="AB13" i="14"/>
  <c r="AC23" i="15"/>
  <c r="AC21" i="15"/>
  <c r="AB21" i="15"/>
  <c r="AD21" i="15"/>
  <c r="AC17" i="15"/>
  <c r="AB17" i="15"/>
  <c r="AD17" i="15"/>
  <c r="AC13" i="15"/>
  <c r="AB13" i="15"/>
  <c r="AC24" i="14"/>
  <c r="AB24" i="14"/>
  <c r="AC20" i="14"/>
  <c r="AB20" i="14"/>
  <c r="AC22" i="9"/>
  <c r="AB22" i="9"/>
  <c r="AB18" i="9"/>
  <c r="AC18" i="9"/>
  <c r="AB21" i="9"/>
  <c r="AC21" i="9"/>
  <c r="AC13" i="9"/>
  <c r="AB13" i="9"/>
  <c r="AC24" i="9"/>
  <c r="AB24" i="9"/>
  <c r="AB20" i="9"/>
  <c r="AB23" i="9"/>
  <c r="AC23" i="9"/>
  <c r="AC15" i="14"/>
  <c r="AB15" i="14"/>
  <c r="AD15" i="14"/>
  <c r="AC14" i="14"/>
  <c r="AB14" i="14"/>
  <c r="AD14" i="14"/>
  <c r="AC17" i="14"/>
  <c r="AB17" i="14"/>
  <c r="AD17" i="14"/>
  <c r="AC16" i="14"/>
  <c r="AB16" i="14"/>
  <c r="AD16" i="14"/>
  <c r="AB12" i="14"/>
  <c r="AD12" i="14"/>
  <c r="AC12" i="14"/>
  <c r="AB10" i="14"/>
  <c r="AD10" i="14"/>
  <c r="AC10" i="14"/>
  <c r="AB11" i="14"/>
  <c r="AD11" i="14"/>
  <c r="AC11" i="14"/>
  <c r="AB19" i="9"/>
  <c r="AC19" i="9"/>
  <c r="AD19" i="9"/>
  <c r="AC14" i="9"/>
  <c r="AD14" i="9"/>
  <c r="AB14" i="9"/>
  <c r="AB17" i="9"/>
  <c r="AC17" i="9"/>
  <c r="AD17" i="9"/>
  <c r="AC16" i="9"/>
  <c r="AD16" i="9"/>
  <c r="AB16" i="9"/>
  <c r="AC10" i="9"/>
  <c r="AD10" i="9"/>
  <c r="AB10" i="9"/>
  <c r="AC12" i="9"/>
  <c r="AD12" i="9"/>
  <c r="AB12" i="9"/>
  <c r="AB11" i="9"/>
  <c r="AC11" i="9"/>
  <c r="AD11" i="9"/>
  <c r="T23" i="10"/>
  <c r="AB23" i="10"/>
  <c r="AC23" i="10"/>
  <c r="M57" i="40"/>
  <c r="M19" i="40"/>
  <c r="N67" i="40"/>
  <c r="N74" i="40"/>
  <c r="T24" i="15"/>
  <c r="T20" i="15"/>
  <c r="T16" i="15"/>
  <c r="T12" i="15"/>
  <c r="T23" i="14"/>
  <c r="T19" i="14"/>
  <c r="T15" i="14"/>
  <c r="T22" i="9"/>
  <c r="T18" i="9"/>
  <c r="T10" i="9"/>
  <c r="M71" i="40"/>
  <c r="M64" i="40"/>
  <c r="T9" i="15"/>
  <c r="AB9" i="15"/>
  <c r="AD9" i="15"/>
  <c r="AC9" i="15"/>
  <c r="T23" i="15"/>
  <c r="T19" i="15"/>
  <c r="T15" i="15"/>
  <c r="T11" i="15"/>
  <c r="T22" i="14"/>
  <c r="T18" i="14"/>
  <c r="T10" i="14"/>
  <c r="T21" i="9"/>
  <c r="T17" i="9"/>
  <c r="T13" i="9"/>
  <c r="M41" i="40"/>
  <c r="M74" i="40"/>
  <c r="AB9" i="14"/>
  <c r="AD9" i="14"/>
  <c r="T9" i="14"/>
  <c r="AC9" i="14"/>
  <c r="T18" i="15"/>
  <c r="AD18" i="15"/>
  <c r="T14" i="15"/>
  <c r="T10" i="15"/>
  <c r="T21" i="14"/>
  <c r="T17" i="14"/>
  <c r="T13" i="14"/>
  <c r="T24" i="9"/>
  <c r="T20" i="9"/>
  <c r="T16" i="9"/>
  <c r="T12" i="9"/>
  <c r="T14" i="9"/>
  <c r="N68" i="40"/>
  <c r="AB9" i="9"/>
  <c r="AC9" i="9"/>
  <c r="AD9" i="9"/>
  <c r="T9" i="9"/>
  <c r="T21" i="15"/>
  <c r="T17" i="15"/>
  <c r="T13" i="15"/>
  <c r="T24" i="14"/>
  <c r="T20" i="14"/>
  <c r="T16" i="14"/>
  <c r="T23" i="9"/>
  <c r="T19" i="9"/>
  <c r="T11" i="9"/>
  <c r="Z14" i="10"/>
  <c r="AA14" i="10"/>
  <c r="Z21" i="10"/>
  <c r="AA21" i="10"/>
  <c r="Z17" i="10"/>
  <c r="AA17" i="10"/>
  <c r="Z13" i="10"/>
  <c r="AA13" i="10"/>
  <c r="AC9" i="10"/>
  <c r="AD9" i="10"/>
  <c r="AB9" i="10"/>
  <c r="Z22" i="10"/>
  <c r="AA22" i="10"/>
  <c r="Z10" i="10"/>
  <c r="AA10" i="10"/>
  <c r="Z20" i="10"/>
  <c r="AA20" i="10"/>
  <c r="Z16" i="10"/>
  <c r="AA16" i="10"/>
  <c r="Z12" i="10"/>
  <c r="AA12" i="10"/>
  <c r="Z18" i="10"/>
  <c r="AA18" i="10"/>
  <c r="Z19" i="10"/>
  <c r="AA19" i="10"/>
  <c r="Z15" i="10"/>
  <c r="AA15" i="10"/>
  <c r="Z11" i="10"/>
  <c r="AA11" i="10"/>
  <c r="P60" i="43"/>
  <c r="N20" i="43"/>
  <c r="N36" i="43"/>
  <c r="N43" i="43"/>
  <c r="N71" i="40"/>
  <c r="N64" i="40"/>
  <c r="N79" i="40"/>
  <c r="P64" i="43"/>
  <c r="N38" i="43"/>
  <c r="N72" i="40"/>
  <c r="N76" i="40"/>
  <c r="P66" i="43"/>
  <c r="N50" i="43"/>
  <c r="N71" i="43"/>
  <c r="N58" i="40"/>
  <c r="O56" i="43"/>
  <c r="N69" i="40"/>
  <c r="O63" i="43"/>
  <c r="N73" i="40"/>
  <c r="O54" i="43"/>
  <c r="N66" i="40"/>
  <c r="O49" i="43"/>
  <c r="N60" i="40"/>
  <c r="O67" i="43"/>
  <c r="N77" i="40"/>
  <c r="O69" i="43"/>
  <c r="N57" i="40"/>
  <c r="N51" i="43"/>
  <c r="N68" i="43"/>
  <c r="N59" i="43"/>
  <c r="O76" i="40"/>
  <c r="N65" i="40"/>
  <c r="O61" i="40"/>
  <c r="N62" i="40"/>
  <c r="M60" i="40"/>
  <c r="N52" i="40"/>
  <c r="N63" i="40"/>
  <c r="N75" i="40"/>
  <c r="N78" i="40"/>
  <c r="N61" i="43"/>
  <c r="S24" i="10"/>
  <c r="P56" i="43"/>
  <c r="N19" i="43"/>
  <c r="N24" i="43"/>
  <c r="N7" i="43"/>
  <c r="N70" i="40"/>
  <c r="N65" i="43"/>
  <c r="P69" i="43"/>
  <c r="N55" i="43"/>
  <c r="P53" i="43"/>
  <c r="O73" i="40"/>
  <c r="W20" i="14"/>
  <c r="S20" i="14"/>
  <c r="W22" i="9"/>
  <c r="S22" i="9"/>
  <c r="P63" i="43"/>
  <c r="S23" i="15"/>
  <c r="W23" i="15"/>
  <c r="S13" i="15"/>
  <c r="Q68" i="43"/>
  <c r="W13" i="15"/>
  <c r="W20" i="9"/>
  <c r="S20" i="9"/>
  <c r="Q55" i="43"/>
  <c r="S23" i="9"/>
  <c r="W23" i="9"/>
  <c r="S24" i="14"/>
  <c r="Q67" i="43"/>
  <c r="W24" i="14"/>
  <c r="O64" i="40"/>
  <c r="S19" i="14"/>
  <c r="P64" i="40"/>
  <c r="W19" i="14"/>
  <c r="O68" i="40"/>
  <c r="S13" i="14"/>
  <c r="P68" i="40"/>
  <c r="W13" i="14"/>
  <c r="O69" i="40"/>
  <c r="S21" i="9"/>
  <c r="W21" i="9"/>
  <c r="W18" i="15"/>
  <c r="S18" i="15"/>
  <c r="Q69" i="43"/>
  <c r="W18" i="14"/>
  <c r="S18" i="14"/>
  <c r="Q61" i="43"/>
  <c r="S23" i="14"/>
  <c r="P76" i="40"/>
  <c r="W23" i="14"/>
  <c r="W18" i="9"/>
  <c r="S18" i="9"/>
  <c r="Q54" i="43"/>
  <c r="W22" i="14"/>
  <c r="S22" i="14"/>
  <c r="Q65" i="43"/>
  <c r="W24" i="9"/>
  <c r="S24" i="9"/>
  <c r="P72" i="40"/>
  <c r="W24" i="15"/>
  <c r="S24" i="15"/>
  <c r="O74" i="40"/>
  <c r="S21" i="14"/>
  <c r="Q64" i="43"/>
  <c r="W21" i="14"/>
  <c r="O62" i="40"/>
  <c r="S13" i="9"/>
  <c r="Q53" i="43"/>
  <c r="W13" i="9"/>
  <c r="S13" i="10"/>
  <c r="W13" i="10"/>
  <c r="W18" i="10"/>
  <c r="S18" i="10"/>
  <c r="P61" i="40"/>
  <c r="W23" i="10"/>
  <c r="S23" i="10"/>
  <c r="T18" i="10"/>
  <c r="AC18" i="10"/>
  <c r="AB18" i="10"/>
  <c r="T13" i="10"/>
  <c r="AB13" i="10"/>
  <c r="AC13" i="10"/>
  <c r="T24" i="10"/>
  <c r="AB24" i="10"/>
  <c r="T22" i="10"/>
  <c r="AB22" i="10"/>
  <c r="AC22" i="10"/>
  <c r="AD22" i="10"/>
  <c r="T19" i="10"/>
  <c r="AC19" i="10"/>
  <c r="AD19" i="10"/>
  <c r="AB19" i="10"/>
  <c r="T20" i="10"/>
  <c r="AC20" i="10"/>
  <c r="AD20" i="10"/>
  <c r="AB20" i="10"/>
  <c r="AC21" i="10"/>
  <c r="AD21" i="10"/>
  <c r="AB21" i="10"/>
  <c r="T16" i="10"/>
  <c r="AC16" i="10"/>
  <c r="AD16" i="10"/>
  <c r="AB16" i="10"/>
  <c r="T14" i="10"/>
  <c r="AC14" i="10"/>
  <c r="AD14" i="10"/>
  <c r="AB14" i="10"/>
  <c r="AC15" i="10"/>
  <c r="AB15" i="10"/>
  <c r="T17" i="10"/>
  <c r="AB17" i="10"/>
  <c r="AC17" i="10"/>
  <c r="AD17" i="10"/>
  <c r="T10" i="10"/>
  <c r="AB10" i="10"/>
  <c r="AC10" i="10"/>
  <c r="T11" i="10"/>
  <c r="AC11" i="10"/>
  <c r="AB11" i="10"/>
  <c r="T12" i="10"/>
  <c r="AB12" i="10"/>
  <c r="AC12" i="10"/>
  <c r="AD12" i="10"/>
  <c r="O57" i="40"/>
  <c r="P62" i="43"/>
  <c r="AD11" i="10"/>
  <c r="AD13" i="10"/>
  <c r="AD15" i="10"/>
  <c r="T15" i="10"/>
  <c r="P71" i="43"/>
  <c r="O79" i="40"/>
  <c r="P50" i="43"/>
  <c r="Q66" i="43"/>
  <c r="P58" i="43"/>
  <c r="O71" i="40"/>
  <c r="P67" i="43"/>
  <c r="O77" i="40"/>
  <c r="P62" i="40"/>
  <c r="P49" i="43"/>
  <c r="O60" i="40"/>
  <c r="Q62" i="43"/>
  <c r="P77" i="40"/>
  <c r="P59" i="43"/>
  <c r="O72" i="40"/>
  <c r="P54" i="43"/>
  <c r="O66" i="40"/>
  <c r="P57" i="43"/>
  <c r="O70" i="40"/>
  <c r="P70" i="43"/>
  <c r="O78" i="40"/>
  <c r="Q63" i="43"/>
  <c r="P73" i="40"/>
  <c r="Q56" i="43"/>
  <c r="P69" i="40"/>
  <c r="P55" i="43"/>
  <c r="O67" i="40"/>
  <c r="P65" i="43"/>
  <c r="O75" i="40"/>
  <c r="P61" i="43"/>
  <c r="O63" i="40"/>
  <c r="P68" i="43"/>
  <c r="O65" i="40"/>
  <c r="P51" i="43"/>
  <c r="O58" i="40"/>
  <c r="P74" i="40"/>
  <c r="AD10" i="10"/>
  <c r="P71" i="40"/>
  <c r="Q58" i="43"/>
  <c r="Q71" i="43"/>
  <c r="P79" i="40"/>
  <c r="P75" i="40"/>
  <c r="Q57" i="43"/>
  <c r="P70" i="40"/>
  <c r="Q51" i="43"/>
  <c r="P58" i="40"/>
  <c r="Q70" i="43"/>
  <c r="P78" i="40"/>
  <c r="Q49" i="43"/>
  <c r="P60" i="40"/>
  <c r="P57" i="40"/>
  <c r="P65" i="40"/>
  <c r="P63" i="40"/>
  <c r="Q60" i="43"/>
  <c r="Q59" i="43"/>
  <c r="P67" i="40"/>
  <c r="P66" i="40"/>
  <c r="Q50" i="43"/>
  <c r="O31" i="43"/>
  <c r="N38" i="40"/>
  <c r="N44" i="40"/>
  <c r="R20" i="15"/>
  <c r="W20" i="15"/>
  <c r="R17" i="15"/>
  <c r="W17" i="15"/>
  <c r="O34" i="43"/>
  <c r="R15" i="15"/>
  <c r="W15" i="15"/>
  <c r="O29" i="43"/>
  <c r="N37" i="40"/>
  <c r="R9" i="15"/>
  <c r="P36" i="43"/>
  <c r="O36" i="43"/>
  <c r="R11" i="15"/>
  <c r="O48" i="40"/>
  <c r="R16" i="15"/>
  <c r="O49" i="40"/>
  <c r="M49" i="40"/>
  <c r="M54" i="40"/>
  <c r="W12" i="15"/>
  <c r="N41" i="40"/>
  <c r="R15" i="14"/>
  <c r="W15" i="14"/>
  <c r="N46" i="40"/>
  <c r="S15" i="14"/>
  <c r="Q44" i="43"/>
  <c r="N40" i="43"/>
  <c r="R12" i="14"/>
  <c r="W12" i="14"/>
  <c r="M52" i="40"/>
  <c r="M40" i="40"/>
  <c r="N56" i="40"/>
  <c r="R11" i="14"/>
  <c r="S11" i="14"/>
  <c r="Q47" i="43"/>
  <c r="N47" i="43"/>
  <c r="N47" i="40"/>
  <c r="R19" i="9"/>
  <c r="W19" i="9"/>
  <c r="N10" i="40"/>
  <c r="N22" i="40"/>
  <c r="N28" i="40"/>
  <c r="R11" i="9"/>
  <c r="W11" i="9"/>
  <c r="M11" i="40"/>
  <c r="O24" i="43"/>
  <c r="M27" i="40"/>
  <c r="O23" i="43"/>
  <c r="N13" i="40"/>
  <c r="M25" i="40"/>
  <c r="R22" i="15"/>
  <c r="M50" i="40"/>
  <c r="R21" i="15"/>
  <c r="R14" i="15"/>
  <c r="M37" i="40"/>
  <c r="N34" i="43"/>
  <c r="N49" i="40"/>
  <c r="R19" i="15"/>
  <c r="M38" i="40"/>
  <c r="N48" i="40"/>
  <c r="O42" i="43"/>
  <c r="R10" i="15"/>
  <c r="M42" i="40"/>
  <c r="S9" i="15"/>
  <c r="P36" i="40"/>
  <c r="O41" i="43"/>
  <c r="R17" i="14"/>
  <c r="R16" i="14"/>
  <c r="P44" i="43"/>
  <c r="O41" i="40"/>
  <c r="N40" i="40"/>
  <c r="R10" i="14"/>
  <c r="R16" i="9"/>
  <c r="W16" i="9"/>
  <c r="M10" i="40"/>
  <c r="R10" i="9"/>
  <c r="W10" i="9"/>
  <c r="O21" i="40"/>
  <c r="N8" i="40"/>
  <c r="R17" i="10"/>
  <c r="W17" i="10"/>
  <c r="N22" i="43"/>
  <c r="N20" i="40"/>
  <c r="R14" i="10"/>
  <c r="S14" i="10"/>
  <c r="P20" i="40"/>
  <c r="N7" i="40"/>
  <c r="M7" i="40"/>
  <c r="R12" i="10"/>
  <c r="S12" i="10"/>
  <c r="P7" i="40"/>
  <c r="R17" i="9"/>
  <c r="S17" i="9"/>
  <c r="P11" i="40"/>
  <c r="N11" i="40"/>
  <c r="R12" i="9"/>
  <c r="N9" i="40"/>
  <c r="R22" i="10"/>
  <c r="M9" i="40"/>
  <c r="N29" i="40"/>
  <c r="M29" i="40"/>
  <c r="N17" i="43"/>
  <c r="R20" i="10"/>
  <c r="R15" i="10"/>
  <c r="W15" i="10"/>
  <c r="N26" i="40"/>
  <c r="O12" i="43"/>
  <c r="R10" i="10"/>
  <c r="N17" i="40"/>
  <c r="O19" i="43"/>
  <c r="N14" i="40"/>
  <c r="R16" i="10"/>
  <c r="M14" i="40"/>
  <c r="R11" i="10"/>
  <c r="N13" i="43"/>
  <c r="R9" i="9"/>
  <c r="P11" i="43"/>
  <c r="M34" i="40"/>
  <c r="R14" i="14"/>
  <c r="P40" i="43"/>
  <c r="N35" i="40"/>
  <c r="N34" i="40"/>
  <c r="R9" i="14"/>
  <c r="S9" i="14"/>
  <c r="R15" i="9"/>
  <c r="N23" i="40"/>
  <c r="W24" i="10"/>
  <c r="N59" i="40"/>
  <c r="O59" i="40"/>
  <c r="P59" i="40"/>
  <c r="Q52" i="43"/>
  <c r="P52" i="43"/>
  <c r="N19" i="40"/>
  <c r="R9" i="10"/>
  <c r="S9" i="10"/>
  <c r="T26" i="40"/>
  <c r="T46" i="40"/>
  <c r="T52" i="40"/>
  <c r="U44" i="40"/>
  <c r="U40" i="40"/>
  <c r="U52" i="40"/>
  <c r="T43" i="40"/>
  <c r="T35" i="40"/>
  <c r="AB15" i="9"/>
  <c r="AC15" i="9"/>
  <c r="AD15" i="9"/>
  <c r="R21" i="10"/>
  <c r="O15" i="40"/>
  <c r="N15" i="43"/>
  <c r="N15" i="40"/>
  <c r="M22" i="40"/>
  <c r="N11" i="43"/>
  <c r="P48" i="43"/>
  <c r="P43" i="43"/>
  <c r="O44" i="40"/>
  <c r="S20" i="15"/>
  <c r="P44" i="40"/>
  <c r="S17" i="15"/>
  <c r="P34" i="43"/>
  <c r="O55" i="40"/>
  <c r="P29" i="43"/>
  <c r="W16" i="15"/>
  <c r="O43" i="40"/>
  <c r="S15" i="15"/>
  <c r="Q29" i="43"/>
  <c r="O36" i="40"/>
  <c r="W9" i="15"/>
  <c r="P38" i="43"/>
  <c r="W11" i="15"/>
  <c r="S11" i="15"/>
  <c r="Q38" i="43"/>
  <c r="P35" i="43"/>
  <c r="S16" i="15"/>
  <c r="P49" i="40"/>
  <c r="O54" i="40"/>
  <c r="S12" i="15"/>
  <c r="P41" i="40"/>
  <c r="O35" i="40"/>
  <c r="O52" i="40"/>
  <c r="P45" i="43"/>
  <c r="S12" i="14"/>
  <c r="Q45" i="43"/>
  <c r="T11" i="14"/>
  <c r="W11" i="14"/>
  <c r="P47" i="43"/>
  <c r="P46" i="40"/>
  <c r="O46" i="40"/>
  <c r="S19" i="9"/>
  <c r="P19" i="43"/>
  <c r="O28" i="40"/>
  <c r="O16" i="40"/>
  <c r="S11" i="9"/>
  <c r="Q19" i="43"/>
  <c r="S10" i="9"/>
  <c r="P28" i="40"/>
  <c r="O8" i="40"/>
  <c r="P32" i="43"/>
  <c r="O56" i="40"/>
  <c r="S22" i="15"/>
  <c r="W22" i="15"/>
  <c r="P31" i="43"/>
  <c r="W21" i="15"/>
  <c r="S21" i="15"/>
  <c r="O50" i="40"/>
  <c r="O37" i="40"/>
  <c r="W14" i="15"/>
  <c r="S14" i="15"/>
  <c r="P30" i="43"/>
  <c r="Q34" i="43"/>
  <c r="P55" i="40"/>
  <c r="W19" i="15"/>
  <c r="O38" i="40"/>
  <c r="P33" i="43"/>
  <c r="S19" i="15"/>
  <c r="P42" i="43"/>
  <c r="O42" i="40"/>
  <c r="W10" i="15"/>
  <c r="S10" i="15"/>
  <c r="Q36" i="43"/>
  <c r="S17" i="14"/>
  <c r="O53" i="40"/>
  <c r="W17" i="14"/>
  <c r="P41" i="43"/>
  <c r="S16" i="14"/>
  <c r="P46" i="43"/>
  <c r="W16" i="14"/>
  <c r="O47" i="40"/>
  <c r="O40" i="40"/>
  <c r="P37" i="43"/>
  <c r="W10" i="14"/>
  <c r="S10" i="14"/>
  <c r="P40" i="40"/>
  <c r="P6" i="43"/>
  <c r="W17" i="9"/>
  <c r="P7" i="43"/>
  <c r="S16" i="9"/>
  <c r="P17" i="40"/>
  <c r="O17" i="40"/>
  <c r="P17" i="43"/>
  <c r="S9" i="9"/>
  <c r="Q11" i="43"/>
  <c r="S21" i="10"/>
  <c r="T21" i="10"/>
  <c r="S19" i="10"/>
  <c r="P24" i="43"/>
  <c r="W19" i="10"/>
  <c r="P16" i="43"/>
  <c r="P20" i="43"/>
  <c r="Q20" i="43"/>
  <c r="O20" i="40"/>
  <c r="W14" i="10"/>
  <c r="W12" i="10"/>
  <c r="O7" i="40"/>
  <c r="P21" i="43"/>
  <c r="Q21" i="43"/>
  <c r="Q6" i="43"/>
  <c r="O11" i="40"/>
  <c r="P9" i="43"/>
  <c r="S12" i="9"/>
  <c r="W12" i="9"/>
  <c r="O10" i="40"/>
  <c r="W22" i="10"/>
  <c r="S22" i="10"/>
  <c r="O9" i="40"/>
  <c r="P8" i="43"/>
  <c r="P25" i="43"/>
  <c r="W14" i="9"/>
  <c r="S14" i="9"/>
  <c r="O29" i="40"/>
  <c r="W20" i="10"/>
  <c r="P23" i="43"/>
  <c r="S20" i="10"/>
  <c r="O27" i="40"/>
  <c r="O26" i="40"/>
  <c r="P22" i="43"/>
  <c r="S15" i="10"/>
  <c r="P26" i="40"/>
  <c r="S10" i="10"/>
  <c r="P12" i="43"/>
  <c r="O25" i="40"/>
  <c r="W10" i="10"/>
  <c r="P10" i="43"/>
  <c r="W16" i="10"/>
  <c r="S16" i="10"/>
  <c r="O14" i="40"/>
  <c r="W11" i="10"/>
  <c r="S11" i="10"/>
  <c r="O13" i="40"/>
  <c r="P13" i="43"/>
  <c r="O22" i="40"/>
  <c r="W9" i="9"/>
  <c r="S14" i="14"/>
  <c r="W14" i="14"/>
  <c r="O34" i="40"/>
  <c r="W9" i="14"/>
  <c r="P39" i="43"/>
  <c r="P34" i="40"/>
  <c r="Q39" i="43"/>
  <c r="W15" i="9"/>
  <c r="P14" i="43"/>
  <c r="O23" i="40"/>
  <c r="S15" i="9"/>
  <c r="O19" i="40"/>
  <c r="P18" i="43"/>
  <c r="W9" i="10"/>
  <c r="Q18" i="43"/>
  <c r="P19" i="40"/>
  <c r="W21" i="10"/>
  <c r="P15" i="43"/>
  <c r="Q43" i="43"/>
  <c r="P43" i="40"/>
  <c r="P48" i="40"/>
  <c r="Q35" i="43"/>
  <c r="Q48" i="43"/>
  <c r="T12" i="14"/>
  <c r="P52" i="40"/>
  <c r="P16" i="40"/>
  <c r="Q17" i="43"/>
  <c r="Q15" i="43"/>
  <c r="Q37" i="43"/>
  <c r="Q7" i="43"/>
  <c r="P22" i="40"/>
  <c r="P15" i="40"/>
  <c r="T22" i="15"/>
  <c r="P56" i="40"/>
  <c r="Q32" i="43"/>
  <c r="P50" i="40"/>
  <c r="Q31" i="43"/>
  <c r="Q30" i="43"/>
  <c r="P37" i="40"/>
  <c r="Q33" i="43"/>
  <c r="P38" i="40"/>
  <c r="P42" i="40"/>
  <c r="Q42" i="43"/>
  <c r="Q41" i="43"/>
  <c r="P53" i="40"/>
  <c r="Q46" i="43"/>
  <c r="P47" i="40"/>
  <c r="P21" i="40"/>
  <c r="Q24" i="43"/>
  <c r="Q16" i="43"/>
  <c r="P8" i="40"/>
  <c r="Q9" i="43"/>
  <c r="P10" i="40"/>
  <c r="P9" i="40"/>
  <c r="Q8" i="43"/>
  <c r="Q25" i="43"/>
  <c r="P29" i="40"/>
  <c r="P27" i="40"/>
  <c r="Q23" i="43"/>
  <c r="Q22" i="43"/>
  <c r="P25" i="40"/>
  <c r="Q12" i="43"/>
  <c r="Q10" i="43"/>
  <c r="P14" i="40"/>
  <c r="P13" i="40"/>
  <c r="Q13" i="43"/>
  <c r="P35" i="40"/>
  <c r="T14" i="14"/>
  <c r="Q40" i="43"/>
  <c r="P23" i="40"/>
  <c r="Q14" i="43"/>
  <c r="T19" i="40" l="1"/>
  <c r="T7" i="40"/>
  <c r="U21" i="40"/>
  <c r="U27" i="40"/>
  <c r="T27" i="40"/>
  <c r="U22" i="40"/>
  <c r="T17" i="40"/>
  <c r="U34" i="40"/>
  <c r="T54" i="40"/>
  <c r="U55" i="40"/>
  <c r="U38" i="40"/>
  <c r="R52" i="40"/>
  <c r="U7" i="40"/>
  <c r="U20" i="40"/>
  <c r="U14" i="40"/>
  <c r="U9" i="40"/>
  <c r="U28" i="40"/>
  <c r="U10" i="40"/>
  <c r="U29" i="40"/>
  <c r="U17" i="40"/>
  <c r="U46" i="40"/>
  <c r="T47" i="40"/>
  <c r="T42" i="40"/>
  <c r="U37" i="40"/>
  <c r="U49" i="40"/>
  <c r="U56" i="40"/>
  <c r="U25" i="40"/>
  <c r="T25" i="40"/>
  <c r="R25" i="40" s="1"/>
  <c r="U19" i="40"/>
  <c r="R19" i="40" s="1"/>
  <c r="U13" i="40"/>
  <c r="T13" i="40"/>
  <c r="T20" i="40"/>
  <c r="U26" i="40"/>
  <c r="T14" i="40"/>
  <c r="U8" i="40"/>
  <c r="T8" i="40"/>
  <c r="T21" i="40"/>
  <c r="U15" i="40"/>
  <c r="T15" i="40"/>
  <c r="T9" i="40"/>
  <c r="T22" i="40"/>
  <c r="T28" i="40"/>
  <c r="U16" i="40"/>
  <c r="T16" i="40"/>
  <c r="T10" i="40"/>
  <c r="T29" i="40"/>
  <c r="U23" i="40"/>
  <c r="T23" i="40"/>
  <c r="U11" i="40"/>
  <c r="T11" i="40"/>
  <c r="T34" i="40"/>
  <c r="U35" i="40"/>
  <c r="U41" i="40"/>
  <c r="T41" i="40"/>
  <c r="U47" i="40"/>
  <c r="U53" i="40"/>
  <c r="T53" i="40"/>
  <c r="U36" i="40"/>
  <c r="T36" i="40"/>
  <c r="U48" i="40"/>
  <c r="T48" i="40"/>
  <c r="T37" i="40"/>
  <c r="U43" i="40"/>
  <c r="T49" i="40"/>
  <c r="T44" i="40"/>
  <c r="U50" i="40"/>
  <c r="T56" i="40"/>
  <c r="P6" i="40"/>
  <c r="T40" i="40"/>
  <c r="R40" i="40" s="1"/>
  <c r="U42" i="40"/>
  <c r="R34" i="40"/>
  <c r="P51" i="40"/>
  <c r="P33" i="40"/>
  <c r="P45" i="40"/>
  <c r="P12" i="40"/>
  <c r="P39" i="40"/>
  <c r="R13" i="40"/>
  <c r="R46" i="40"/>
  <c r="R33" i="40" l="1"/>
  <c r="R45" i="40"/>
  <c r="R6" i="40"/>
  <c r="R51" i="40"/>
  <c r="R39" i="40"/>
  <c r="R12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</authors>
  <commentList>
    <comment ref="D7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000-00000800000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W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1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E27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K27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1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1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2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E27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K27" authorId="2" shapeId="0" xr:uid="{00000000-0006-0000-02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2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3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3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E27" authorId="0" shapeId="0" xr:uid="{00000000-0006-0000-03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K27" authorId="2" shapeId="0" xr:uid="{00000000-0006-0000-03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3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3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3" authorId="0" shapeId="0" xr:uid="{00000000-0006-0000-03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sharedStrings.xml><?xml version="1.0" encoding="utf-8"?>
<sst xmlns="http://schemas.openxmlformats.org/spreadsheetml/2006/main" count="543" uniqueCount="149">
  <si>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</si>
  <si>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</si>
  <si>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</si>
  <si>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</si>
  <si>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</si>
  <si>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</si>
  <si>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</si>
  <si>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</si>
  <si>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</si>
  <si>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</si>
  <si>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</si>
  <si>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</si>
  <si>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</si>
  <si>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</si>
  <si>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</si>
  <si>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</si>
  <si>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</si>
  <si>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Rek.</t>
  </si>
  <si>
    <t xml:space="preserve"> </t>
  </si>
  <si>
    <t>dato</t>
  </si>
  <si>
    <t>gori</t>
  </si>
  <si>
    <t>Pulje:</t>
  </si>
  <si>
    <t>Stevnekat:</t>
  </si>
  <si>
    <t>St</t>
  </si>
  <si>
    <t>nr</t>
  </si>
  <si>
    <t>Norges Vektløfterforbund</t>
  </si>
  <si>
    <t xml:space="preserve"> Kate-</t>
  </si>
  <si>
    <t xml:space="preserve">    Beste forsøk i</t>
  </si>
  <si>
    <t xml:space="preserve">      hver øvelse</t>
  </si>
  <si>
    <t>Alder</t>
  </si>
  <si>
    <t>S t e v n e p r o t o k o l l</t>
  </si>
  <si>
    <t>Veteran</t>
  </si>
  <si>
    <t>SENIOR MENN ELITE</t>
  </si>
  <si>
    <t>SENIOR KVINNER ELITE</t>
  </si>
  <si>
    <t>KVINNER</t>
  </si>
  <si>
    <t>MENN</t>
  </si>
  <si>
    <t>Meltzer-Faber</t>
  </si>
  <si>
    <t>Poeng menn</t>
  </si>
  <si>
    <t>Poeng kvinner</t>
  </si>
  <si>
    <t>Kjønn</t>
  </si>
  <si>
    <t>Meltzer</t>
  </si>
  <si>
    <t>Faber</t>
  </si>
  <si>
    <t>Menn</t>
  </si>
  <si>
    <t>Meltser</t>
  </si>
  <si>
    <t>Kvinner</t>
  </si>
  <si>
    <t>gyldig</t>
  </si>
  <si>
    <t>Resultat NM Lag Senior</t>
  </si>
  <si>
    <t>Ranking NM Lag Senior</t>
  </si>
  <si>
    <t>Rolle</t>
  </si>
  <si>
    <t>NVF-ID</t>
  </si>
  <si>
    <t>Stevnets leder</t>
  </si>
  <si>
    <t>Speaker</t>
  </si>
  <si>
    <t>Dommer</t>
  </si>
  <si>
    <t>Chief Marshall</t>
  </si>
  <si>
    <t>Teknisk kontrollør</t>
  </si>
  <si>
    <t>Jury</t>
  </si>
  <si>
    <t>Tidtaker</t>
  </si>
  <si>
    <t>Sekretær</t>
  </si>
  <si>
    <t>Potensieltt 
resultat</t>
  </si>
  <si>
    <t>Potensielt
resultat</t>
  </si>
  <si>
    <t>JK</t>
  </si>
  <si>
    <t>AK Bjørgvin</t>
  </si>
  <si>
    <t>SK</t>
  </si>
  <si>
    <t>Victoria Wille Waage</t>
  </si>
  <si>
    <t>Oslo AK</t>
  </si>
  <si>
    <t>Ane Westrheim</t>
  </si>
  <si>
    <t>Spydeberg Atletene</t>
  </si>
  <si>
    <t>UK</t>
  </si>
  <si>
    <t>Mariell Endestad Hellevang</t>
  </si>
  <si>
    <t>Tambarskjelvar IL</t>
  </si>
  <si>
    <t>Asta Rønning Fjærli</t>
  </si>
  <si>
    <t>K35</t>
  </si>
  <si>
    <t>Kine Krøs</t>
  </si>
  <si>
    <t>Tine Rognaldsen Pedersen</t>
  </si>
  <si>
    <t>Spydeberghallen</t>
  </si>
  <si>
    <t>Sandra Nævdal</t>
  </si>
  <si>
    <t>Sara Broe Østvold</t>
  </si>
  <si>
    <t>Ragnhild Haug Lillegård</t>
  </si>
  <si>
    <t>Tinna Henriette Ringsaker</t>
  </si>
  <si>
    <t>Marit Årdalsbakke</t>
  </si>
  <si>
    <t>Julia Jordanger Loen</t>
  </si>
  <si>
    <t>Breimsbygda IL</t>
  </si>
  <si>
    <t>SM</t>
  </si>
  <si>
    <t>Runar Klungervik</t>
  </si>
  <si>
    <t>Hitra VK</t>
  </si>
  <si>
    <t>JM</t>
  </si>
  <si>
    <t>M35</t>
  </si>
  <si>
    <t>Jon Peter Ueland</t>
  </si>
  <si>
    <t>Vigrestad IK</t>
  </si>
  <si>
    <t>M45</t>
  </si>
  <si>
    <t>Børge Aadland</t>
  </si>
  <si>
    <t>Marius Haranes</t>
  </si>
  <si>
    <t>Nikolai Gobel</t>
  </si>
  <si>
    <t>Even Matningsdal</t>
  </si>
  <si>
    <t>Håkon Lorentzen</t>
  </si>
  <si>
    <t>Jonas Grønstad</t>
  </si>
  <si>
    <t>Tord Gravdal</t>
  </si>
  <si>
    <t>Vetle Andersen</t>
  </si>
  <si>
    <t>Remy Heggvik Aune</t>
  </si>
  <si>
    <t>Reza Benorouz</t>
  </si>
  <si>
    <t>Roy Sømme Ommedal</t>
  </si>
  <si>
    <t>Rasmus Heggvik Aune</t>
  </si>
  <si>
    <t>Jørgen Kjellevand</t>
  </si>
  <si>
    <t>Ronny Matnisdal</t>
  </si>
  <si>
    <t>Iselin Hatlenes</t>
  </si>
  <si>
    <t>Trine Endestad Hellevang</t>
  </si>
  <si>
    <t>Klubb</t>
  </si>
  <si>
    <t>Beskrivelse rekorder</t>
  </si>
  <si>
    <t>Tuva Loodtz</t>
  </si>
  <si>
    <t>Celine Mariell Båtnes</t>
  </si>
  <si>
    <t>Sarah Hovden Øvsthus</t>
  </si>
  <si>
    <t>Lone Kalland</t>
  </si>
  <si>
    <t>Frida Baade</t>
  </si>
  <si>
    <t>Sindre K. Nesheim</t>
  </si>
  <si>
    <t>Adrian Henneli</t>
  </si>
  <si>
    <t>Christian Lysenstøen</t>
  </si>
  <si>
    <t>Bjørn Thore Olsen</t>
  </si>
  <si>
    <t>Rebecca Tiffin</t>
  </si>
  <si>
    <t>Jøran Herfjord</t>
  </si>
  <si>
    <t>Linnea Johanssen</t>
  </si>
  <si>
    <t>Melissa Schanche</t>
  </si>
  <si>
    <t>Geir Johansen</t>
  </si>
  <si>
    <t>Kamilla Kolvig</t>
  </si>
  <si>
    <t>Maren Matsson</t>
  </si>
  <si>
    <t>Ole Jakob Aas</t>
  </si>
  <si>
    <t>Christiania AK</t>
  </si>
  <si>
    <t>T&amp;IL National</t>
  </si>
  <si>
    <t xml:space="preserve">Rebecca Tiffin </t>
  </si>
  <si>
    <t>Ina-Kristin Aasvang</t>
  </si>
  <si>
    <t>Alexander Bahmanyar</t>
  </si>
  <si>
    <t>M55</t>
  </si>
  <si>
    <t>25.04.06</t>
  </si>
  <si>
    <t>Edle Eik Litland</t>
  </si>
  <si>
    <t>Hans Bjørnar Hagenes</t>
  </si>
  <si>
    <t>71</t>
  </si>
  <si>
    <t>76</t>
  </si>
  <si>
    <t>64</t>
  </si>
  <si>
    <t>96</t>
  </si>
  <si>
    <t>89</t>
  </si>
  <si>
    <t>Mikal Akseth</t>
  </si>
  <si>
    <t>Karoline Merli</t>
  </si>
  <si>
    <t>+109</t>
  </si>
  <si>
    <t>Trine Endestad Hellevang 87 kg junior - rykk 75, støt 93 og 96, sml. 168 og 171. Kine Krøs 55 kg K35 - støt 78 kg.</t>
  </si>
  <si>
    <t>Norgesmesterskap Lag</t>
  </si>
  <si>
    <t>xxx</t>
  </si>
  <si>
    <t xml:space="preserve">x </t>
  </si>
  <si>
    <t>x</t>
  </si>
  <si>
    <t>Vetle Andersen 102 kg - rykk 134 og 138 - Ronny Matnisdal 89 kg M45: støt 135 kg, sml 258 kg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</si>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</sst>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5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b/>
      <sz val="14"/>
      <name val="Arial"/>
      <family val="2"/>
    </font>
    <font>
      <sz val="24"/>
      <name val="MS Sans Serif"/>
      <family val="2"/>
    </font>
    <font>
      <sz val="20"/>
      <name val="MS Sans Serif"/>
      <family val="2"/>
    </font>
    <font>
      <sz val="28"/>
      <name val="Arial Black"/>
      <family val="2"/>
    </font>
    <font>
      <sz val="18"/>
      <name val="Arial Black"/>
      <family val="2"/>
    </font>
    <font>
      <b/>
      <i/>
      <sz val="11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sz val="24"/>
      <color indexed="9"/>
      <name val="Times New Roman"/>
      <family val="1"/>
    </font>
    <font>
      <b/>
      <sz val="28"/>
      <color indexed="9"/>
      <name val="Times New Roman"/>
      <family val="1"/>
    </font>
    <font>
      <sz val="14"/>
      <name val="Times New Roman"/>
      <family val="1"/>
    </font>
    <font>
      <sz val="14"/>
      <name val="MS Sans Serif"/>
    </font>
    <font>
      <sz val="2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3"/>
      <color indexed="9"/>
      <name val="Times New Roman"/>
      <family val="1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8"/>
      <color rgb="FF000000"/>
      <name val="Tahoma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2"/>
      <color theme="0"/>
      <name val="Arial"/>
      <family val="2"/>
    </font>
    <font>
      <b/>
      <sz val="22"/>
      <color theme="0"/>
      <name val="Times New Roman"/>
      <family val="1"/>
    </font>
    <font>
      <sz val="10"/>
      <color rgb="FF000000"/>
      <name val="Arial"/>
      <family val="2"/>
    </font>
    <font>
      <b/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398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hair">
        <color auto="1"/>
      </left>
      <right/>
      <top style="thin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hair">
        <color auto="1"/>
      </left>
      <right/>
      <top style="dash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hair">
        <color auto="1"/>
      </left>
      <right/>
      <top style="dashed">
        <color auto="1"/>
      </top>
      <bottom/>
      <diagonal/>
    </border>
    <border>
      <left style="hair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9" fontId="0" fillId="0" borderId="0" xfId="0" applyNumberFormat="1"/>
    <xf numFmtId="169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/>
    <xf numFmtId="0" fontId="11" fillId="0" borderId="0" xfId="0" applyFont="1"/>
    <xf numFmtId="2" fontId="2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67" fontId="0" fillId="0" borderId="0" xfId="0" applyNumberFormat="1"/>
    <xf numFmtId="168" fontId="14" fillId="0" borderId="0" xfId="0" applyNumberFormat="1" applyFont="1" applyAlignment="1">
      <alignment horizontal="center" vertical="center"/>
    </xf>
    <xf numFmtId="0" fontId="15" fillId="2" borderId="0" xfId="0" applyFont="1" applyFill="1"/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16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right"/>
    </xf>
    <xf numFmtId="171" fontId="9" fillId="0" borderId="0" xfId="0" applyNumberFormat="1" applyFont="1" applyAlignment="1">
      <alignment horizontal="right"/>
    </xf>
    <xf numFmtId="0" fontId="15" fillId="2" borderId="0" xfId="0" applyFont="1" applyFill="1" applyAlignment="1">
      <alignment horizontal="right"/>
    </xf>
    <xf numFmtId="171" fontId="16" fillId="0" borderId="0" xfId="0" applyNumberFormat="1" applyFont="1" applyAlignment="1">
      <alignment horizontal="right"/>
    </xf>
    <xf numFmtId="0" fontId="17" fillId="3" borderId="0" xfId="0" applyFont="1" applyFill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2" fontId="15" fillId="2" borderId="0" xfId="0" applyNumberFormat="1" applyFont="1" applyFill="1" applyAlignment="1">
      <alignment horizontal="right"/>
    </xf>
    <xf numFmtId="0" fontId="22" fillId="0" borderId="0" xfId="0" applyFont="1" applyAlignment="1">
      <alignment horizontal="right"/>
    </xf>
    <xf numFmtId="1" fontId="23" fillId="0" borderId="0" xfId="0" applyNumberFormat="1" applyFont="1" applyAlignment="1" applyProtection="1">
      <alignment horizontal="center"/>
      <protection locked="0"/>
    </xf>
    <xf numFmtId="2" fontId="1" fillId="0" borderId="2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/>
    </xf>
    <xf numFmtId="172" fontId="16" fillId="0" borderId="0" xfId="0" applyNumberFormat="1" applyFont="1" applyAlignment="1">
      <alignment horizontal="right"/>
    </xf>
    <xf numFmtId="2" fontId="15" fillId="4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169" fontId="1" fillId="0" borderId="0" xfId="0" applyNumberFormat="1" applyFont="1" applyAlignment="1">
      <alignment horizontal="center"/>
    </xf>
    <xf numFmtId="169" fontId="23" fillId="0" borderId="0" xfId="0" applyNumberFormat="1" applyFont="1" applyAlignment="1" applyProtection="1">
      <alignment horizontal="left"/>
      <protection locked="0"/>
    </xf>
    <xf numFmtId="169" fontId="4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Alignment="1">
      <alignment horizontal="right"/>
    </xf>
    <xf numFmtId="0" fontId="25" fillId="0" borderId="0" xfId="0" applyFont="1"/>
    <xf numFmtId="167" fontId="25" fillId="0" borderId="0" xfId="0" applyNumberFormat="1" applyFont="1"/>
    <xf numFmtId="1" fontId="25" fillId="0" borderId="0" xfId="0" applyNumberFormat="1" applyFont="1"/>
    <xf numFmtId="167" fontId="26" fillId="0" borderId="0" xfId="0" applyNumberFormat="1" applyFont="1" applyAlignment="1">
      <alignment horizontal="right" vertical="center"/>
    </xf>
    <xf numFmtId="167" fontId="26" fillId="6" borderId="0" xfId="0" applyNumberFormat="1" applyFont="1" applyFill="1" applyAlignment="1">
      <alignment horizontal="right" vertical="center"/>
    </xf>
    <xf numFmtId="0" fontId="27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1" fontId="29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right"/>
    </xf>
    <xf numFmtId="169" fontId="29" fillId="0" borderId="0" xfId="0" applyNumberFormat="1" applyFont="1" applyAlignment="1">
      <alignment horizontal="center"/>
    </xf>
    <xf numFmtId="1" fontId="29" fillId="0" borderId="0" xfId="0" applyNumberFormat="1" applyFont="1" applyAlignment="1">
      <alignment horizontal="left"/>
    </xf>
    <xf numFmtId="171" fontId="29" fillId="0" borderId="0" xfId="0" applyNumberFormat="1" applyFont="1" applyAlignment="1">
      <alignment horizontal="right"/>
    </xf>
    <xf numFmtId="0" fontId="30" fillId="0" borderId="0" xfId="0" applyFont="1"/>
    <xf numFmtId="0" fontId="5" fillId="0" borderId="11" xfId="0" applyFont="1" applyBorder="1" applyAlignment="1">
      <alignment vertical="center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171" fontId="3" fillId="0" borderId="12" xfId="0" applyNumberFormat="1" applyFont="1" applyBorder="1" applyAlignment="1" applyProtection="1">
      <alignment horizontal="center" vertical="center"/>
      <protection locked="0"/>
    </xf>
    <xf numFmtId="171" fontId="3" fillId="0" borderId="13" xfId="0" quotePrefix="1" applyNumberFormat="1" applyFont="1" applyBorder="1" applyAlignment="1" applyProtection="1">
      <alignment horizontal="center" vertical="center"/>
      <protection locked="0"/>
    </xf>
    <xf numFmtId="171" fontId="3" fillId="0" borderId="14" xfId="0" applyNumberFormat="1" applyFont="1" applyBorder="1" applyAlignment="1" applyProtection="1">
      <alignment horizontal="center" vertical="center"/>
      <protection locked="0"/>
    </xf>
    <xf numFmtId="171" fontId="3" fillId="0" borderId="15" xfId="0" applyNumberFormat="1" applyFont="1" applyBorder="1" applyAlignment="1" applyProtection="1">
      <alignment horizontal="center" vertical="center"/>
      <protection locked="0"/>
    </xf>
    <xf numFmtId="171" fontId="3" fillId="0" borderId="13" xfId="0" applyNumberFormat="1" applyFont="1" applyBorder="1" applyAlignment="1" applyProtection="1">
      <alignment horizontal="center" vertical="center"/>
      <protection locked="0"/>
    </xf>
    <xf numFmtId="171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2" fontId="4" fillId="0" borderId="16" xfId="0" applyNumberFormat="1" applyFont="1" applyBorder="1" applyAlignment="1" applyProtection="1">
      <alignment horizontal="right" vertical="center"/>
      <protection locked="0"/>
    </xf>
    <xf numFmtId="169" fontId="4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1" fontId="3" fillId="0" borderId="16" xfId="0" applyNumberFormat="1" applyFont="1" applyBorder="1" applyAlignment="1" applyProtection="1">
      <alignment horizontal="center" vertical="center"/>
      <protection locked="0"/>
    </xf>
    <xf numFmtId="171" fontId="3" fillId="0" borderId="17" xfId="0" applyNumberFormat="1" applyFont="1" applyBorder="1" applyAlignment="1" applyProtection="1">
      <alignment horizontal="center" vertical="center"/>
      <protection locked="0"/>
    </xf>
    <xf numFmtId="171" fontId="3" fillId="0" borderId="18" xfId="0" applyNumberFormat="1" applyFont="1" applyBorder="1" applyAlignment="1" applyProtection="1">
      <alignment horizontal="center" vertical="center"/>
      <protection locked="0"/>
    </xf>
    <xf numFmtId="171" fontId="3" fillId="0" borderId="19" xfId="0" applyNumberFormat="1" applyFont="1" applyBorder="1" applyAlignment="1" applyProtection="1">
      <alignment horizontal="center" vertical="center"/>
      <protection locked="0"/>
    </xf>
    <xf numFmtId="171" fontId="4" fillId="0" borderId="16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1" fontId="3" fillId="0" borderId="2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0" fontId="5" fillId="0" borderId="30" xfId="0" applyFont="1" applyBorder="1" applyAlignment="1">
      <alignment vertical="center"/>
    </xf>
    <xf numFmtId="2" fontId="4" fillId="0" borderId="31" xfId="0" applyNumberFormat="1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69" fontId="4" fillId="0" borderId="31" xfId="0" applyNumberFormat="1" applyFont="1" applyBorder="1" applyAlignment="1" applyProtection="1">
      <alignment horizontal="center" vertical="center"/>
      <protection locked="0"/>
    </xf>
    <xf numFmtId="1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171" fontId="3" fillId="0" borderId="31" xfId="0" applyNumberFormat="1" applyFont="1" applyBorder="1" applyAlignment="1" applyProtection="1">
      <alignment horizontal="center" vertical="center"/>
      <protection locked="0"/>
    </xf>
    <xf numFmtId="171" fontId="3" fillId="0" borderId="32" xfId="0" applyNumberFormat="1" applyFont="1" applyBorder="1" applyAlignment="1" applyProtection="1">
      <alignment horizontal="center" vertical="center"/>
      <protection locked="0"/>
    </xf>
    <xf numFmtId="171" fontId="3" fillId="0" borderId="33" xfId="0" applyNumberFormat="1" applyFont="1" applyBorder="1" applyAlignment="1" applyProtection="1">
      <alignment horizontal="center" vertical="center"/>
      <protection locked="0"/>
    </xf>
    <xf numFmtId="171" fontId="3" fillId="0" borderId="34" xfId="0" applyNumberFormat="1" applyFont="1" applyBorder="1" applyAlignment="1" applyProtection="1">
      <alignment horizontal="center" vertical="center"/>
      <protection locked="0"/>
    </xf>
    <xf numFmtId="171" fontId="4" fillId="0" borderId="31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49" fontId="4" fillId="0" borderId="11" xfId="0" quotePrefix="1" applyNumberFormat="1" applyFont="1" applyBorder="1" applyAlignment="1" applyProtection="1">
      <alignment horizontal="right" vertical="center"/>
      <protection locked="0"/>
    </xf>
    <xf numFmtId="49" fontId="4" fillId="0" borderId="30" xfId="0" quotePrefix="1" applyNumberFormat="1" applyFont="1" applyBorder="1" applyAlignment="1" applyProtection="1">
      <alignment horizontal="right" vertical="center"/>
      <protection locked="0"/>
    </xf>
    <xf numFmtId="49" fontId="4" fillId="0" borderId="11" xfId="0" applyNumberFormat="1" applyFont="1" applyBorder="1" applyAlignment="1" applyProtection="1">
      <alignment horizontal="right" vertical="center"/>
      <protection locked="0"/>
    </xf>
    <xf numFmtId="49" fontId="4" fillId="0" borderId="30" xfId="0" applyNumberFormat="1" applyFont="1" applyBorder="1" applyAlignment="1" applyProtection="1">
      <alignment horizontal="right" vertical="center"/>
      <protection locked="0"/>
    </xf>
    <xf numFmtId="0" fontId="31" fillId="7" borderId="0" xfId="0" applyFont="1" applyFill="1" applyAlignment="1">
      <alignment vertical="top" wrapText="1"/>
    </xf>
    <xf numFmtId="2" fontId="32" fillId="7" borderId="0" xfId="0" applyNumberFormat="1" applyFont="1" applyFill="1" applyAlignment="1">
      <alignment horizontal="right"/>
    </xf>
    <xf numFmtId="2" fontId="15" fillId="0" borderId="0" xfId="0" applyNumberFormat="1" applyFont="1" applyAlignment="1">
      <alignment horizontal="right"/>
    </xf>
    <xf numFmtId="2" fontId="20" fillId="0" borderId="0" xfId="0" applyNumberFormat="1" applyFont="1"/>
    <xf numFmtId="0" fontId="20" fillId="8" borderId="0" xfId="0" applyFont="1" applyFill="1"/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left" vertical="center"/>
      <protection locked="0"/>
    </xf>
    <xf numFmtId="171" fontId="3" fillId="0" borderId="38" xfId="0" applyNumberFormat="1" applyFont="1" applyBorder="1" applyAlignment="1" applyProtection="1">
      <alignment horizontal="center" vertical="center"/>
      <protection locked="0"/>
    </xf>
    <xf numFmtId="171" fontId="3" fillId="0" borderId="39" xfId="0" applyNumberFormat="1" applyFont="1" applyBorder="1" applyAlignment="1" applyProtection="1">
      <alignment horizontal="center" vertical="center"/>
      <protection locked="0"/>
    </xf>
    <xf numFmtId="171" fontId="3" fillId="0" borderId="40" xfId="0" applyNumberFormat="1" applyFont="1" applyBorder="1" applyAlignment="1" applyProtection="1">
      <alignment horizontal="center" vertical="center"/>
      <protection locked="0"/>
    </xf>
    <xf numFmtId="171" fontId="3" fillId="0" borderId="41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171" fontId="3" fillId="0" borderId="17" xfId="0" quotePrefix="1" applyNumberFormat="1" applyFont="1" applyBorder="1" applyAlignment="1" applyProtection="1">
      <alignment horizontal="center" vertical="center"/>
      <protection locked="0"/>
    </xf>
    <xf numFmtId="171" fontId="3" fillId="0" borderId="42" xfId="0" applyNumberFormat="1" applyFont="1" applyBorder="1" applyAlignment="1" applyProtection="1">
      <alignment horizontal="center" vertical="center"/>
      <protection locked="0"/>
    </xf>
    <xf numFmtId="2" fontId="4" fillId="0" borderId="7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11" xfId="0" quotePrefix="1" applyFont="1" applyBorder="1" applyAlignment="1" applyProtection="1">
      <alignment horizontal="right" vertical="center"/>
      <protection locked="0"/>
    </xf>
    <xf numFmtId="0" fontId="0" fillId="0" borderId="16" xfId="0" applyBorder="1" applyAlignment="1">
      <alignment vertical="center"/>
    </xf>
    <xf numFmtId="0" fontId="33" fillId="0" borderId="16" xfId="0" applyFont="1" applyBorder="1" applyAlignment="1">
      <alignment vertical="center"/>
    </xf>
    <xf numFmtId="0" fontId="0" fillId="0" borderId="43" xfId="0" applyBorder="1" applyAlignment="1">
      <alignment vertical="center"/>
    </xf>
    <xf numFmtId="1" fontId="34" fillId="0" borderId="11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1" fillId="0" borderId="4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3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4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7" fillId="3" borderId="0" xfId="0" applyFont="1" applyFill="1" applyAlignment="1">
      <alignment horizontal="center"/>
    </xf>
    <xf numFmtId="0" fontId="15" fillId="4" borderId="0" xfId="0" applyFont="1" applyFill="1" applyAlignment="1">
      <alignment horizontal="left"/>
    </xf>
    <xf numFmtId="0" fontId="18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169" fontId="17" fillId="3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5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4" fillId="3" borderId="0" xfId="0" applyFont="1" applyFill="1" applyAlignment="1">
      <alignment horizontal="right"/>
    </xf>
    <xf numFmtId="0" fontId="25" fillId="0" borderId="0" xfId="0" applyFont="1" applyAlignment="1">
      <alignment horizontal="center"/>
    </xf>
  </cellXfs>
  <cellStyles count="1">
    <cellStyle name="Normal" xfId="0" builtinId="0"/>
  </cellStyles>
  <dxfs count="14"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8CC5"/>
      <color rgb="FF9570BE"/>
      <color rgb="FFC398C7"/>
      <color rgb="FFB570BB"/>
      <color rgb="FFB97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7336" name="Rectangl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114300</xdr:colOff>
      <xdr:row>0</xdr:row>
      <xdr:rowOff>101600</xdr:rowOff>
    </xdr:from>
    <xdr:to>
      <xdr:col>2</xdr:col>
      <xdr:colOff>177800</xdr:colOff>
      <xdr:row>3</xdr:row>
      <xdr:rowOff>76200</xdr:rowOff>
    </xdr:to>
    <xdr:pic>
      <xdr:nvPicPr>
        <xdr:cNvPr id="7354" name="Picture 1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" y="1016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6316" name="Rectangle 1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88900</xdr:colOff>
      <xdr:row>0</xdr:row>
      <xdr:rowOff>114300</xdr:rowOff>
    </xdr:from>
    <xdr:to>
      <xdr:col>2</xdr:col>
      <xdr:colOff>152400</xdr:colOff>
      <xdr:row>3</xdr:row>
      <xdr:rowOff>88900</xdr:rowOff>
    </xdr:to>
    <xdr:pic>
      <xdr:nvPicPr>
        <xdr:cNvPr id="6334" name="Picture 19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143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8360" name="Rectangle 1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50800</xdr:colOff>
      <xdr:row>0</xdr:row>
      <xdr:rowOff>88900</xdr:rowOff>
    </xdr:from>
    <xdr:to>
      <xdr:col>2</xdr:col>
      <xdr:colOff>114300</xdr:colOff>
      <xdr:row>3</xdr:row>
      <xdr:rowOff>63500</xdr:rowOff>
    </xdr:to>
    <xdr:pic>
      <xdr:nvPicPr>
        <xdr:cNvPr id="8378" name="Picture 192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" y="889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9380" name="Rectangle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12700</xdr:colOff>
      <xdr:row>0</xdr:row>
      <xdr:rowOff>38100</xdr:rowOff>
    </xdr:from>
    <xdr:to>
      <xdr:col>2</xdr:col>
      <xdr:colOff>76200</xdr:colOff>
      <xdr:row>3</xdr:row>
      <xdr:rowOff>12700</xdr:rowOff>
    </xdr:to>
    <xdr:pic>
      <xdr:nvPicPr>
        <xdr:cNvPr id="9398" name="Picture 192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381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autoPageBreaks="0" fitToPage="1"/>
  </sheetPr>
  <dimension ref="B1:AD39"/>
  <sheetViews>
    <sheetView showGridLines="0" showRowColHeaders="0" tabSelected="1" topLeftCell="A3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6640625" style="1" customWidth="1"/>
    <col min="5" max="5" width="6.33203125" style="34" customWidth="1"/>
    <col min="6" max="6" width="10.6640625" style="1" customWidth="1"/>
    <col min="7" max="7" width="3.83203125" style="1" customWidth="1"/>
    <col min="8" max="8" width="27.6640625" style="5" customWidth="1"/>
    <col min="9" max="9" width="20.33203125" style="5" customWidth="1"/>
    <col min="10" max="10" width="7.1640625" style="1" customWidth="1"/>
    <col min="11" max="11" width="7.1640625" style="33" customWidth="1"/>
    <col min="12" max="12" width="7.1640625" style="1" customWidth="1"/>
    <col min="13" max="13" width="8" style="1" customWidth="1"/>
    <col min="14" max="15" width="7.1640625" style="1" customWidth="1"/>
    <col min="16" max="18" width="7.6640625" style="1" customWidth="1"/>
    <col min="19" max="20" width="10.6640625" style="32" customWidth="1"/>
    <col min="21" max="21" width="5.6640625" style="32" customWidth="1"/>
    <col min="22" max="22" width="5.6640625" style="4" customWidth="1"/>
    <col min="23" max="23" width="14.1640625" style="4" customWidth="1"/>
    <col min="24" max="30" width="9.1640625" style="4" hidden="1" customWidth="1"/>
    <col min="31" max="16384" width="9.1640625" style="4"/>
  </cols>
  <sheetData>
    <row r="1" spans="2:30" ht="53.25" customHeight="1">
      <c r="H1" s="194" t="s">
        <v>30</v>
      </c>
      <c r="I1" s="194"/>
      <c r="J1" s="194"/>
      <c r="K1" s="194"/>
      <c r="L1" s="194"/>
      <c r="M1" s="194"/>
      <c r="N1" s="194"/>
      <c r="O1" s="194"/>
      <c r="P1" s="194"/>
      <c r="Q1" s="194"/>
      <c r="R1" s="194"/>
      <c r="V1" s="32"/>
    </row>
    <row r="2" spans="2:30" ht="24.75" customHeight="1">
      <c r="H2" s="195" t="s">
        <v>25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V2" s="32"/>
    </row>
    <row r="3" spans="2:30">
      <c r="V3" s="32"/>
    </row>
    <row r="4" spans="2:30" ht="12" customHeight="1">
      <c r="V4" s="32"/>
    </row>
    <row r="5" spans="2:30" s="6" customFormat="1" ht="15" customHeight="1">
      <c r="C5" s="62" t="s">
        <v>22</v>
      </c>
      <c r="D5" s="196" t="s">
        <v>143</v>
      </c>
      <c r="E5" s="196"/>
      <c r="F5" s="196"/>
      <c r="G5" s="196"/>
      <c r="H5" s="196"/>
      <c r="I5" s="62" t="s">
        <v>0</v>
      </c>
      <c r="J5" s="196" t="s">
        <v>66</v>
      </c>
      <c r="K5" s="196"/>
      <c r="L5" s="196"/>
      <c r="M5" s="196"/>
      <c r="N5" s="62" t="s">
        <v>1</v>
      </c>
      <c r="O5" s="197" t="s">
        <v>74</v>
      </c>
      <c r="P5" s="197"/>
      <c r="Q5" s="197"/>
      <c r="R5" s="197"/>
      <c r="S5" s="62" t="s">
        <v>2</v>
      </c>
      <c r="T5" s="72">
        <v>45269</v>
      </c>
      <c r="U5" s="73" t="s">
        <v>21</v>
      </c>
      <c r="V5" s="63">
        <v>1</v>
      </c>
    </row>
    <row r="6" spans="2:30">
      <c r="V6" s="32"/>
      <c r="AB6" s="4" t="s">
        <v>40</v>
      </c>
      <c r="AC6" s="4" t="s">
        <v>43</v>
      </c>
      <c r="AD6" s="4" t="s">
        <v>40</v>
      </c>
    </row>
    <row r="7" spans="2:30" s="1" customFormat="1" ht="14">
      <c r="B7" s="199" t="s">
        <v>49</v>
      </c>
      <c r="C7" s="21" t="s">
        <v>3</v>
      </c>
      <c r="D7" s="13" t="s">
        <v>4</v>
      </c>
      <c r="E7" s="36" t="s">
        <v>26</v>
      </c>
      <c r="F7" s="13" t="s">
        <v>5</v>
      </c>
      <c r="G7" s="13" t="s">
        <v>23</v>
      </c>
      <c r="H7" s="13" t="s">
        <v>6</v>
      </c>
      <c r="I7" s="13" t="s">
        <v>7</v>
      </c>
      <c r="J7" s="13"/>
      <c r="K7" s="37" t="s">
        <v>8</v>
      </c>
      <c r="L7" s="12"/>
      <c r="M7" s="13"/>
      <c r="N7" s="12" t="s">
        <v>9</v>
      </c>
      <c r="O7" s="12"/>
      <c r="P7" s="38" t="s">
        <v>27</v>
      </c>
      <c r="Q7" s="12"/>
      <c r="R7" s="13" t="s">
        <v>10</v>
      </c>
      <c r="S7" s="16" t="s">
        <v>11</v>
      </c>
      <c r="T7" s="64" t="s">
        <v>11</v>
      </c>
      <c r="U7" s="16" t="s">
        <v>12</v>
      </c>
      <c r="V7" s="23" t="s">
        <v>17</v>
      </c>
      <c r="W7" s="23" t="s">
        <v>13</v>
      </c>
      <c r="X7" s="3"/>
      <c r="AB7" s="1" t="s">
        <v>41</v>
      </c>
      <c r="AC7" s="1" t="s">
        <v>41</v>
      </c>
      <c r="AD7" s="1" t="s">
        <v>41</v>
      </c>
    </row>
    <row r="8" spans="2:30" s="1" customFormat="1">
      <c r="B8" s="200"/>
      <c r="C8" s="22" t="s">
        <v>14</v>
      </c>
      <c r="D8" s="14" t="s">
        <v>15</v>
      </c>
      <c r="E8" s="15" t="s">
        <v>20</v>
      </c>
      <c r="F8" s="14" t="s">
        <v>19</v>
      </c>
      <c r="G8" s="14" t="s">
        <v>24</v>
      </c>
      <c r="H8" s="14"/>
      <c r="I8" s="14"/>
      <c r="J8" s="19">
        <v>1</v>
      </c>
      <c r="K8" s="20">
        <v>2</v>
      </c>
      <c r="L8" s="18">
        <v>3</v>
      </c>
      <c r="M8" s="19">
        <v>1</v>
      </c>
      <c r="N8" s="20">
        <v>2</v>
      </c>
      <c r="O8" s="18">
        <v>3</v>
      </c>
      <c r="P8" s="39" t="s">
        <v>28</v>
      </c>
      <c r="Q8" s="40"/>
      <c r="R8" s="14" t="s">
        <v>16</v>
      </c>
      <c r="S8" s="17"/>
      <c r="T8" s="17" t="s">
        <v>31</v>
      </c>
      <c r="U8" s="17"/>
      <c r="V8" s="24"/>
      <c r="W8" s="24"/>
      <c r="Y8" s="1" t="s">
        <v>39</v>
      </c>
      <c r="Z8" s="1" t="s">
        <v>29</v>
      </c>
      <c r="AA8" s="1" t="s">
        <v>31</v>
      </c>
      <c r="AB8" s="1" t="s">
        <v>42</v>
      </c>
      <c r="AC8" s="1" t="s">
        <v>44</v>
      </c>
      <c r="AD8" s="1" t="s">
        <v>45</v>
      </c>
    </row>
    <row r="9" spans="2:30" s="11" customFormat="1" ht="20" customHeight="1">
      <c r="B9" s="156">
        <v>2003004</v>
      </c>
      <c r="C9" s="135" t="s">
        <v>134</v>
      </c>
      <c r="D9" s="102">
        <v>70.739999999999995</v>
      </c>
      <c r="E9" s="152" t="s">
        <v>60</v>
      </c>
      <c r="F9" s="103">
        <v>37721</v>
      </c>
      <c r="G9" s="113">
        <v>9</v>
      </c>
      <c r="H9" s="93" t="s">
        <v>108</v>
      </c>
      <c r="I9" s="106" t="s">
        <v>61</v>
      </c>
      <c r="J9" s="94">
        <v>65</v>
      </c>
      <c r="K9" s="95">
        <v>-68</v>
      </c>
      <c r="L9" s="96">
        <v>-68</v>
      </c>
      <c r="M9" s="97">
        <v>-90</v>
      </c>
      <c r="N9" s="98">
        <v>90</v>
      </c>
      <c r="O9" s="98">
        <v>93</v>
      </c>
      <c r="P9" s="99">
        <f t="shared" ref="P9:P22" si="0">IF(MAX(J9:L9)&lt;0,0,TRUNC(MAX(J9:L9)/1)*1)</f>
        <v>65</v>
      </c>
      <c r="Q9" s="99">
        <f t="shared" ref="Q9:Q22" si="1">IF(MAX(M9:O9)&lt;0,0,TRUNC(MAX(M9:O9)/1)*1)</f>
        <v>93</v>
      </c>
      <c r="R9" s="99">
        <f t="shared" ref="R9:R22" si="2">IF(P9=0,0,IF(Q9=0,0,SUM(P9:Q9)))</f>
        <v>158</v>
      </c>
      <c r="S9" s="142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194.14512793877367</v>
      </c>
      <c r="T9" s="100" t="str">
        <f>IF(AA9=1,S9*AD9,"")</f>
        <v/>
      </c>
      <c r="U9" s="92"/>
      <c r="V9" s="101"/>
      <c r="W9" s="43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1.228766632523884</v>
      </c>
      <c r="X9" s="70">
        <f>T5</f>
        <v>45269</v>
      </c>
      <c r="Y9" s="65" t="str">
        <f>IF(ISNUMBER(FIND("M",E9)),"m",IF(ISNUMBER(FIND("K",E9)),"k"))</f>
        <v>k</v>
      </c>
      <c r="Z9" s="65">
        <f>IF(OR(F9="",X9=""),0,(YEAR(X9)-YEAR(F9)))</f>
        <v>20</v>
      </c>
      <c r="AA9" s="11">
        <f>IF(Z9&gt;34,1,0)</f>
        <v>0</v>
      </c>
      <c r="AB9" s="11" t="b">
        <f>IF(AA9=1,LOOKUP(Z9,'Meltzer-Faber'!A3:A63,'Meltzer-Faber'!B3:B63))</f>
        <v>0</v>
      </c>
      <c r="AC9" s="11" t="b">
        <f>IF(AA9=1,LOOKUP(Z9,'Meltzer-Faber'!A3:A63,'Meltzer-Faber'!C3:C63))</f>
        <v>0</v>
      </c>
      <c r="AD9" s="11" t="b">
        <f>IF(Y9="m",AB9,IF(Y9="k",AC9,""))</f>
        <v>0</v>
      </c>
    </row>
    <row r="10" spans="2:30" s="11" customFormat="1" ht="20" customHeight="1">
      <c r="B10" s="159">
        <v>1992018</v>
      </c>
      <c r="C10" s="157">
        <v>64</v>
      </c>
      <c r="D10" s="102">
        <v>59.26</v>
      </c>
      <c r="E10" s="152" t="s">
        <v>62</v>
      </c>
      <c r="F10" s="103">
        <v>33921</v>
      </c>
      <c r="G10" s="104">
        <v>3</v>
      </c>
      <c r="H10" s="105" t="s">
        <v>77</v>
      </c>
      <c r="I10" s="106" t="s">
        <v>64</v>
      </c>
      <c r="J10" s="148">
        <v>67</v>
      </c>
      <c r="K10" s="149">
        <v>70</v>
      </c>
      <c r="L10" s="150">
        <v>-73</v>
      </c>
      <c r="M10" s="151">
        <v>87</v>
      </c>
      <c r="N10" s="149">
        <v>90</v>
      </c>
      <c r="O10" s="108">
        <v>-92</v>
      </c>
      <c r="P10" s="111">
        <f t="shared" si="0"/>
        <v>70</v>
      </c>
      <c r="Q10" s="111">
        <f t="shared" si="1"/>
        <v>90</v>
      </c>
      <c r="R10" s="111">
        <f t="shared" si="2"/>
        <v>160</v>
      </c>
      <c r="S10" s="143">
        <f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218.30169874992021</v>
      </c>
      <c r="T10" s="112" t="str">
        <f t="shared" ref="T10:T24" si="3">IF(AA10=1,S10*AD10,"")</f>
        <v/>
      </c>
      <c r="U10" s="113"/>
      <c r="V10" s="114"/>
      <c r="W10" s="43">
        <f t="shared" ref="W10:W24" si="4">IF(R10="","",IF(D10="","",IF((Y10="k"),IF(D10&gt;153.757,1,IF(D10&lt;28,10^(0.787004341*LOG10(28/153.757)^2),10^(0.787004341*LOG10(D10/153.757)^2))),IF(D10&gt;193.609,1,IF(D10&lt;32,10^(0.722762521*LOG10(32/193.609)^2),10^(0.722762521*LOG10(D10/193.609)^2))))))</f>
        <v>1.3643856171870012</v>
      </c>
      <c r="X10" s="70">
        <f>T5</f>
        <v>45269</v>
      </c>
      <c r="Y10" s="65" t="str">
        <f t="shared" ref="Y10:Y24" si="5">IF(ISNUMBER(FIND("M",E10)),"m",IF(ISNUMBER(FIND("K",E10)),"k"))</f>
        <v>k</v>
      </c>
      <c r="Z10" s="65">
        <f t="shared" ref="Z10:Z24" si="6">IF(OR(F10="",X10=""),0,(YEAR(X10)-YEAR(F10)))</f>
        <v>31</v>
      </c>
      <c r="AA10" s="11">
        <f t="shared" ref="AA10:AA24" si="7">IF(Z10&gt;34,1,0)</f>
        <v>0</v>
      </c>
      <c r="AB10" s="11" t="b">
        <f>IF(AA10=1,LOOKUP(Z10,'Meltzer-Faber'!A3:A63,'Meltzer-Faber'!B3:B63))</f>
        <v>0</v>
      </c>
      <c r="AC10" s="11" t="b">
        <f>IF(AA10=1,LOOKUP(Z10,'Meltzer-Faber'!A3:A63,'Meltzer-Faber'!C3:C63))</f>
        <v>0</v>
      </c>
      <c r="AD10" s="11" t="b">
        <f t="shared" ref="AD10:AD24" si="8">IF(Y10="m",AB10,IF(Y10="k",AC10,""))</f>
        <v>0</v>
      </c>
    </row>
    <row r="11" spans="2:30" s="11" customFormat="1" ht="20" customHeight="1">
      <c r="B11" s="156">
        <v>1997004</v>
      </c>
      <c r="C11" s="135" t="s">
        <v>134</v>
      </c>
      <c r="D11" s="102">
        <v>66.099999999999994</v>
      </c>
      <c r="E11" s="152" t="s">
        <v>62</v>
      </c>
      <c r="F11" s="103">
        <v>35725</v>
      </c>
      <c r="G11" s="113">
        <v>7</v>
      </c>
      <c r="H11" s="106" t="s">
        <v>65</v>
      </c>
      <c r="I11" s="106" t="s">
        <v>66</v>
      </c>
      <c r="J11" s="107">
        <v>62</v>
      </c>
      <c r="K11" s="153">
        <v>66</v>
      </c>
      <c r="L11" s="109">
        <v>72</v>
      </c>
      <c r="M11" s="110">
        <v>85</v>
      </c>
      <c r="N11" s="115">
        <v>90</v>
      </c>
      <c r="O11" s="108">
        <v>94</v>
      </c>
      <c r="P11" s="111">
        <f t="shared" si="0"/>
        <v>72</v>
      </c>
      <c r="Q11" s="111">
        <f t="shared" si="1"/>
        <v>94</v>
      </c>
      <c r="R11" s="111">
        <f t="shared" si="2"/>
        <v>166</v>
      </c>
      <c r="S11" s="143">
        <f t="shared" ref="S11:S24" si="9">IF(R11="","",IF(D11="","",IF((Y11="k"),IF(D11&gt;153.757,R11,IF(D11&lt;28,10^(0.787004341*LOG10(28/153.757)^2)*R11,10^(0.787004341*LOG10(D11/153.757)^2)*R11)),IF(D11&gt;193.609,R11,IF(D11&lt;32,10^(0.722762521*LOG10(32/193.609)^2)*R11,10^(0.722762521*LOG10(D11/193.609)^2)*R11)))))</f>
        <v>211.78601194498518</v>
      </c>
      <c r="T11" s="112" t="str">
        <f t="shared" si="3"/>
        <v/>
      </c>
      <c r="U11" s="113"/>
      <c r="V11" s="114"/>
      <c r="W11" s="43">
        <f t="shared" si="4"/>
        <v>1.2758193490661758</v>
      </c>
      <c r="X11" s="70">
        <f>T5</f>
        <v>45269</v>
      </c>
      <c r="Y11" s="65" t="str">
        <f t="shared" si="5"/>
        <v>k</v>
      </c>
      <c r="Z11" s="65">
        <f t="shared" si="6"/>
        <v>26</v>
      </c>
      <c r="AA11" s="11">
        <f t="shared" si="7"/>
        <v>0</v>
      </c>
      <c r="AB11" s="11" t="b">
        <f>IF(AA11=1,LOOKUP(Z11,'Meltzer-Faber'!A3:A63,'Meltzer-Faber'!B3:B63))</f>
        <v>0</v>
      </c>
      <c r="AC11" s="11" t="b">
        <f>IF(AA11=1,LOOKUP(Z11,'Meltzer-Faber'!A3:A63,'Meltzer-Faber'!C3:C63))</f>
        <v>0</v>
      </c>
      <c r="AD11" s="11" t="b">
        <f t="shared" si="8"/>
        <v>0</v>
      </c>
    </row>
    <row r="12" spans="2:30" s="11" customFormat="1" ht="20" customHeight="1">
      <c r="B12" s="156">
        <v>2008004</v>
      </c>
      <c r="C12" s="135" t="s">
        <v>135</v>
      </c>
      <c r="D12" s="102">
        <v>71.3</v>
      </c>
      <c r="E12" s="152" t="s">
        <v>67</v>
      </c>
      <c r="F12" s="103">
        <v>39575</v>
      </c>
      <c r="G12" s="113">
        <v>10</v>
      </c>
      <c r="H12" s="147" t="s">
        <v>68</v>
      </c>
      <c r="I12" s="106" t="s">
        <v>69</v>
      </c>
      <c r="J12" s="148">
        <v>63</v>
      </c>
      <c r="K12" s="149">
        <v>66</v>
      </c>
      <c r="L12" s="150">
        <v>-68</v>
      </c>
      <c r="M12" s="151">
        <v>80</v>
      </c>
      <c r="N12" s="154">
        <v>83</v>
      </c>
      <c r="O12" s="108">
        <v>-86</v>
      </c>
      <c r="P12" s="111">
        <f t="shared" si="0"/>
        <v>66</v>
      </c>
      <c r="Q12" s="111">
        <f t="shared" si="1"/>
        <v>83</v>
      </c>
      <c r="R12" s="111">
        <f t="shared" si="2"/>
        <v>149</v>
      </c>
      <c r="S12" s="143">
        <f t="shared" si="9"/>
        <v>182.32554074328178</v>
      </c>
      <c r="T12" s="112" t="str">
        <f t="shared" si="3"/>
        <v/>
      </c>
      <c r="U12" s="113"/>
      <c r="V12" s="114" t="s">
        <v>18</v>
      </c>
      <c r="W12" s="43">
        <f t="shared" si="4"/>
        <v>1.2236613472703475</v>
      </c>
      <c r="X12" s="70">
        <f>T5</f>
        <v>45269</v>
      </c>
      <c r="Y12" s="65" t="str">
        <f t="shared" si="5"/>
        <v>k</v>
      </c>
      <c r="Z12" s="65">
        <f t="shared" si="6"/>
        <v>15</v>
      </c>
      <c r="AA12" s="11">
        <f t="shared" si="7"/>
        <v>0</v>
      </c>
      <c r="AB12" s="11" t="b">
        <f>IF(AA12=1,LOOKUP(Z12,'Meltzer-Faber'!A3:A63,'Meltzer-Faber'!B3:B63))</f>
        <v>0</v>
      </c>
      <c r="AC12" s="11" t="b">
        <f>IF(AA12=1,LOOKUP(Z12,'Meltzer-Faber'!A3:A63,'Meltzer-Faber'!C3:C63))</f>
        <v>0</v>
      </c>
      <c r="AD12" s="11" t="b">
        <f t="shared" si="8"/>
        <v>0</v>
      </c>
    </row>
    <row r="13" spans="2:30" s="11" customFormat="1" ht="20" customHeight="1">
      <c r="B13" s="87"/>
      <c r="C13" s="133"/>
      <c r="D13" s="102"/>
      <c r="E13" s="152"/>
      <c r="F13" s="103"/>
      <c r="G13" s="113"/>
      <c r="H13" s="106"/>
      <c r="I13" s="106"/>
      <c r="J13" s="107"/>
      <c r="K13" s="153"/>
      <c r="L13" s="109"/>
      <c r="M13" s="110"/>
      <c r="N13" s="115"/>
      <c r="O13" s="108"/>
      <c r="P13" s="111"/>
      <c r="Q13" s="111"/>
      <c r="R13" s="111"/>
      <c r="S13" s="143" t="str">
        <f t="shared" si="9"/>
        <v/>
      </c>
      <c r="T13" s="112" t="str">
        <f t="shared" si="3"/>
        <v/>
      </c>
      <c r="U13" s="113"/>
      <c r="V13" s="114" t="s">
        <v>18</v>
      </c>
      <c r="W13" s="43" t="str">
        <f t="shared" si="4"/>
        <v/>
      </c>
      <c r="X13" s="70">
        <f>T5</f>
        <v>45269</v>
      </c>
      <c r="Y13" s="65" t="b">
        <f t="shared" si="5"/>
        <v>0</v>
      </c>
      <c r="Z13" s="65">
        <f t="shared" si="6"/>
        <v>0</v>
      </c>
      <c r="AA13" s="11">
        <f t="shared" si="7"/>
        <v>0</v>
      </c>
      <c r="AB13" s="11" t="b">
        <f>IF(AA13=1,LOOKUP(Z13,'Meltzer-Faber'!A3:A63,'Meltzer-Faber'!B3:B63))</f>
        <v>0</v>
      </c>
      <c r="AC13" s="11" t="b">
        <f>IF(AA13=1,LOOKUP(Z13,'Meltzer-Faber'!A3:A63,'Meltzer-Faber'!C3:C63))</f>
        <v>0</v>
      </c>
      <c r="AD13" s="11" t="str">
        <f t="shared" si="8"/>
        <v/>
      </c>
    </row>
    <row r="14" spans="2:30" s="11" customFormat="1" ht="20" customHeight="1">
      <c r="B14" s="161">
        <v>1990006</v>
      </c>
      <c r="C14" s="133" t="s">
        <v>136</v>
      </c>
      <c r="D14" s="102">
        <v>62.98</v>
      </c>
      <c r="E14" s="152" t="s">
        <v>62</v>
      </c>
      <c r="F14" s="103">
        <v>33166</v>
      </c>
      <c r="G14" s="113">
        <v>5</v>
      </c>
      <c r="H14" s="105" t="s">
        <v>104</v>
      </c>
      <c r="I14" s="106" t="s">
        <v>61</v>
      </c>
      <c r="J14" s="107">
        <v>64</v>
      </c>
      <c r="K14" s="108">
        <v>67</v>
      </c>
      <c r="L14" s="109">
        <v>-69</v>
      </c>
      <c r="M14" s="110">
        <v>76</v>
      </c>
      <c r="N14" s="108">
        <v>-79</v>
      </c>
      <c r="O14" s="108">
        <v>80</v>
      </c>
      <c r="P14" s="111">
        <f t="shared" si="0"/>
        <v>67</v>
      </c>
      <c r="Q14" s="111">
        <f t="shared" si="1"/>
        <v>80</v>
      </c>
      <c r="R14" s="111">
        <f t="shared" si="2"/>
        <v>147</v>
      </c>
      <c r="S14" s="143">
        <f t="shared" si="9"/>
        <v>193.0063626909502</v>
      </c>
      <c r="T14" s="112" t="str">
        <f t="shared" si="3"/>
        <v/>
      </c>
      <c r="U14" s="113"/>
      <c r="V14" s="114" t="s">
        <v>18</v>
      </c>
      <c r="W14" s="43">
        <f t="shared" si="4"/>
        <v>1.3129684536799333</v>
      </c>
      <c r="X14" s="70">
        <f>T5</f>
        <v>45269</v>
      </c>
      <c r="Y14" s="65" t="str">
        <f t="shared" si="5"/>
        <v>k</v>
      </c>
      <c r="Z14" s="65">
        <f t="shared" si="6"/>
        <v>33</v>
      </c>
      <c r="AA14" s="11">
        <f t="shared" si="7"/>
        <v>0</v>
      </c>
      <c r="AB14" s="11" t="b">
        <f>IF(AA14=1,LOOKUP(Z14,'Meltzer-Faber'!A3:A63,'Meltzer-Faber'!B3:B63))</f>
        <v>0</v>
      </c>
      <c r="AC14" s="11" t="b">
        <f>IF(AA14=1,LOOKUP(Z14,'Meltzer-Faber'!A3:A63,'Meltzer-Faber'!C3:C63))</f>
        <v>0</v>
      </c>
      <c r="AD14" s="11" t="b">
        <f t="shared" si="8"/>
        <v>0</v>
      </c>
    </row>
    <row r="15" spans="2:30" s="11" customFormat="1" ht="20" customHeight="1">
      <c r="B15" s="156">
        <v>1989004</v>
      </c>
      <c r="C15" s="133" t="s">
        <v>134</v>
      </c>
      <c r="D15" s="102">
        <v>64.959999999999994</v>
      </c>
      <c r="E15" s="152" t="s">
        <v>62</v>
      </c>
      <c r="F15" s="103">
        <v>32764</v>
      </c>
      <c r="G15" s="113">
        <v>6</v>
      </c>
      <c r="H15" s="105" t="s">
        <v>140</v>
      </c>
      <c r="I15" s="106" t="s">
        <v>64</v>
      </c>
      <c r="J15" s="107">
        <v>60</v>
      </c>
      <c r="K15" s="108">
        <v>63</v>
      </c>
      <c r="L15" s="109">
        <v>-66</v>
      </c>
      <c r="M15" s="110">
        <v>73</v>
      </c>
      <c r="N15" s="108">
        <v>77</v>
      </c>
      <c r="O15" s="108">
        <v>-80</v>
      </c>
      <c r="P15" s="111">
        <f t="shared" si="0"/>
        <v>63</v>
      </c>
      <c r="Q15" s="111">
        <f t="shared" si="1"/>
        <v>77</v>
      </c>
      <c r="R15" s="111">
        <f t="shared" si="2"/>
        <v>140</v>
      </c>
      <c r="S15" s="143">
        <f t="shared" si="9"/>
        <v>180.43561865602499</v>
      </c>
      <c r="T15" s="112" t="str">
        <f t="shared" si="3"/>
        <v/>
      </c>
      <c r="U15" s="113"/>
      <c r="V15" s="114"/>
      <c r="W15" s="43">
        <f t="shared" si="4"/>
        <v>1.2888258475430356</v>
      </c>
      <c r="X15" s="70">
        <f>T5</f>
        <v>45269</v>
      </c>
      <c r="Y15" s="65" t="str">
        <f t="shared" si="5"/>
        <v>k</v>
      </c>
      <c r="Z15" s="65">
        <f t="shared" si="6"/>
        <v>34</v>
      </c>
      <c r="AA15" s="11">
        <f t="shared" si="7"/>
        <v>0</v>
      </c>
      <c r="AB15" s="11" t="b">
        <f>IF(AA15=1,LOOKUP(Z15,'Meltzer-Faber'!A3:A63,'Meltzer-Faber'!B3:B63))</f>
        <v>0</v>
      </c>
      <c r="AC15" s="11" t="b">
        <f>IF(AA15=1,LOOKUP(Z15,'Meltzer-Faber'!A3:A63,'Meltzer-Faber'!C3:C63))</f>
        <v>0</v>
      </c>
      <c r="AD15" s="11" t="b">
        <f t="shared" si="8"/>
        <v>0</v>
      </c>
    </row>
    <row r="16" spans="2:30" s="11" customFormat="1" ht="20" customHeight="1">
      <c r="B16" s="156">
        <v>1993005</v>
      </c>
      <c r="C16" s="158">
        <v>64</v>
      </c>
      <c r="D16" s="102">
        <v>61.76</v>
      </c>
      <c r="E16" s="152" t="s">
        <v>62</v>
      </c>
      <c r="F16" s="103">
        <v>34222</v>
      </c>
      <c r="G16" s="104">
        <v>4</v>
      </c>
      <c r="H16" s="105" t="s">
        <v>109</v>
      </c>
      <c r="I16" s="106" t="s">
        <v>66</v>
      </c>
      <c r="J16" s="107">
        <v>65</v>
      </c>
      <c r="K16" s="108">
        <v>-69</v>
      </c>
      <c r="L16" s="109">
        <v>69</v>
      </c>
      <c r="M16" s="110">
        <v>90</v>
      </c>
      <c r="N16" s="108">
        <v>94</v>
      </c>
      <c r="O16" s="108">
        <v>98</v>
      </c>
      <c r="P16" s="111">
        <f t="shared" si="0"/>
        <v>69</v>
      </c>
      <c r="Q16" s="111">
        <f t="shared" si="1"/>
        <v>98</v>
      </c>
      <c r="R16" s="111">
        <f t="shared" si="2"/>
        <v>167</v>
      </c>
      <c r="S16" s="143">
        <f t="shared" si="9"/>
        <v>221.92738539398428</v>
      </c>
      <c r="T16" s="112" t="str">
        <f t="shared" si="3"/>
        <v/>
      </c>
      <c r="U16" s="113"/>
      <c r="V16" s="114"/>
      <c r="W16" s="43">
        <f t="shared" si="4"/>
        <v>1.3289064993651754</v>
      </c>
      <c r="X16" s="70">
        <f>T5</f>
        <v>45269</v>
      </c>
      <c r="Y16" s="65" t="str">
        <f t="shared" si="5"/>
        <v>k</v>
      </c>
      <c r="Z16" s="65">
        <f t="shared" si="6"/>
        <v>30</v>
      </c>
      <c r="AA16" s="11">
        <f t="shared" si="7"/>
        <v>0</v>
      </c>
      <c r="AB16" s="11" t="b">
        <f>IF(AA16=1,LOOKUP(Z16,'Meltzer-Faber'!A3:A63,'Meltzer-Faber'!B3:B63))</f>
        <v>0</v>
      </c>
      <c r="AC16" s="11" t="b">
        <f>IF(AA16=1,LOOKUP(Z16,'Meltzer-Faber'!A3:A63,'Meltzer-Faber'!C3:C63))</f>
        <v>0</v>
      </c>
      <c r="AD16" s="11" t="b">
        <f t="shared" si="8"/>
        <v>0</v>
      </c>
    </row>
    <row r="17" spans="2:30" s="11" customFormat="1" ht="20" customHeight="1">
      <c r="B17" s="156">
        <v>2005006</v>
      </c>
      <c r="C17" s="158">
        <v>87</v>
      </c>
      <c r="D17" s="102">
        <v>81.06</v>
      </c>
      <c r="E17" s="152" t="s">
        <v>60</v>
      </c>
      <c r="F17" s="103">
        <v>38610</v>
      </c>
      <c r="G17" s="104">
        <v>12</v>
      </c>
      <c r="H17" s="105" t="s">
        <v>105</v>
      </c>
      <c r="I17" s="106" t="s">
        <v>69</v>
      </c>
      <c r="J17" s="107">
        <v>72</v>
      </c>
      <c r="K17" s="108">
        <v>75</v>
      </c>
      <c r="L17" s="109">
        <v>-78</v>
      </c>
      <c r="M17" s="110">
        <v>90</v>
      </c>
      <c r="N17" s="108">
        <v>93</v>
      </c>
      <c r="O17" s="108">
        <v>96</v>
      </c>
      <c r="P17" s="111">
        <f t="shared" si="0"/>
        <v>75</v>
      </c>
      <c r="Q17" s="111">
        <f t="shared" si="1"/>
        <v>96</v>
      </c>
      <c r="R17" s="111">
        <f t="shared" si="2"/>
        <v>171</v>
      </c>
      <c r="S17" s="143">
        <f t="shared" si="9"/>
        <v>196.71221866576516</v>
      </c>
      <c r="T17" s="112" t="str">
        <f t="shared" si="3"/>
        <v/>
      </c>
      <c r="U17" s="113"/>
      <c r="V17" s="114" t="s">
        <v>144</v>
      </c>
      <c r="W17" s="43">
        <f t="shared" si="4"/>
        <v>1.15036385184658</v>
      </c>
      <c r="X17" s="70">
        <f>T5</f>
        <v>45269</v>
      </c>
      <c r="Y17" s="65" t="str">
        <f t="shared" si="5"/>
        <v>k</v>
      </c>
      <c r="Z17" s="65">
        <f t="shared" si="6"/>
        <v>18</v>
      </c>
      <c r="AA17" s="11">
        <f t="shared" si="7"/>
        <v>0</v>
      </c>
      <c r="AB17" s="11" t="b">
        <f>IF(AA17=1,LOOKUP(Z17,'Meltzer-Faber'!A3:A63,'Meltzer-Faber'!B3:B63))</f>
        <v>0</v>
      </c>
      <c r="AC17" s="11" t="b">
        <f>IF(AA17=1,LOOKUP(Z17,'Meltzer-Faber'!A3:A63,'Meltzer-Faber'!C3:C63))</f>
        <v>0</v>
      </c>
      <c r="AD17" s="11" t="b">
        <f t="shared" si="8"/>
        <v>0</v>
      </c>
    </row>
    <row r="18" spans="2:30" s="11" customFormat="1" ht="20" customHeight="1">
      <c r="B18" s="87"/>
      <c r="C18" s="133"/>
      <c r="D18" s="102"/>
      <c r="E18" s="114"/>
      <c r="F18" s="103"/>
      <c r="G18" s="104"/>
      <c r="H18" s="105"/>
      <c r="I18" s="106"/>
      <c r="J18" s="107"/>
      <c r="K18" s="108"/>
      <c r="L18" s="109"/>
      <c r="M18" s="110"/>
      <c r="N18" s="108"/>
      <c r="O18" s="108"/>
      <c r="P18" s="111"/>
      <c r="Q18" s="111"/>
      <c r="R18" s="111"/>
      <c r="S18" s="143" t="str">
        <f t="shared" si="9"/>
        <v/>
      </c>
      <c r="T18" s="112" t="str">
        <f t="shared" si="3"/>
        <v/>
      </c>
      <c r="U18" s="113"/>
      <c r="V18" s="114" t="s">
        <v>18</v>
      </c>
      <c r="W18" s="43" t="str">
        <f t="shared" si="4"/>
        <v/>
      </c>
      <c r="X18" s="70">
        <f>T5</f>
        <v>45269</v>
      </c>
      <c r="Y18" s="65" t="b">
        <f t="shared" si="5"/>
        <v>0</v>
      </c>
      <c r="Z18" s="65">
        <f t="shared" si="6"/>
        <v>0</v>
      </c>
      <c r="AA18" s="11">
        <f t="shared" si="7"/>
        <v>0</v>
      </c>
      <c r="AB18" s="11" t="b">
        <f>IF(AA18=1,LOOKUP(Z18,'Meltzer-Faber'!A3:A63,'Meltzer-Faber'!B3:B63))</f>
        <v>0</v>
      </c>
      <c r="AC18" s="11" t="b">
        <f>IF(AA18=1,LOOKUP(Z18,'Meltzer-Faber'!A3:A63,'Meltzer-Faber'!C3:C63))</f>
        <v>0</v>
      </c>
      <c r="AD18" s="11" t="str">
        <f t="shared" si="8"/>
        <v/>
      </c>
    </row>
    <row r="19" spans="2:30" s="11" customFormat="1" ht="20" customHeight="1">
      <c r="B19" s="159">
        <v>1994014</v>
      </c>
      <c r="C19" s="157">
        <v>55</v>
      </c>
      <c r="D19" s="102">
        <v>52.42</v>
      </c>
      <c r="E19" s="152" t="s">
        <v>62</v>
      </c>
      <c r="F19" s="103">
        <v>34413</v>
      </c>
      <c r="G19" s="104">
        <v>1</v>
      </c>
      <c r="H19" s="105" t="s">
        <v>110</v>
      </c>
      <c r="I19" s="106" t="s">
        <v>61</v>
      </c>
      <c r="J19" s="107">
        <v>73</v>
      </c>
      <c r="K19" s="108">
        <v>75</v>
      </c>
      <c r="L19" s="109">
        <v>-77</v>
      </c>
      <c r="M19" s="110">
        <v>-92</v>
      </c>
      <c r="N19" s="108">
        <v>-92</v>
      </c>
      <c r="O19" s="108">
        <v>-92</v>
      </c>
      <c r="P19" s="111">
        <f t="shared" si="0"/>
        <v>75</v>
      </c>
      <c r="Q19" s="111"/>
      <c r="R19" s="111"/>
      <c r="S19" s="143" t="str">
        <f t="shared" si="9"/>
        <v/>
      </c>
      <c r="T19" s="112" t="str">
        <f t="shared" si="3"/>
        <v/>
      </c>
      <c r="U19" s="113"/>
      <c r="V19" s="114"/>
      <c r="W19" s="43" t="str">
        <f t="shared" si="4"/>
        <v/>
      </c>
      <c r="X19" s="70">
        <f>T5</f>
        <v>45269</v>
      </c>
      <c r="Y19" s="65" t="str">
        <f t="shared" si="5"/>
        <v>k</v>
      </c>
      <c r="Z19" s="65">
        <f t="shared" si="6"/>
        <v>29</v>
      </c>
      <c r="AA19" s="11">
        <f t="shared" si="7"/>
        <v>0</v>
      </c>
      <c r="AB19" s="11" t="b">
        <f>IF(AA19=1,LOOKUP(Z19,'Meltzer-Faber'!A3:A63,'Meltzer-Faber'!B3:B63))</f>
        <v>0</v>
      </c>
      <c r="AC19" s="11" t="b">
        <f>IF(AA19=1,LOOKUP(Z19,'Meltzer-Faber'!A3:A63,'Meltzer-Faber'!C3:C63))</f>
        <v>0</v>
      </c>
      <c r="AD19" s="11" t="b">
        <f t="shared" si="8"/>
        <v>0</v>
      </c>
    </row>
    <row r="20" spans="2:30" s="11" customFormat="1" ht="20" customHeight="1">
      <c r="B20" s="156">
        <v>1990009</v>
      </c>
      <c r="C20" s="158">
        <v>71</v>
      </c>
      <c r="D20" s="102">
        <v>70.7</v>
      </c>
      <c r="E20" s="152" t="s">
        <v>62</v>
      </c>
      <c r="F20" s="103">
        <v>32978</v>
      </c>
      <c r="G20" s="104">
        <v>8</v>
      </c>
      <c r="H20" s="105" t="s">
        <v>70</v>
      </c>
      <c r="I20" s="106" t="s">
        <v>64</v>
      </c>
      <c r="J20" s="107">
        <v>60</v>
      </c>
      <c r="K20" s="108">
        <v>-63</v>
      </c>
      <c r="L20" s="109">
        <v>-63</v>
      </c>
      <c r="M20" s="110">
        <v>75</v>
      </c>
      <c r="N20" s="108">
        <v>77</v>
      </c>
      <c r="O20" s="108">
        <v>79</v>
      </c>
      <c r="P20" s="111">
        <f t="shared" si="0"/>
        <v>60</v>
      </c>
      <c r="Q20" s="111">
        <f t="shared" si="1"/>
        <v>79</v>
      </c>
      <c r="R20" s="111">
        <f t="shared" si="2"/>
        <v>139</v>
      </c>
      <c r="S20" s="143">
        <f t="shared" si="9"/>
        <v>170.8498576472704</v>
      </c>
      <c r="T20" s="112" t="str">
        <f t="shared" si="3"/>
        <v/>
      </c>
      <c r="U20" s="113"/>
      <c r="V20" s="114"/>
      <c r="W20" s="43">
        <f t="shared" si="4"/>
        <v>1.2291356665271251</v>
      </c>
      <c r="X20" s="70">
        <f>T5</f>
        <v>45269</v>
      </c>
      <c r="Y20" s="65" t="str">
        <f t="shared" si="5"/>
        <v>k</v>
      </c>
      <c r="Z20" s="65">
        <f t="shared" si="6"/>
        <v>33</v>
      </c>
      <c r="AA20" s="11">
        <f t="shared" si="7"/>
        <v>0</v>
      </c>
      <c r="AB20" s="11" t="b">
        <f>IF(AA20=1,LOOKUP(Z20,'Meltzer-Faber'!A3:A63,'Meltzer-Faber'!B3:B63))</f>
        <v>0</v>
      </c>
      <c r="AC20" s="11" t="b">
        <f>IF(AA20=1,LOOKUP(Z20,'Meltzer-Faber'!A3:A63,'Meltzer-Faber'!C3:C63))</f>
        <v>0</v>
      </c>
      <c r="AD20" s="11" t="b">
        <f t="shared" si="8"/>
        <v>0</v>
      </c>
    </row>
    <row r="21" spans="2:30" s="11" customFormat="1" ht="20" customHeight="1">
      <c r="B21" s="156">
        <v>1987001</v>
      </c>
      <c r="C21" s="158">
        <v>55</v>
      </c>
      <c r="D21" s="102">
        <v>52.92</v>
      </c>
      <c r="E21" s="152" t="s">
        <v>71</v>
      </c>
      <c r="F21" s="103">
        <v>32020</v>
      </c>
      <c r="G21" s="104">
        <v>2</v>
      </c>
      <c r="H21" s="105" t="s">
        <v>72</v>
      </c>
      <c r="I21" s="106" t="s">
        <v>66</v>
      </c>
      <c r="J21" s="107">
        <v>53</v>
      </c>
      <c r="K21" s="108">
        <v>-57</v>
      </c>
      <c r="L21" s="109">
        <v>57</v>
      </c>
      <c r="M21" s="110">
        <v>73</v>
      </c>
      <c r="N21" s="108">
        <v>76</v>
      </c>
      <c r="O21" s="108">
        <v>78</v>
      </c>
      <c r="P21" s="111">
        <f t="shared" si="0"/>
        <v>57</v>
      </c>
      <c r="Q21" s="111">
        <f t="shared" si="1"/>
        <v>78</v>
      </c>
      <c r="R21" s="111">
        <f t="shared" si="2"/>
        <v>135</v>
      </c>
      <c r="S21" s="143">
        <f t="shared" si="9"/>
        <v>199.15896827858819</v>
      </c>
      <c r="T21" s="112">
        <f t="shared" si="3"/>
        <v>215.8883216139896</v>
      </c>
      <c r="U21" s="113"/>
      <c r="V21" s="114" t="s">
        <v>145</v>
      </c>
      <c r="W21" s="43">
        <f t="shared" si="4"/>
        <v>1.4752516168784311</v>
      </c>
      <c r="X21" s="70">
        <f>T5</f>
        <v>45269</v>
      </c>
      <c r="Y21" s="65" t="str">
        <f t="shared" si="5"/>
        <v>k</v>
      </c>
      <c r="Z21" s="65">
        <f t="shared" si="6"/>
        <v>36</v>
      </c>
      <c r="AA21" s="11">
        <f t="shared" si="7"/>
        <v>1</v>
      </c>
      <c r="AB21" s="11">
        <f>IF(AA21=1,LOOKUP(Z21,'Meltzer-Faber'!A3:A63,'Meltzer-Faber'!B3:B63))</f>
        <v>1.083</v>
      </c>
      <c r="AC21" s="11">
        <f>IF(AA21=1,LOOKUP(Z21,'Meltzer-Faber'!A3:A63,'Meltzer-Faber'!C3:C63))</f>
        <v>1.0840000000000001</v>
      </c>
      <c r="AD21" s="11">
        <f t="shared" si="8"/>
        <v>1.0840000000000001</v>
      </c>
    </row>
    <row r="22" spans="2:30" s="11" customFormat="1" ht="20" customHeight="1">
      <c r="B22" s="156">
        <v>2004009</v>
      </c>
      <c r="C22" s="158">
        <v>76</v>
      </c>
      <c r="D22" s="102">
        <v>73.8</v>
      </c>
      <c r="E22" s="152" t="s">
        <v>60</v>
      </c>
      <c r="F22" s="103">
        <v>38060</v>
      </c>
      <c r="G22" s="104">
        <v>11</v>
      </c>
      <c r="H22" s="105" t="s">
        <v>73</v>
      </c>
      <c r="I22" s="106" t="s">
        <v>69</v>
      </c>
      <c r="J22" s="107">
        <v>-83</v>
      </c>
      <c r="K22" s="108">
        <v>83</v>
      </c>
      <c r="L22" s="109">
        <v>-85</v>
      </c>
      <c r="M22" s="110">
        <v>106</v>
      </c>
      <c r="N22" s="108">
        <v>-109</v>
      </c>
      <c r="O22" s="108">
        <v>-109</v>
      </c>
      <c r="P22" s="111">
        <f t="shared" si="0"/>
        <v>83</v>
      </c>
      <c r="Q22" s="111">
        <f t="shared" si="1"/>
        <v>106</v>
      </c>
      <c r="R22" s="111">
        <f t="shared" si="2"/>
        <v>189</v>
      </c>
      <c r="S22" s="143">
        <f t="shared" si="9"/>
        <v>227.21499647428701</v>
      </c>
      <c r="T22" s="112" t="str">
        <f t="shared" si="3"/>
        <v/>
      </c>
      <c r="U22" s="113"/>
      <c r="V22" s="114"/>
      <c r="W22" s="43">
        <f t="shared" si="4"/>
        <v>1.2021957485412011</v>
      </c>
      <c r="X22" s="70">
        <f>T5</f>
        <v>45269</v>
      </c>
      <c r="Y22" s="65" t="str">
        <f t="shared" si="5"/>
        <v>k</v>
      </c>
      <c r="Z22" s="65">
        <f t="shared" si="6"/>
        <v>19</v>
      </c>
      <c r="AA22" s="11">
        <f t="shared" si="7"/>
        <v>0</v>
      </c>
      <c r="AB22" s="11" t="b">
        <f>IF(AA22=1,LOOKUP(Z22,'Meltzer-Faber'!A3:A63,'Meltzer-Faber'!B3:B63))</f>
        <v>0</v>
      </c>
      <c r="AC22" s="11" t="b">
        <f>IF(AA22=1,LOOKUP(Z22,'Meltzer-Faber'!A3:A63,'Meltzer-Faber'!C3:C63))</f>
        <v>0</v>
      </c>
      <c r="AD22" s="11" t="b">
        <f t="shared" si="8"/>
        <v>0</v>
      </c>
    </row>
    <row r="23" spans="2:30" s="11" customFormat="1" ht="20" customHeight="1">
      <c r="B23" s="87"/>
      <c r="C23" s="133"/>
      <c r="D23" s="102"/>
      <c r="E23" s="114"/>
      <c r="F23" s="103"/>
      <c r="G23" s="104"/>
      <c r="H23" s="105"/>
      <c r="I23" s="106"/>
      <c r="J23" s="107"/>
      <c r="K23" s="108"/>
      <c r="L23" s="109"/>
      <c r="M23" s="110"/>
      <c r="N23" s="108"/>
      <c r="O23" s="108"/>
      <c r="P23" s="111"/>
      <c r="Q23" s="111"/>
      <c r="R23" s="111"/>
      <c r="S23" s="143" t="str">
        <f t="shared" si="9"/>
        <v/>
      </c>
      <c r="T23" s="112" t="str">
        <f t="shared" si="3"/>
        <v/>
      </c>
      <c r="U23" s="113"/>
      <c r="V23" s="114"/>
      <c r="W23" s="43" t="str">
        <f t="shared" si="4"/>
        <v/>
      </c>
      <c r="X23" s="70">
        <f>T5</f>
        <v>45269</v>
      </c>
      <c r="Y23" s="65" t="b">
        <f t="shared" si="5"/>
        <v>0</v>
      </c>
      <c r="Z23" s="65">
        <f t="shared" si="6"/>
        <v>0</v>
      </c>
      <c r="AA23" s="11">
        <f t="shared" si="7"/>
        <v>0</v>
      </c>
      <c r="AB23" s="11" t="b">
        <f>IF(AA23=1,LOOKUP(Z23,'Meltzer-Faber'!A3:A63,'Meltzer-Faber'!B3:B63))</f>
        <v>0</v>
      </c>
      <c r="AC23" s="11" t="b">
        <f>IF(AA23=1,LOOKUP(Z23,'Meltzer-Faber'!A3:A63,'Meltzer-Faber'!C3:C63))</f>
        <v>0</v>
      </c>
      <c r="AD23" s="11" t="str">
        <f t="shared" si="8"/>
        <v/>
      </c>
    </row>
    <row r="24" spans="2:30" s="11" customFormat="1" ht="20" customHeight="1">
      <c r="B24" s="159"/>
      <c r="C24" s="157"/>
      <c r="D24" s="102"/>
      <c r="E24" s="152"/>
      <c r="F24" s="103"/>
      <c r="G24" s="104"/>
      <c r="H24" s="105"/>
      <c r="I24" s="106"/>
      <c r="J24" s="125"/>
      <c r="K24" s="126"/>
      <c r="L24" s="127"/>
      <c r="M24" s="128"/>
      <c r="N24" s="126"/>
      <c r="O24" s="126"/>
      <c r="P24" s="129"/>
      <c r="Q24" s="129"/>
      <c r="R24" s="129"/>
      <c r="S24" s="144" t="str">
        <f t="shared" si="9"/>
        <v/>
      </c>
      <c r="T24" s="130" t="str">
        <f t="shared" si="3"/>
        <v/>
      </c>
      <c r="U24" s="131"/>
      <c r="V24" s="120"/>
      <c r="W24" s="43" t="str">
        <f t="shared" si="4"/>
        <v/>
      </c>
      <c r="X24" s="70">
        <f>T5</f>
        <v>45269</v>
      </c>
      <c r="Y24" s="65" t="b">
        <f t="shared" si="5"/>
        <v>0</v>
      </c>
      <c r="Z24" s="65">
        <f t="shared" si="6"/>
        <v>0</v>
      </c>
      <c r="AA24" s="11">
        <f t="shared" si="7"/>
        <v>0</v>
      </c>
      <c r="AB24" s="11" t="b">
        <f>IF(AA24=1,LOOKUP(Z24,'Meltzer-Faber'!A3:A63,'Meltzer-Faber'!B3:B63))</f>
        <v>0</v>
      </c>
      <c r="AC24" s="11" t="b">
        <f>IF(AA24=1,LOOKUP(Z24,'Meltzer-Faber'!A3:A63,'Meltzer-Faber'!C3:C63))</f>
        <v>0</v>
      </c>
      <c r="AD24" s="11" t="str">
        <f t="shared" si="8"/>
        <v/>
      </c>
    </row>
    <row r="25" spans="2:30" s="7" customFormat="1" ht="19.25" customHeight="1">
      <c r="D25" s="88"/>
      <c r="E25" s="89"/>
      <c r="F25" s="8"/>
      <c r="G25" s="8"/>
      <c r="J25" s="90"/>
      <c r="K25" s="91"/>
      <c r="L25" s="90"/>
      <c r="M25" s="90"/>
      <c r="N25" s="90"/>
      <c r="O25" s="90"/>
      <c r="P25" s="89"/>
      <c r="Q25" s="89"/>
      <c r="R25" s="89"/>
      <c r="S25" s="41"/>
      <c r="T25" s="41"/>
      <c r="U25" s="41"/>
      <c r="V25" s="8"/>
      <c r="W25" s="9"/>
      <c r="AA25" s="11"/>
    </row>
    <row r="26" spans="2:30" customFormat="1" ht="21" customHeight="1"/>
    <row r="27" spans="2:30" customFormat="1" ht="23" customHeight="1">
      <c r="B27" s="201" t="s">
        <v>48</v>
      </c>
      <c r="C27" s="201"/>
      <c r="D27" s="163" t="s">
        <v>49</v>
      </c>
      <c r="E27" s="201" t="s">
        <v>6</v>
      </c>
      <c r="F27" s="201"/>
      <c r="G27" s="201"/>
      <c r="H27" s="163" t="s">
        <v>106</v>
      </c>
      <c r="I27" s="132"/>
      <c r="J27" s="201" t="s">
        <v>48</v>
      </c>
      <c r="K27" s="201"/>
      <c r="L27" s="201"/>
      <c r="M27" s="164" t="s">
        <v>49</v>
      </c>
      <c r="N27" s="183" t="s">
        <v>6</v>
      </c>
      <c r="O27" s="183"/>
      <c r="P27" s="183"/>
      <c r="Q27" s="183"/>
      <c r="R27" s="183" t="s">
        <v>106</v>
      </c>
      <c r="S27" s="183"/>
      <c r="T27" s="35"/>
      <c r="U27" s="35"/>
      <c r="V27" s="35"/>
      <c r="X27" s="4"/>
      <c r="Y27" s="4"/>
      <c r="Z27" s="4"/>
      <c r="AA27" s="1"/>
      <c r="AC27" s="29"/>
      <c r="AD27" s="29"/>
    </row>
    <row r="28" spans="2:30" s="6" customFormat="1" ht="20" customHeight="1">
      <c r="B28" s="181" t="s">
        <v>50</v>
      </c>
      <c r="C28" s="182"/>
      <c r="D28" s="165">
        <v>1993011</v>
      </c>
      <c r="E28" s="184" t="s">
        <v>115</v>
      </c>
      <c r="F28" s="185"/>
      <c r="G28" s="186"/>
      <c r="H28" s="166" t="s">
        <v>66</v>
      </c>
      <c r="I28" s="5"/>
      <c r="J28" s="181" t="s">
        <v>51</v>
      </c>
      <c r="K28" s="182"/>
      <c r="L28" s="182"/>
      <c r="M28" s="167">
        <v>1993011</v>
      </c>
      <c r="N28" s="187" t="s">
        <v>115</v>
      </c>
      <c r="O28" s="187"/>
      <c r="P28" s="187"/>
      <c r="Q28" s="187"/>
      <c r="R28" s="187" t="s">
        <v>66</v>
      </c>
      <c r="S28" s="188"/>
      <c r="AA28" s="1"/>
      <c r="AC28" s="117"/>
      <c r="AD28" s="117"/>
    </row>
    <row r="29" spans="2:30" s="6" customFormat="1" ht="21" customHeight="1">
      <c r="B29" s="189" t="s">
        <v>52</v>
      </c>
      <c r="C29" s="177"/>
      <c r="D29" s="168">
        <v>1967004</v>
      </c>
      <c r="E29" s="190" t="s">
        <v>116</v>
      </c>
      <c r="F29" s="191"/>
      <c r="G29" s="192"/>
      <c r="H29" s="169" t="s">
        <v>66</v>
      </c>
      <c r="I29" s="5"/>
      <c r="J29" s="189" t="s">
        <v>53</v>
      </c>
      <c r="K29" s="177"/>
      <c r="L29" s="177"/>
      <c r="M29" s="170">
        <v>1996004</v>
      </c>
      <c r="N29" s="175" t="s">
        <v>95</v>
      </c>
      <c r="O29" s="175"/>
      <c r="P29" s="175"/>
      <c r="Q29" s="175"/>
      <c r="R29" s="175" t="s">
        <v>66</v>
      </c>
      <c r="S29" s="176"/>
      <c r="AC29" s="117"/>
      <c r="AD29" s="117"/>
    </row>
    <row r="30" spans="2:30" s="6" customFormat="1" ht="19.25" customHeight="1">
      <c r="B30" s="189" t="s">
        <v>52</v>
      </c>
      <c r="C30" s="177"/>
      <c r="D30" s="168">
        <v>1986007</v>
      </c>
      <c r="E30" s="190" t="s">
        <v>117</v>
      </c>
      <c r="F30" s="191"/>
      <c r="G30" s="192"/>
      <c r="H30" s="169" t="s">
        <v>64</v>
      </c>
      <c r="I30" s="5"/>
      <c r="J30" s="189" t="s">
        <v>53</v>
      </c>
      <c r="K30" s="177"/>
      <c r="L30" s="177"/>
      <c r="M30" s="174">
        <v>1994010</v>
      </c>
      <c r="N30" s="175" t="s">
        <v>119</v>
      </c>
      <c r="O30" s="175"/>
      <c r="P30" s="175"/>
      <c r="Q30" s="175"/>
      <c r="R30" s="175" t="s">
        <v>66</v>
      </c>
      <c r="S30" s="176"/>
      <c r="AC30" s="117"/>
      <c r="AD30" s="117"/>
    </row>
    <row r="31" spans="2:30" s="6" customFormat="1" ht="21" customHeight="1">
      <c r="B31" s="189" t="s">
        <v>52</v>
      </c>
      <c r="C31" s="177"/>
      <c r="D31" s="168">
        <v>1967001</v>
      </c>
      <c r="E31" s="190" t="s">
        <v>118</v>
      </c>
      <c r="F31" s="191"/>
      <c r="G31" s="192"/>
      <c r="H31" s="169" t="s">
        <v>84</v>
      </c>
      <c r="I31" s="5"/>
      <c r="J31" s="189" t="s">
        <v>54</v>
      </c>
      <c r="K31" s="177"/>
      <c r="L31" s="177"/>
      <c r="M31" s="170"/>
      <c r="N31" s="175"/>
      <c r="O31" s="175"/>
      <c r="P31" s="175"/>
      <c r="Q31" s="175"/>
      <c r="R31" s="175"/>
      <c r="S31" s="176"/>
      <c r="Y31" s="6" t="s">
        <v>18</v>
      </c>
      <c r="AC31" s="117"/>
      <c r="AD31" s="117"/>
    </row>
    <row r="32" spans="2:30" s="6" customFormat="1" ht="20" customHeight="1">
      <c r="B32" s="189" t="s">
        <v>57</v>
      </c>
      <c r="C32" s="177"/>
      <c r="D32" s="168">
        <v>1958002</v>
      </c>
      <c r="E32" s="190" t="s">
        <v>133</v>
      </c>
      <c r="F32" s="191"/>
      <c r="G32" s="192"/>
      <c r="H32" s="169" t="s">
        <v>88</v>
      </c>
      <c r="I32" s="5"/>
      <c r="J32" s="189" t="s">
        <v>55</v>
      </c>
      <c r="K32" s="177"/>
      <c r="L32" s="177"/>
      <c r="M32" s="170"/>
      <c r="N32" s="175"/>
      <c r="O32" s="175"/>
      <c r="P32" s="175"/>
      <c r="Q32" s="175"/>
      <c r="R32" s="175"/>
      <c r="S32" s="176"/>
      <c r="AC32" s="117"/>
      <c r="AD32" s="117"/>
    </row>
    <row r="33" spans="2:30" ht="19.25" customHeight="1">
      <c r="B33" s="189" t="s">
        <v>52</v>
      </c>
      <c r="C33" s="177"/>
      <c r="D33" s="168"/>
      <c r="E33" s="177"/>
      <c r="F33" s="177"/>
      <c r="G33" s="177"/>
      <c r="H33" s="169"/>
      <c r="I33" s="4"/>
      <c r="J33" s="189" t="s">
        <v>55</v>
      </c>
      <c r="K33" s="177"/>
      <c r="L33" s="177"/>
      <c r="M33" s="170"/>
      <c r="N33" s="175"/>
      <c r="O33" s="175"/>
      <c r="P33" s="175"/>
      <c r="Q33" s="175"/>
      <c r="R33" s="175"/>
      <c r="S33" s="176"/>
      <c r="T33" s="4"/>
      <c r="U33" s="4"/>
      <c r="AC33" s="3"/>
      <c r="AD33" s="3"/>
    </row>
    <row r="34" spans="2:30" ht="20" customHeight="1">
      <c r="B34" s="189" t="s">
        <v>56</v>
      </c>
      <c r="C34" s="177"/>
      <c r="D34" s="168">
        <v>1992019</v>
      </c>
      <c r="E34" s="177" t="s">
        <v>102</v>
      </c>
      <c r="F34" s="177"/>
      <c r="G34" s="177"/>
      <c r="H34" s="169" t="s">
        <v>66</v>
      </c>
      <c r="I34" s="4"/>
      <c r="J34" s="189" t="s">
        <v>55</v>
      </c>
      <c r="K34" s="177"/>
      <c r="L34" s="177"/>
      <c r="M34" s="170"/>
      <c r="N34" s="175"/>
      <c r="O34" s="175"/>
      <c r="P34" s="175"/>
      <c r="Q34" s="175"/>
      <c r="R34" s="175"/>
      <c r="S34" s="176"/>
      <c r="T34" s="4"/>
      <c r="U34" s="4"/>
      <c r="AC34" s="3"/>
      <c r="AD34" s="3"/>
    </row>
    <row r="35" spans="2:30" ht="20" customHeight="1">
      <c r="B35" s="208"/>
      <c r="C35" s="178"/>
      <c r="D35" s="171"/>
      <c r="E35" s="178"/>
      <c r="F35" s="178"/>
      <c r="G35" s="178"/>
      <c r="H35" s="172"/>
      <c r="I35" s="4"/>
      <c r="J35" s="208" t="s">
        <v>57</v>
      </c>
      <c r="K35" s="178"/>
      <c r="L35" s="178"/>
      <c r="M35" s="173">
        <v>1989003</v>
      </c>
      <c r="N35" s="179" t="s">
        <v>120</v>
      </c>
      <c r="O35" s="179"/>
      <c r="P35" s="179"/>
      <c r="Q35" s="179"/>
      <c r="R35" s="179" t="s">
        <v>66</v>
      </c>
      <c r="S35" s="180"/>
      <c r="T35" s="4"/>
      <c r="U35" s="4"/>
      <c r="AC35" s="3"/>
      <c r="AD35" s="3"/>
    </row>
    <row r="36" spans="2:30" ht="19.25" customHeight="1">
      <c r="B36" s="209"/>
      <c r="C36" s="209"/>
      <c r="D36" s="193"/>
      <c r="E36" s="193"/>
      <c r="F36" s="193"/>
      <c r="G36" s="193"/>
      <c r="H36" s="193"/>
      <c r="I36" s="4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4"/>
      <c r="U36" s="4"/>
      <c r="AC36" s="3"/>
      <c r="AD36" s="3"/>
    </row>
    <row r="37" spans="2:30" ht="18" customHeight="1">
      <c r="B37" s="202" t="s">
        <v>107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4"/>
      <c r="T37" s="4"/>
      <c r="U37" s="4"/>
      <c r="AC37" s="3"/>
      <c r="AD37" s="3"/>
    </row>
    <row r="38" spans="2:30" ht="18" customHeight="1">
      <c r="B38" s="205" t="s">
        <v>142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7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</sheetData>
  <dataConsolidate/>
  <mergeCells count="60">
    <mergeCell ref="J39:V39"/>
    <mergeCell ref="O36:S36"/>
    <mergeCell ref="B7:B8"/>
    <mergeCell ref="B27:C27"/>
    <mergeCell ref="J27:L27"/>
    <mergeCell ref="E27:G27"/>
    <mergeCell ref="B29:C29"/>
    <mergeCell ref="E29:G29"/>
    <mergeCell ref="B30:C30"/>
    <mergeCell ref="B37:S37"/>
    <mergeCell ref="B38:S38"/>
    <mergeCell ref="M36:N36"/>
    <mergeCell ref="B35:C35"/>
    <mergeCell ref="J35:L35"/>
    <mergeCell ref="B36:C36"/>
    <mergeCell ref="D36:E36"/>
    <mergeCell ref="H1:R1"/>
    <mergeCell ref="H2:R2"/>
    <mergeCell ref="J5:M5"/>
    <mergeCell ref="O5:R5"/>
    <mergeCell ref="N32:Q32"/>
    <mergeCell ref="R32:S32"/>
    <mergeCell ref="J29:L29"/>
    <mergeCell ref="N29:Q29"/>
    <mergeCell ref="J30:L30"/>
    <mergeCell ref="D5:H5"/>
    <mergeCell ref="R29:S29"/>
    <mergeCell ref="E30:G30"/>
    <mergeCell ref="N30:Q30"/>
    <mergeCell ref="R30:S30"/>
    <mergeCell ref="N31:Q31"/>
    <mergeCell ref="R31:S31"/>
    <mergeCell ref="F36:H36"/>
    <mergeCell ref="J36:L36"/>
    <mergeCell ref="B34:C34"/>
    <mergeCell ref="J34:L34"/>
    <mergeCell ref="B33:C33"/>
    <mergeCell ref="J33:L33"/>
    <mergeCell ref="E33:G33"/>
    <mergeCell ref="B32:C32"/>
    <mergeCell ref="J32:L32"/>
    <mergeCell ref="B31:C31"/>
    <mergeCell ref="J31:L31"/>
    <mergeCell ref="E32:G32"/>
    <mergeCell ref="E31:G31"/>
    <mergeCell ref="B28:C28"/>
    <mergeCell ref="N27:Q27"/>
    <mergeCell ref="R27:S27"/>
    <mergeCell ref="E28:G28"/>
    <mergeCell ref="N28:Q28"/>
    <mergeCell ref="R28:S28"/>
    <mergeCell ref="J28:L28"/>
    <mergeCell ref="R33:S33"/>
    <mergeCell ref="E34:G34"/>
    <mergeCell ref="N34:Q34"/>
    <mergeCell ref="R34:S34"/>
    <mergeCell ref="E35:G35"/>
    <mergeCell ref="N35:Q35"/>
    <mergeCell ref="R35:S35"/>
    <mergeCell ref="N33:Q33"/>
  </mergeCells>
  <phoneticPr fontId="0" type="noConversion"/>
  <conditionalFormatting sqref="J9:O24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dataValidations count="9">
    <dataValidation type="list" allowBlank="1" showInputMessage="1" showErrorMessage="1" errorTitle="Feil_i_kategori" error="Feil verdi i kategori" sqref="E13 E18 E23" xr:uid="{97CA88D9-5F6E-824D-ABB6-1EB72EFB2D63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13 C18 C23" xr:uid="{53BEB405-8EE9-A74B-8CF1-27CAEB5F68EB}">
      <formula1>"45,49,55,59,64,71,76,81,+81,87,+87,49,55,61,67,73,81,89,96,102,+102,109,+109"</formula1>
    </dataValidation>
    <dataValidation type="list" allowBlank="1" showInputMessage="1" showErrorMessage="1" sqref="B28:C35 J28:L35" xr:uid="{6AC43495-639D-5F46-8AC5-C9D609AD66FC}">
      <formula1>"Dommer,Stevnets leder,Jury,Sekretær,Speaker,Teknisk kontrollør, Chief Marshall,Tidtaker"</formula1>
    </dataValidation>
    <dataValidation type="list" allowBlank="1" showInputMessage="1" showErrorMessage="1" errorTitle="Feil_i_vektklasse" error="Feil verdi i vektklasse" sqref="C9 C11:C12 C14:C15" xr:uid="{EC8003AD-C398-794D-8BB4-108EBE5E273C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19:E21 E24 E14:E16 E9:E12" xr:uid="{0AE92F1A-E193-5346-B42F-62060810242B}">
      <formula1>"UM,JM,SM,M35,M40,M45,M50,M55,M60,M65,M70,M75,M80,M85,M90,UK,JK,SK,K35,K40,K45,K50,K55,K60,K65,K70,K75,K80,K85,K90"</formula1>
    </dataValidation>
    <dataValidation type="list" allowBlank="1" showInputMessage="1" showErrorMessage="1" errorTitle="Feil_i_vektklasse" error="Feil verdi i vektklasse" sqref="C19:C22 C24 C14:C17 C10:C12" xr:uid="{BFFBD0C8-224E-F240-BEC2-5204A185E41D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E12 E22 E17" xr:uid="{96D9B010-3578-8541-8EAC-138F28404BFC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C24 C19 C10" xr:uid="{C2E2AD99-CB7F-4DE6-BCD2-AB2EEF582703}">
      <formula1>"40,45,49,55,59,64,71,76,81,+81,'+81,81+,87,+87,'+87,87+,49,55,61,67,73,81,89,96,102,+102,'+102,102+,109,+109,'+109,109+,"</formula1>
    </dataValidation>
    <dataValidation type="list" allowBlank="1" showInputMessage="1" showErrorMessage="1" sqref="D5:H5" xr:uid="{A7264529-DF0A-4342-A174-A4DC0B6DCD33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8" orientation="landscape" copies="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autoPageBreaks="0" fitToPage="1"/>
  </sheetPr>
  <dimension ref="B1:AD39"/>
  <sheetViews>
    <sheetView showGridLines="0" showRowColHeaders="0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6640625" style="1" customWidth="1"/>
    <col min="5" max="5" width="6.33203125" style="34" customWidth="1"/>
    <col min="6" max="6" width="10.6640625" style="1" customWidth="1"/>
    <col min="7" max="7" width="3.83203125" style="1" customWidth="1"/>
    <col min="8" max="8" width="27.6640625" style="5" customWidth="1"/>
    <col min="9" max="9" width="20.33203125" style="5" customWidth="1"/>
    <col min="10" max="10" width="7.1640625" style="1" customWidth="1"/>
    <col min="11" max="11" width="7.1640625" style="33" customWidth="1"/>
    <col min="12" max="12" width="7.1640625" style="1" customWidth="1"/>
    <col min="13" max="13" width="8" style="1" customWidth="1"/>
    <col min="14" max="15" width="7.1640625" style="1" customWidth="1"/>
    <col min="16" max="18" width="7.6640625" style="1" customWidth="1"/>
    <col min="19" max="20" width="10.6640625" style="32" customWidth="1"/>
    <col min="21" max="21" width="5.6640625" style="32" customWidth="1"/>
    <col min="22" max="22" width="5.6640625" style="4" customWidth="1"/>
    <col min="23" max="23" width="14.1640625" style="4" customWidth="1"/>
    <col min="24" max="30" width="9.1640625" style="4" hidden="1" customWidth="1"/>
    <col min="31" max="16384" width="9.1640625" style="4"/>
  </cols>
  <sheetData>
    <row r="1" spans="2:30" ht="53.25" customHeight="1">
      <c r="H1" s="194" t="s">
        <v>30</v>
      </c>
      <c r="I1" s="194"/>
      <c r="J1" s="194"/>
      <c r="K1" s="194"/>
      <c r="L1" s="194"/>
      <c r="M1" s="194"/>
      <c r="N1" s="194"/>
      <c r="O1" s="194"/>
      <c r="P1" s="194"/>
      <c r="Q1" s="194"/>
      <c r="R1" s="194"/>
      <c r="V1" s="32"/>
    </row>
    <row r="2" spans="2:30" ht="24.75" customHeight="1">
      <c r="H2" s="195" t="s">
        <v>25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V2" s="32"/>
    </row>
    <row r="3" spans="2:30">
      <c r="V3" s="32"/>
    </row>
    <row r="4" spans="2:30" ht="12" customHeight="1">
      <c r="V4" s="32"/>
    </row>
    <row r="5" spans="2:30" s="6" customFormat="1" ht="15" customHeight="1">
      <c r="C5" s="62" t="s">
        <v>22</v>
      </c>
      <c r="D5" s="196" t="s">
        <v>143</v>
      </c>
      <c r="E5" s="196"/>
      <c r="F5" s="196"/>
      <c r="G5" s="196"/>
      <c r="H5" s="196"/>
      <c r="I5" s="62" t="s">
        <v>0</v>
      </c>
      <c r="J5" s="196" t="s">
        <v>66</v>
      </c>
      <c r="K5" s="196"/>
      <c r="L5" s="196"/>
      <c r="M5" s="196"/>
      <c r="N5" s="62" t="s">
        <v>1</v>
      </c>
      <c r="O5" s="197" t="s">
        <v>74</v>
      </c>
      <c r="P5" s="197"/>
      <c r="Q5" s="197"/>
      <c r="R5" s="197"/>
      <c r="S5" s="62" t="s">
        <v>2</v>
      </c>
      <c r="T5" s="71">
        <v>45269</v>
      </c>
      <c r="U5" s="73" t="s">
        <v>21</v>
      </c>
      <c r="V5" s="63">
        <v>2</v>
      </c>
    </row>
    <row r="6" spans="2:30">
      <c r="V6" s="32"/>
      <c r="AB6" s="4" t="s">
        <v>40</v>
      </c>
      <c r="AC6" s="4" t="s">
        <v>43</v>
      </c>
      <c r="AD6" s="4" t="s">
        <v>40</v>
      </c>
    </row>
    <row r="7" spans="2:30" s="1" customFormat="1" ht="14">
      <c r="B7" s="199"/>
      <c r="C7" s="21" t="s">
        <v>3</v>
      </c>
      <c r="D7" s="13" t="s">
        <v>4</v>
      </c>
      <c r="E7" s="36" t="s">
        <v>26</v>
      </c>
      <c r="F7" s="13" t="s">
        <v>5</v>
      </c>
      <c r="G7" s="13" t="s">
        <v>23</v>
      </c>
      <c r="H7" s="13" t="s">
        <v>6</v>
      </c>
      <c r="I7" s="13" t="s">
        <v>7</v>
      </c>
      <c r="J7" s="13"/>
      <c r="K7" s="37" t="s">
        <v>8</v>
      </c>
      <c r="L7" s="12"/>
      <c r="M7" s="13"/>
      <c r="N7" s="12" t="s">
        <v>9</v>
      </c>
      <c r="O7" s="12"/>
      <c r="P7" s="38" t="s">
        <v>27</v>
      </c>
      <c r="Q7" s="12"/>
      <c r="R7" s="13" t="s">
        <v>10</v>
      </c>
      <c r="S7" s="16" t="s">
        <v>11</v>
      </c>
      <c r="T7" s="64" t="s">
        <v>11</v>
      </c>
      <c r="U7" s="16" t="s">
        <v>12</v>
      </c>
      <c r="V7" s="23" t="s">
        <v>17</v>
      </c>
      <c r="W7" s="23" t="s">
        <v>13</v>
      </c>
      <c r="X7" s="3"/>
      <c r="AB7" s="1" t="s">
        <v>41</v>
      </c>
      <c r="AC7" s="1" t="s">
        <v>41</v>
      </c>
      <c r="AD7" s="1" t="s">
        <v>41</v>
      </c>
    </row>
    <row r="8" spans="2:30" s="1" customFormat="1">
      <c r="B8" s="200"/>
      <c r="C8" s="22" t="s">
        <v>14</v>
      </c>
      <c r="D8" s="14" t="s">
        <v>15</v>
      </c>
      <c r="E8" s="15" t="s">
        <v>20</v>
      </c>
      <c r="F8" s="14" t="s">
        <v>19</v>
      </c>
      <c r="G8" s="14" t="s">
        <v>24</v>
      </c>
      <c r="H8" s="14"/>
      <c r="I8" s="14"/>
      <c r="J8" s="19">
        <v>1</v>
      </c>
      <c r="K8" s="20">
        <v>2</v>
      </c>
      <c r="L8" s="18">
        <v>3</v>
      </c>
      <c r="M8" s="19">
        <v>1</v>
      </c>
      <c r="N8" s="20">
        <v>2</v>
      </c>
      <c r="O8" s="18">
        <v>3</v>
      </c>
      <c r="P8" s="39" t="s">
        <v>28</v>
      </c>
      <c r="Q8" s="40"/>
      <c r="R8" s="14" t="s">
        <v>16</v>
      </c>
      <c r="S8" s="145"/>
      <c r="T8" s="17" t="s">
        <v>31</v>
      </c>
      <c r="U8" s="17"/>
      <c r="V8" s="24"/>
      <c r="W8" s="24"/>
      <c r="Y8" s="1" t="s">
        <v>39</v>
      </c>
      <c r="Z8" s="1" t="s">
        <v>29</v>
      </c>
      <c r="AA8" s="1" t="s">
        <v>31</v>
      </c>
      <c r="AB8" s="1" t="s">
        <v>42</v>
      </c>
      <c r="AC8" s="1" t="s">
        <v>44</v>
      </c>
      <c r="AD8" s="1" t="s">
        <v>45</v>
      </c>
    </row>
    <row r="9" spans="2:30" s="11" customFormat="1" ht="20" customHeight="1">
      <c r="B9" s="159">
        <v>2005005</v>
      </c>
      <c r="C9" s="157">
        <v>64</v>
      </c>
      <c r="D9" s="102">
        <v>59.72</v>
      </c>
      <c r="E9" s="152" t="s">
        <v>60</v>
      </c>
      <c r="F9" s="103">
        <v>38424</v>
      </c>
      <c r="G9" s="104">
        <v>1</v>
      </c>
      <c r="H9" s="116" t="s">
        <v>75</v>
      </c>
      <c r="I9" s="106" t="s">
        <v>61</v>
      </c>
      <c r="J9" s="94">
        <v>69</v>
      </c>
      <c r="K9" s="98">
        <v>71</v>
      </c>
      <c r="L9" s="96">
        <v>73</v>
      </c>
      <c r="M9" s="97">
        <v>85</v>
      </c>
      <c r="N9" s="98">
        <v>88</v>
      </c>
      <c r="O9" s="98">
        <v>90</v>
      </c>
      <c r="P9" s="99">
        <f t="shared" ref="P9:P19" si="0">IF(MAX(J9:L9)&lt;0,0,TRUNC(MAX(J9:L9)/1)*1)</f>
        <v>73</v>
      </c>
      <c r="Q9" s="99">
        <f t="shared" ref="Q9:Q19" si="1">IF(MAX(M9:O9)&lt;0,0,TRUNC(MAX(M9:O9)/1)*1)</f>
        <v>90</v>
      </c>
      <c r="R9" s="99">
        <f t="shared" ref="R9:R19" si="2">IF(P9=0,0,IF(Q9=0,0,SUM(P9:Q9)))</f>
        <v>163</v>
      </c>
      <c r="S9" s="155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221.28140499648654</v>
      </c>
      <c r="T9" s="100" t="str">
        <f>IF(AA9=1,S9*AD9,"")</f>
        <v/>
      </c>
      <c r="U9" s="92"/>
      <c r="V9" s="101"/>
      <c r="W9" s="43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1.3575546318802856</v>
      </c>
      <c r="X9" s="70">
        <f>T5</f>
        <v>45269</v>
      </c>
      <c r="Y9" s="65" t="str">
        <f>IF(ISNUMBER(FIND("M",E9)),"m",IF(ISNUMBER(FIND("K",E9)),"k"))</f>
        <v>k</v>
      </c>
      <c r="Z9" s="65">
        <f>IF(OR(F9="",X9=""),0,(YEAR(X9)-YEAR(F9)))</f>
        <v>18</v>
      </c>
      <c r="AA9" s="11">
        <f>IF(Z9&gt;34,1,0)</f>
        <v>0</v>
      </c>
      <c r="AB9" s="11" t="b">
        <f>IF(AA9=1,LOOKUP(Z9,'Meltzer-Faber'!A3:A63,'Meltzer-Faber'!B3:B63))</f>
        <v>0</v>
      </c>
      <c r="AC9" s="11" t="b">
        <f>IF(AA9=1,LOOKUP(Z9,'Meltzer-Faber'!A3:A63,'Meltzer-Faber'!C3:C63))</f>
        <v>0</v>
      </c>
      <c r="AD9" s="11" t="b">
        <f>IF(Y9="m",AB9,IF(Y9="k",AC9,""))</f>
        <v>0</v>
      </c>
    </row>
    <row r="10" spans="2:30" s="11" customFormat="1" ht="20" customHeight="1">
      <c r="B10" s="159">
        <v>1999003</v>
      </c>
      <c r="C10" s="157">
        <v>71</v>
      </c>
      <c r="D10" s="102">
        <v>69</v>
      </c>
      <c r="E10" s="152" t="s">
        <v>62</v>
      </c>
      <c r="F10" s="103">
        <v>36509</v>
      </c>
      <c r="G10" s="104">
        <v>5</v>
      </c>
      <c r="H10" s="105" t="s">
        <v>112</v>
      </c>
      <c r="I10" s="106" t="s">
        <v>64</v>
      </c>
      <c r="J10" s="107">
        <v>64</v>
      </c>
      <c r="K10" s="108">
        <v>-67</v>
      </c>
      <c r="L10" s="109">
        <v>67</v>
      </c>
      <c r="M10" s="110">
        <v>83</v>
      </c>
      <c r="N10" s="108">
        <v>87</v>
      </c>
      <c r="O10" s="108">
        <v>90</v>
      </c>
      <c r="P10" s="111">
        <f t="shared" si="0"/>
        <v>67</v>
      </c>
      <c r="Q10" s="111">
        <f t="shared" si="1"/>
        <v>90</v>
      </c>
      <c r="R10" s="111">
        <f t="shared" si="2"/>
        <v>157</v>
      </c>
      <c r="S10" s="143">
        <f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195.52453038107882</v>
      </c>
      <c r="T10" s="112" t="str">
        <f t="shared" ref="T10:T24" si="3">IF(AA10=1,S10*AD10,"")</f>
        <v/>
      </c>
      <c r="U10" s="113"/>
      <c r="V10" s="114"/>
      <c r="W10" s="43">
        <f t="shared" ref="W10:W24" si="4">IF(R10="","",IF(D10="","",IF((Y10="k"),IF(D10&gt;153.757,1,IF(D10&lt;28,10^(0.787004341*LOG10(28/153.757)^2),10^(0.787004341*LOG10(D10/153.757)^2))),IF(D10&gt;193.609,1,IF(D10&lt;32,10^(0.722762521*LOG10(32/193.609)^2),10^(0.722762521*LOG10(D10/193.609)^2))))))</f>
        <v>1.2453791744017759</v>
      </c>
      <c r="X10" s="70">
        <f>T5</f>
        <v>45269</v>
      </c>
      <c r="Y10" s="65" t="str">
        <f t="shared" ref="Y10:Y24" si="5">IF(ISNUMBER(FIND("M",E10)),"m",IF(ISNUMBER(FIND("K",E10)),"k"))</f>
        <v>k</v>
      </c>
      <c r="Z10" s="65">
        <f t="shared" ref="Z10:Z24" si="6">IF(OR(F10="",X10=""),0,(YEAR(X10)-YEAR(F10)))</f>
        <v>24</v>
      </c>
      <c r="AA10" s="11">
        <f t="shared" ref="AA10:AA24" si="7">IF(Z10&gt;34,1,0)</f>
        <v>0</v>
      </c>
      <c r="AB10" s="11" t="b">
        <f>IF(AA10=1,LOOKUP(Z10,'Meltzer-Faber'!A3:A63,'Meltzer-Faber'!B3:B63))</f>
        <v>0</v>
      </c>
      <c r="AC10" s="11" t="b">
        <f>IF(AA10=1,LOOKUP(Z10,'Meltzer-Faber'!A3:A63,'Meltzer-Faber'!C3:C63))</f>
        <v>0</v>
      </c>
      <c r="AD10" s="11" t="b">
        <f t="shared" ref="AD10:AD24" si="8">IF(Y10="m",AB10,IF(Y10="k",AC10,""))</f>
        <v>0</v>
      </c>
    </row>
    <row r="11" spans="2:30" s="11" customFormat="1" ht="20" customHeight="1">
      <c r="B11" s="159">
        <v>1991004</v>
      </c>
      <c r="C11" s="157">
        <v>71</v>
      </c>
      <c r="D11" s="102">
        <v>64.12</v>
      </c>
      <c r="E11" s="152" t="s">
        <v>62</v>
      </c>
      <c r="F11" s="103">
        <v>33443</v>
      </c>
      <c r="G11" s="104">
        <v>2</v>
      </c>
      <c r="H11" s="105" t="s">
        <v>76</v>
      </c>
      <c r="I11" s="106" t="s">
        <v>66</v>
      </c>
      <c r="J11" s="107">
        <v>-64</v>
      </c>
      <c r="K11" s="108">
        <v>64</v>
      </c>
      <c r="L11" s="109">
        <v>67</v>
      </c>
      <c r="M11" s="110">
        <v>-79</v>
      </c>
      <c r="N11" s="108">
        <v>79</v>
      </c>
      <c r="O11" s="108">
        <v>82</v>
      </c>
      <c r="P11" s="111">
        <f t="shared" si="0"/>
        <v>67</v>
      </c>
      <c r="Q11" s="111">
        <f t="shared" si="1"/>
        <v>82</v>
      </c>
      <c r="R11" s="111">
        <f t="shared" si="2"/>
        <v>149</v>
      </c>
      <c r="S11" s="143">
        <f t="shared" ref="S11:S24" si="9">IF(R11="","",IF(D11="","",IF((Y11="k"),IF(D11&gt;153.757,R11,IF(D11&lt;28,10^(0.787004341*LOG10(28/153.757)^2)*R11,10^(0.787004341*LOG10(D11/153.757)^2)*R11)),IF(D11&gt;193.609,R11,IF(D11&lt;32,10^(0.722762521*LOG10(32/193.609)^2)*R11,10^(0.722762521*LOG10(D11/193.609)^2)*R11)))))</f>
        <v>193.52400471274808</v>
      </c>
      <c r="T11" s="112" t="str">
        <f t="shared" si="3"/>
        <v/>
      </c>
      <c r="U11" s="113"/>
      <c r="V11" s="114"/>
      <c r="W11" s="43">
        <f t="shared" si="4"/>
        <v>1.2988188235754905</v>
      </c>
      <c r="X11" s="70">
        <f>T5</f>
        <v>45269</v>
      </c>
      <c r="Y11" s="65" t="str">
        <f t="shared" si="5"/>
        <v>k</v>
      </c>
      <c r="Z11" s="65">
        <f t="shared" si="6"/>
        <v>32</v>
      </c>
      <c r="AA11" s="11">
        <f t="shared" si="7"/>
        <v>0</v>
      </c>
      <c r="AB11" s="11" t="b">
        <f>IF(AA11=1,LOOKUP(Z11,'Meltzer-Faber'!A3:A63,'Meltzer-Faber'!B3:B63))</f>
        <v>0</v>
      </c>
      <c r="AC11" s="11" t="b">
        <f>IF(AA11=1,LOOKUP(Z11,'Meltzer-Faber'!A3:A63,'Meltzer-Faber'!C3:C63))</f>
        <v>0</v>
      </c>
      <c r="AD11" s="11" t="b">
        <f t="shared" si="8"/>
        <v>0</v>
      </c>
    </row>
    <row r="12" spans="2:30" s="11" customFormat="1" ht="20" customHeight="1">
      <c r="B12" s="159">
        <v>1992005</v>
      </c>
      <c r="C12" s="157">
        <v>87</v>
      </c>
      <c r="D12" s="102">
        <v>81.96</v>
      </c>
      <c r="E12" s="152" t="s">
        <v>62</v>
      </c>
      <c r="F12" s="103">
        <v>33918</v>
      </c>
      <c r="G12" s="104">
        <v>9</v>
      </c>
      <c r="H12" s="105" t="s">
        <v>111</v>
      </c>
      <c r="I12" s="106" t="s">
        <v>69</v>
      </c>
      <c r="J12" s="107">
        <v>82</v>
      </c>
      <c r="K12" s="108">
        <v>85</v>
      </c>
      <c r="L12" s="109">
        <v>88</v>
      </c>
      <c r="M12" s="110">
        <v>-106</v>
      </c>
      <c r="N12" s="115">
        <v>106</v>
      </c>
      <c r="O12" s="108">
        <v>110</v>
      </c>
      <c r="P12" s="111">
        <f t="shared" si="0"/>
        <v>88</v>
      </c>
      <c r="Q12" s="111">
        <f t="shared" si="1"/>
        <v>110</v>
      </c>
      <c r="R12" s="111">
        <f t="shared" si="2"/>
        <v>198</v>
      </c>
      <c r="S12" s="143">
        <f t="shared" si="9"/>
        <v>226.68353565594984</v>
      </c>
      <c r="T12" s="112" t="str">
        <f t="shared" si="3"/>
        <v/>
      </c>
      <c r="U12" s="113"/>
      <c r="V12" s="114" t="s">
        <v>18</v>
      </c>
      <c r="W12" s="43">
        <f t="shared" si="4"/>
        <v>1.1448663416967164</v>
      </c>
      <c r="X12" s="70">
        <f>T5</f>
        <v>45269</v>
      </c>
      <c r="Y12" s="65" t="str">
        <f t="shared" si="5"/>
        <v>k</v>
      </c>
      <c r="Z12" s="65">
        <f t="shared" si="6"/>
        <v>31</v>
      </c>
      <c r="AA12" s="11">
        <f t="shared" si="7"/>
        <v>0</v>
      </c>
      <c r="AB12" s="11" t="b">
        <f>IF(AA12=1,LOOKUP(Z12,'Meltzer-Faber'!A3:A63,'Meltzer-Faber'!B3:B63))</f>
        <v>0</v>
      </c>
      <c r="AC12" s="11" t="b">
        <f>IF(AA12=1,LOOKUP(Z12,'Meltzer-Faber'!A3:A63,'Meltzer-Faber'!C3:C63))</f>
        <v>0</v>
      </c>
      <c r="AD12" s="11" t="b">
        <f t="shared" si="8"/>
        <v>0</v>
      </c>
    </row>
    <row r="13" spans="2:30" s="11" customFormat="1" ht="20" customHeight="1">
      <c r="B13" s="87"/>
      <c r="C13" s="133"/>
      <c r="D13" s="102"/>
      <c r="E13" s="114"/>
      <c r="F13" s="103"/>
      <c r="G13" s="104"/>
      <c r="H13" s="105"/>
      <c r="I13" s="106"/>
      <c r="J13" s="107"/>
      <c r="K13" s="108"/>
      <c r="L13" s="109"/>
      <c r="M13" s="110"/>
      <c r="N13" s="108"/>
      <c r="O13" s="108"/>
      <c r="P13" s="111"/>
      <c r="Q13" s="111"/>
      <c r="R13" s="111"/>
      <c r="S13" s="143" t="str">
        <f t="shared" si="9"/>
        <v/>
      </c>
      <c r="T13" s="112" t="str">
        <f t="shared" si="3"/>
        <v/>
      </c>
      <c r="U13" s="113"/>
      <c r="V13" s="114" t="s">
        <v>18</v>
      </c>
      <c r="W13" s="43" t="str">
        <f t="shared" si="4"/>
        <v/>
      </c>
      <c r="X13" s="70">
        <f>T5</f>
        <v>45269</v>
      </c>
      <c r="Y13" s="65" t="b">
        <f t="shared" si="5"/>
        <v>0</v>
      </c>
      <c r="Z13" s="65">
        <f t="shared" si="6"/>
        <v>0</v>
      </c>
      <c r="AA13" s="11">
        <f t="shared" si="7"/>
        <v>0</v>
      </c>
      <c r="AB13" s="11" t="b">
        <f>IF(AA13=1,LOOKUP(Z13,'Meltzer-Faber'!A3:A63,'Meltzer-Faber'!B3:B63))</f>
        <v>0</v>
      </c>
      <c r="AC13" s="11" t="b">
        <f>IF(AA13=1,LOOKUP(Z13,'Meltzer-Faber'!A3:A63,'Meltzer-Faber'!C3:C63))</f>
        <v>0</v>
      </c>
      <c r="AD13" s="11" t="str">
        <f t="shared" si="8"/>
        <v/>
      </c>
    </row>
    <row r="14" spans="2:30" s="11" customFormat="1" ht="20" customHeight="1">
      <c r="B14" s="156">
        <v>1992023</v>
      </c>
      <c r="C14" s="157">
        <v>76</v>
      </c>
      <c r="D14" s="102">
        <v>74.78</v>
      </c>
      <c r="E14" s="152" t="s">
        <v>62</v>
      </c>
      <c r="F14" s="103">
        <v>33611</v>
      </c>
      <c r="G14" s="104">
        <v>8</v>
      </c>
      <c r="H14" s="147" t="s">
        <v>63</v>
      </c>
      <c r="I14" s="106" t="s">
        <v>64</v>
      </c>
      <c r="J14" s="107">
        <v>62</v>
      </c>
      <c r="K14" s="108">
        <v>65</v>
      </c>
      <c r="L14" s="109">
        <v>67</v>
      </c>
      <c r="M14" s="110">
        <v>-82</v>
      </c>
      <c r="N14" s="108">
        <v>-87</v>
      </c>
      <c r="O14" s="108">
        <v>-87</v>
      </c>
      <c r="P14" s="111">
        <f t="shared" si="0"/>
        <v>67</v>
      </c>
      <c r="Q14" s="111"/>
      <c r="R14" s="111"/>
      <c r="S14" s="143" t="str">
        <f t="shared" si="9"/>
        <v/>
      </c>
      <c r="T14" s="112" t="str">
        <f t="shared" si="3"/>
        <v/>
      </c>
      <c r="U14" s="113"/>
      <c r="V14" s="114" t="s">
        <v>18</v>
      </c>
      <c r="W14" s="43" t="str">
        <f t="shared" si="4"/>
        <v/>
      </c>
      <c r="X14" s="70">
        <f>T5</f>
        <v>45269</v>
      </c>
      <c r="Y14" s="65" t="str">
        <f t="shared" si="5"/>
        <v>k</v>
      </c>
      <c r="Z14" s="65">
        <f t="shared" si="6"/>
        <v>31</v>
      </c>
      <c r="AA14" s="11">
        <f t="shared" si="7"/>
        <v>0</v>
      </c>
      <c r="AB14" s="11" t="b">
        <f>IF(AA14=1,LOOKUP(Z14,'Meltzer-Faber'!A3:A63,'Meltzer-Faber'!B3:B63))</f>
        <v>0</v>
      </c>
      <c r="AC14" s="11" t="b">
        <f>IF(AA14=1,LOOKUP(Z14,'Meltzer-Faber'!A3:A63,'Meltzer-Faber'!C3:C63))</f>
        <v>0</v>
      </c>
      <c r="AD14" s="11" t="b">
        <f t="shared" si="8"/>
        <v>0</v>
      </c>
    </row>
    <row r="15" spans="2:30" s="11" customFormat="1" ht="20" customHeight="1">
      <c r="B15" s="159">
        <v>2006007</v>
      </c>
      <c r="C15" s="157">
        <v>71</v>
      </c>
      <c r="D15" s="102">
        <v>67.959999999999994</v>
      </c>
      <c r="E15" s="152" t="s">
        <v>67</v>
      </c>
      <c r="F15" s="103" t="s">
        <v>131</v>
      </c>
      <c r="G15" s="104">
        <v>4</v>
      </c>
      <c r="H15" s="105" t="s">
        <v>132</v>
      </c>
      <c r="I15" s="106" t="s">
        <v>61</v>
      </c>
      <c r="J15" s="107">
        <v>66</v>
      </c>
      <c r="K15" s="108">
        <v>70</v>
      </c>
      <c r="L15" s="109">
        <v>-73</v>
      </c>
      <c r="M15" s="110">
        <v>90</v>
      </c>
      <c r="N15" s="108">
        <v>-94</v>
      </c>
      <c r="O15" s="108">
        <v>-95</v>
      </c>
      <c r="P15" s="111">
        <f t="shared" si="0"/>
        <v>70</v>
      </c>
      <c r="Q15" s="111">
        <f t="shared" si="1"/>
        <v>90</v>
      </c>
      <c r="R15" s="111">
        <f t="shared" si="2"/>
        <v>160</v>
      </c>
      <c r="S15" s="143">
        <f t="shared" si="9"/>
        <v>200.94097761670997</v>
      </c>
      <c r="T15" s="112"/>
      <c r="U15" s="113"/>
      <c r="V15" s="114"/>
      <c r="W15" s="43">
        <f t="shared" si="4"/>
        <v>1.2558811101044374</v>
      </c>
      <c r="X15" s="70">
        <f>T5</f>
        <v>45269</v>
      </c>
      <c r="Y15" s="65" t="str">
        <f t="shared" si="5"/>
        <v>k</v>
      </c>
      <c r="Z15" s="65" t="e">
        <f t="shared" si="6"/>
        <v>#VALUE!</v>
      </c>
      <c r="AA15" s="11" t="e">
        <f t="shared" si="7"/>
        <v>#VALUE!</v>
      </c>
      <c r="AB15" s="11" t="e">
        <f>IF(AA15=1,LOOKUP(Z15,'Meltzer-Faber'!A3:A63,'Meltzer-Faber'!B3:B63))</f>
        <v>#VALUE!</v>
      </c>
      <c r="AC15" s="11" t="e">
        <f>IF(AA15=1,LOOKUP(Z15,'Meltzer-Faber'!A3:A63,'Meltzer-Faber'!C3:C63))</f>
        <v>#VALUE!</v>
      </c>
      <c r="AD15" s="11" t="e">
        <f t="shared" si="8"/>
        <v>#VALUE!</v>
      </c>
    </row>
    <row r="16" spans="2:30" s="11" customFormat="1" ht="20" customHeight="1">
      <c r="B16" s="159">
        <v>1999002</v>
      </c>
      <c r="C16" s="157">
        <v>76</v>
      </c>
      <c r="D16" s="102">
        <v>72.56</v>
      </c>
      <c r="E16" s="152" t="s">
        <v>62</v>
      </c>
      <c r="F16" s="103">
        <v>36401</v>
      </c>
      <c r="G16" s="104">
        <v>7</v>
      </c>
      <c r="H16" s="105" t="s">
        <v>78</v>
      </c>
      <c r="I16" s="106" t="s">
        <v>66</v>
      </c>
      <c r="J16" s="107">
        <v>84</v>
      </c>
      <c r="K16" s="108">
        <v>87</v>
      </c>
      <c r="L16" s="109">
        <v>-90</v>
      </c>
      <c r="M16" s="110">
        <v>109</v>
      </c>
      <c r="N16" s="108">
        <v>113</v>
      </c>
      <c r="O16" s="108">
        <v>-115</v>
      </c>
      <c r="P16" s="111">
        <f t="shared" si="0"/>
        <v>87</v>
      </c>
      <c r="Q16" s="111">
        <f t="shared" si="1"/>
        <v>113</v>
      </c>
      <c r="R16" s="111">
        <f t="shared" si="2"/>
        <v>200</v>
      </c>
      <c r="S16" s="143">
        <f t="shared" si="9"/>
        <v>242.51594714091675</v>
      </c>
      <c r="T16" s="112" t="str">
        <f t="shared" si="3"/>
        <v/>
      </c>
      <c r="U16" s="113"/>
      <c r="V16" s="114"/>
      <c r="W16" s="43">
        <f t="shared" si="4"/>
        <v>1.2125797357045838</v>
      </c>
      <c r="X16" s="70">
        <f>T5</f>
        <v>45269</v>
      </c>
      <c r="Y16" s="65" t="str">
        <f t="shared" si="5"/>
        <v>k</v>
      </c>
      <c r="Z16" s="65">
        <f t="shared" si="6"/>
        <v>24</v>
      </c>
      <c r="AA16" s="11">
        <f t="shared" si="7"/>
        <v>0</v>
      </c>
      <c r="AB16" s="11" t="b">
        <f>IF(AA16=1,LOOKUP(Z16,'Meltzer-Faber'!A3:A63,'Meltzer-Faber'!B3:B63))</f>
        <v>0</v>
      </c>
      <c r="AC16" s="11" t="b">
        <f>IF(AA16=1,LOOKUP(Z16,'Meltzer-Faber'!A3:A63,'Meltzer-Faber'!C3:C63))</f>
        <v>0</v>
      </c>
      <c r="AD16" s="11" t="b">
        <f t="shared" si="8"/>
        <v>0</v>
      </c>
    </row>
    <row r="17" spans="2:30" s="11" customFormat="1" ht="20" customHeight="1">
      <c r="B17" s="159">
        <v>1992004</v>
      </c>
      <c r="C17" s="157">
        <v>71</v>
      </c>
      <c r="D17" s="102">
        <v>65.44</v>
      </c>
      <c r="E17" s="152" t="s">
        <v>62</v>
      </c>
      <c r="F17" s="103">
        <v>33735</v>
      </c>
      <c r="G17" s="104">
        <v>3</v>
      </c>
      <c r="H17" s="105" t="s">
        <v>79</v>
      </c>
      <c r="I17" s="106" t="s">
        <v>69</v>
      </c>
      <c r="J17" s="107">
        <v>86</v>
      </c>
      <c r="K17" s="108">
        <v>89</v>
      </c>
      <c r="L17" s="109">
        <v>-91</v>
      </c>
      <c r="M17" s="110">
        <v>100</v>
      </c>
      <c r="N17" s="108">
        <v>105</v>
      </c>
      <c r="O17" s="108">
        <v>-111</v>
      </c>
      <c r="P17" s="111">
        <f t="shared" si="0"/>
        <v>89</v>
      </c>
      <c r="Q17" s="111">
        <f t="shared" si="1"/>
        <v>105</v>
      </c>
      <c r="R17" s="111">
        <f t="shared" si="2"/>
        <v>194</v>
      </c>
      <c r="S17" s="143">
        <f t="shared" si="9"/>
        <v>248.95502278821544</v>
      </c>
      <c r="T17" s="112" t="str">
        <f t="shared" si="3"/>
        <v/>
      </c>
      <c r="U17" s="113"/>
      <c r="V17" s="114"/>
      <c r="W17" s="43">
        <f t="shared" si="4"/>
        <v>1.2832733133413168</v>
      </c>
      <c r="X17" s="70">
        <f>T5</f>
        <v>45269</v>
      </c>
      <c r="Y17" s="65" t="str">
        <f t="shared" si="5"/>
        <v>k</v>
      </c>
      <c r="Z17" s="65">
        <f t="shared" si="6"/>
        <v>31</v>
      </c>
      <c r="AA17" s="11">
        <f t="shared" si="7"/>
        <v>0</v>
      </c>
      <c r="AB17" s="11" t="b">
        <f>IF(AA17=1,LOOKUP(Z17,'Meltzer-Faber'!A3:A63,'Meltzer-Faber'!B3:B63))</f>
        <v>0</v>
      </c>
      <c r="AC17" s="11" t="b">
        <f>IF(AA17=1,LOOKUP(Z17,'Meltzer-Faber'!A3:A63,'Meltzer-Faber'!C3:C63))</f>
        <v>0</v>
      </c>
      <c r="AD17" s="11" t="b">
        <f t="shared" si="8"/>
        <v>0</v>
      </c>
    </row>
    <row r="18" spans="2:30" s="11" customFormat="1" ht="20" customHeight="1">
      <c r="B18" s="87"/>
      <c r="C18" s="133"/>
      <c r="D18" s="102"/>
      <c r="E18" s="114"/>
      <c r="F18" s="103"/>
      <c r="G18" s="104"/>
      <c r="H18" s="105"/>
      <c r="I18" s="106"/>
      <c r="J18" s="107"/>
      <c r="K18" s="108"/>
      <c r="L18" s="109"/>
      <c r="M18" s="110"/>
      <c r="N18" s="108"/>
      <c r="O18" s="108"/>
      <c r="P18" s="111"/>
      <c r="Q18" s="111"/>
      <c r="R18" s="111"/>
      <c r="S18" s="143" t="str">
        <f t="shared" si="9"/>
        <v/>
      </c>
      <c r="T18" s="112" t="str">
        <f t="shared" si="3"/>
        <v/>
      </c>
      <c r="U18" s="113"/>
      <c r="V18" s="114" t="s">
        <v>18</v>
      </c>
      <c r="W18" s="43" t="str">
        <f t="shared" si="4"/>
        <v/>
      </c>
      <c r="X18" s="70">
        <f>T5</f>
        <v>45269</v>
      </c>
      <c r="Y18" s="65" t="b">
        <f t="shared" si="5"/>
        <v>0</v>
      </c>
      <c r="Z18" s="65">
        <f t="shared" si="6"/>
        <v>0</v>
      </c>
      <c r="AA18" s="11">
        <f t="shared" si="7"/>
        <v>0</v>
      </c>
      <c r="AB18" s="11" t="b">
        <f>IF(AA18=1,LOOKUP(Z18,'Meltzer-Faber'!A3:A63,'Meltzer-Faber'!B3:B63))</f>
        <v>0</v>
      </c>
      <c r="AC18" s="11" t="b">
        <f>IF(AA18=1,LOOKUP(Z18,'Meltzer-Faber'!A3:A63,'Meltzer-Faber'!C3:C63))</f>
        <v>0</v>
      </c>
      <c r="AD18" s="11" t="str">
        <f t="shared" si="8"/>
        <v/>
      </c>
    </row>
    <row r="19" spans="2:30" s="11" customFormat="1" ht="20" customHeight="1">
      <c r="B19" s="159">
        <v>2002003</v>
      </c>
      <c r="C19" s="157">
        <v>71</v>
      </c>
      <c r="D19" s="102">
        <v>70.48</v>
      </c>
      <c r="E19" s="152" t="s">
        <v>62</v>
      </c>
      <c r="F19" s="103">
        <v>37315</v>
      </c>
      <c r="G19" s="104">
        <v>6</v>
      </c>
      <c r="H19" s="105" t="s">
        <v>80</v>
      </c>
      <c r="I19" s="106" t="s">
        <v>81</v>
      </c>
      <c r="J19" s="107">
        <v>86</v>
      </c>
      <c r="K19" s="108">
        <v>88</v>
      </c>
      <c r="L19" s="109">
        <v>-90</v>
      </c>
      <c r="M19" s="110">
        <v>107</v>
      </c>
      <c r="N19" s="108">
        <v>112</v>
      </c>
      <c r="O19" s="108">
        <v>-115</v>
      </c>
      <c r="P19" s="111">
        <f t="shared" si="0"/>
        <v>88</v>
      </c>
      <c r="Q19" s="111">
        <f t="shared" si="1"/>
        <v>112</v>
      </c>
      <c r="R19" s="111">
        <f t="shared" si="2"/>
        <v>200</v>
      </c>
      <c r="S19" s="143">
        <f t="shared" si="9"/>
        <v>246.23518218555725</v>
      </c>
      <c r="T19" s="112" t="str">
        <f t="shared" si="3"/>
        <v/>
      </c>
      <c r="U19" s="162" t="s">
        <v>67</v>
      </c>
      <c r="V19" s="114"/>
      <c r="W19" s="43">
        <f t="shared" si="4"/>
        <v>1.2311759109277862</v>
      </c>
      <c r="X19" s="70">
        <f>T5</f>
        <v>45269</v>
      </c>
      <c r="Y19" s="65" t="str">
        <f t="shared" si="5"/>
        <v>k</v>
      </c>
      <c r="Z19" s="65">
        <f t="shared" si="6"/>
        <v>21</v>
      </c>
      <c r="AA19" s="11">
        <f t="shared" si="7"/>
        <v>0</v>
      </c>
      <c r="AB19" s="11" t="b">
        <f>IF(AA19=1,LOOKUP(Z19,'Meltzer-Faber'!A3:A63,'Meltzer-Faber'!B3:B63))</f>
        <v>0</v>
      </c>
      <c r="AC19" s="11" t="b">
        <f>IF(AA19=1,LOOKUP(Z19,'Meltzer-Faber'!A3:A63,'Meltzer-Faber'!C3:C63))</f>
        <v>0</v>
      </c>
      <c r="AD19" s="11" t="b">
        <f t="shared" si="8"/>
        <v>0</v>
      </c>
    </row>
    <row r="20" spans="2:30" s="11" customFormat="1" ht="20" customHeight="1">
      <c r="B20" s="156"/>
      <c r="C20" s="157"/>
      <c r="D20" s="102"/>
      <c r="E20" s="152"/>
      <c r="F20" s="103"/>
      <c r="G20" s="104"/>
      <c r="H20" s="147"/>
      <c r="I20" s="106"/>
      <c r="J20" s="107"/>
      <c r="K20" s="108"/>
      <c r="L20" s="109"/>
      <c r="M20" s="110"/>
      <c r="N20" s="108"/>
      <c r="O20" s="108"/>
      <c r="P20" s="111"/>
      <c r="Q20" s="111"/>
      <c r="R20" s="111"/>
      <c r="S20" s="143" t="str">
        <f t="shared" si="9"/>
        <v/>
      </c>
      <c r="T20" s="112" t="str">
        <f t="shared" si="3"/>
        <v/>
      </c>
      <c r="U20" s="113"/>
      <c r="V20" s="114"/>
      <c r="W20" s="43" t="str">
        <f t="shared" si="4"/>
        <v/>
      </c>
      <c r="X20" s="70">
        <f>T5</f>
        <v>45269</v>
      </c>
      <c r="Y20" s="65" t="b">
        <f t="shared" si="5"/>
        <v>0</v>
      </c>
      <c r="Z20" s="65">
        <f t="shared" si="6"/>
        <v>0</v>
      </c>
      <c r="AA20" s="11">
        <f t="shared" si="7"/>
        <v>0</v>
      </c>
      <c r="AB20" s="11" t="b">
        <f>IF(AA20=1,LOOKUP(Z20,'Meltzer-Faber'!A3:A63,'Meltzer-Faber'!B3:B63))</f>
        <v>0</v>
      </c>
      <c r="AC20" s="11" t="b">
        <f>IF(AA20=1,LOOKUP(Z20,'Meltzer-Faber'!A3:A63,'Meltzer-Faber'!C3:C63))</f>
        <v>0</v>
      </c>
      <c r="AD20" s="11" t="str">
        <f t="shared" si="8"/>
        <v/>
      </c>
    </row>
    <row r="21" spans="2:30" s="11" customFormat="1" ht="20" customHeight="1">
      <c r="B21" s="87"/>
      <c r="C21" s="133"/>
      <c r="D21" s="102"/>
      <c r="E21" s="114"/>
      <c r="F21" s="103"/>
      <c r="G21" s="104"/>
      <c r="H21" s="105"/>
      <c r="I21" s="106"/>
      <c r="J21" s="107"/>
      <c r="K21" s="108"/>
      <c r="L21" s="109"/>
      <c r="M21" s="110"/>
      <c r="N21" s="108"/>
      <c r="O21" s="108"/>
      <c r="P21" s="111"/>
      <c r="Q21" s="111"/>
      <c r="R21" s="111"/>
      <c r="S21" s="143" t="str">
        <f t="shared" si="9"/>
        <v/>
      </c>
      <c r="T21" s="112" t="str">
        <f t="shared" si="3"/>
        <v/>
      </c>
      <c r="U21" s="113"/>
      <c r="V21" s="114"/>
      <c r="W21" s="43" t="str">
        <f t="shared" si="4"/>
        <v/>
      </c>
      <c r="X21" s="70">
        <f>T5</f>
        <v>45269</v>
      </c>
      <c r="Y21" s="65" t="b">
        <f t="shared" si="5"/>
        <v>0</v>
      </c>
      <c r="Z21" s="65">
        <f t="shared" si="6"/>
        <v>0</v>
      </c>
      <c r="AA21" s="11">
        <f t="shared" si="7"/>
        <v>0</v>
      </c>
      <c r="AB21" s="11" t="b">
        <f>IF(AA21=1,LOOKUP(Z21,'Meltzer-Faber'!A3:A63,'Meltzer-Faber'!B3:B63))</f>
        <v>0</v>
      </c>
      <c r="AC21" s="11" t="b">
        <f>IF(AA21=1,LOOKUP(Z21,'Meltzer-Faber'!A3:A63,'Meltzer-Faber'!C3:C63))</f>
        <v>0</v>
      </c>
      <c r="AD21" s="11" t="str">
        <f t="shared" si="8"/>
        <v/>
      </c>
    </row>
    <row r="22" spans="2:30" s="11" customFormat="1" ht="20" customHeight="1">
      <c r="B22" s="87"/>
      <c r="C22" s="133"/>
      <c r="D22" s="102"/>
      <c r="E22" s="114"/>
      <c r="F22" s="103"/>
      <c r="G22" s="104"/>
      <c r="H22" s="105"/>
      <c r="I22" s="106"/>
      <c r="J22" s="107"/>
      <c r="K22" s="108"/>
      <c r="L22" s="109"/>
      <c r="M22" s="110"/>
      <c r="N22" s="108"/>
      <c r="O22" s="108"/>
      <c r="P22" s="111"/>
      <c r="Q22" s="111"/>
      <c r="R22" s="111"/>
      <c r="S22" s="143" t="str">
        <f t="shared" si="9"/>
        <v/>
      </c>
      <c r="T22" s="112" t="str">
        <f t="shared" si="3"/>
        <v/>
      </c>
      <c r="U22" s="113"/>
      <c r="V22" s="114"/>
      <c r="W22" s="43" t="str">
        <f t="shared" si="4"/>
        <v/>
      </c>
      <c r="X22" s="70">
        <f>T5</f>
        <v>45269</v>
      </c>
      <c r="Y22" s="65" t="b">
        <f t="shared" si="5"/>
        <v>0</v>
      </c>
      <c r="Z22" s="65">
        <f t="shared" si="6"/>
        <v>0</v>
      </c>
      <c r="AA22" s="11">
        <f t="shared" si="7"/>
        <v>0</v>
      </c>
      <c r="AB22" s="11" t="b">
        <f>IF(AA22=1,LOOKUP(Z22,'Meltzer-Faber'!A3:A63,'Meltzer-Faber'!B3:B63))</f>
        <v>0</v>
      </c>
      <c r="AC22" s="11" t="b">
        <f>IF(AA22=1,LOOKUP(Z22,'Meltzer-Faber'!A3:A63,'Meltzer-Faber'!C3:C63))</f>
        <v>0</v>
      </c>
      <c r="AD22" s="11" t="str">
        <f t="shared" si="8"/>
        <v/>
      </c>
    </row>
    <row r="23" spans="2:30" s="11" customFormat="1" ht="20" customHeight="1">
      <c r="B23" s="87"/>
      <c r="C23" s="133"/>
      <c r="D23" s="102"/>
      <c r="E23" s="114"/>
      <c r="F23" s="103"/>
      <c r="G23" s="104"/>
      <c r="H23" s="105"/>
      <c r="I23" s="106"/>
      <c r="J23" s="107"/>
      <c r="K23" s="108"/>
      <c r="L23" s="109"/>
      <c r="M23" s="110"/>
      <c r="N23" s="108"/>
      <c r="O23" s="108"/>
      <c r="P23" s="111"/>
      <c r="Q23" s="111"/>
      <c r="R23" s="111"/>
      <c r="S23" s="143" t="str">
        <f t="shared" si="9"/>
        <v/>
      </c>
      <c r="T23" s="112" t="str">
        <f t="shared" si="3"/>
        <v/>
      </c>
      <c r="U23" s="113"/>
      <c r="V23" s="114"/>
      <c r="W23" s="43" t="str">
        <f t="shared" si="4"/>
        <v/>
      </c>
      <c r="X23" s="70">
        <f>T5</f>
        <v>45269</v>
      </c>
      <c r="Y23" s="65" t="b">
        <f t="shared" si="5"/>
        <v>0</v>
      </c>
      <c r="Z23" s="65">
        <f t="shared" si="6"/>
        <v>0</v>
      </c>
      <c r="AA23" s="11">
        <f t="shared" si="7"/>
        <v>0</v>
      </c>
      <c r="AB23" s="11" t="b">
        <f>IF(AA23=1,LOOKUP(Z23,'Meltzer-Faber'!A3:A63,'Meltzer-Faber'!B3:B63))</f>
        <v>0</v>
      </c>
      <c r="AC23" s="11" t="b">
        <f>IF(AA23=1,LOOKUP(Z23,'Meltzer-Faber'!A3:A63,'Meltzer-Faber'!C3:C63))</f>
        <v>0</v>
      </c>
      <c r="AD23" s="11" t="str">
        <f t="shared" si="8"/>
        <v/>
      </c>
    </row>
    <row r="24" spans="2:30" s="11" customFormat="1" ht="20" customHeight="1">
      <c r="B24" s="118"/>
      <c r="C24" s="134"/>
      <c r="D24" s="119"/>
      <c r="E24" s="120"/>
      <c r="F24" s="121"/>
      <c r="G24" s="122"/>
      <c r="H24" s="123"/>
      <c r="I24" s="124"/>
      <c r="J24" s="125"/>
      <c r="K24" s="126"/>
      <c r="L24" s="127"/>
      <c r="M24" s="128"/>
      <c r="N24" s="126"/>
      <c r="O24" s="126"/>
      <c r="P24" s="129"/>
      <c r="Q24" s="129"/>
      <c r="R24" s="129"/>
      <c r="S24" s="144" t="str">
        <f t="shared" si="9"/>
        <v/>
      </c>
      <c r="T24" s="130" t="str">
        <f t="shared" si="3"/>
        <v/>
      </c>
      <c r="U24" s="131"/>
      <c r="V24" s="120"/>
      <c r="W24" s="43" t="str">
        <f t="shared" si="4"/>
        <v/>
      </c>
      <c r="X24" s="70">
        <f>T5</f>
        <v>45269</v>
      </c>
      <c r="Y24" s="65" t="b">
        <f t="shared" si="5"/>
        <v>0</v>
      </c>
      <c r="Z24" s="65">
        <f t="shared" si="6"/>
        <v>0</v>
      </c>
      <c r="AA24" s="11">
        <f t="shared" si="7"/>
        <v>0</v>
      </c>
      <c r="AB24" s="11" t="b">
        <f>IF(AA24=1,LOOKUP(Z24,'Meltzer-Faber'!A3:A63,'Meltzer-Faber'!B3:B63))</f>
        <v>0</v>
      </c>
      <c r="AC24" s="11" t="b">
        <f>IF(AA24=1,LOOKUP(Z24,'Meltzer-Faber'!A3:A63,'Meltzer-Faber'!C3:C63))</f>
        <v>0</v>
      </c>
      <c r="AD24" s="11" t="str">
        <f t="shared" si="8"/>
        <v/>
      </c>
    </row>
    <row r="25" spans="2:30" s="7" customFormat="1" ht="19.25" customHeight="1">
      <c r="D25" s="88"/>
      <c r="E25" s="89"/>
      <c r="F25" s="8"/>
      <c r="G25" s="8"/>
      <c r="J25" s="90"/>
      <c r="K25" s="91"/>
      <c r="L25" s="90"/>
      <c r="M25" s="90"/>
      <c r="N25" s="90"/>
      <c r="O25" s="90"/>
      <c r="P25" s="89"/>
      <c r="Q25" s="89"/>
      <c r="R25" s="89"/>
      <c r="S25" s="41"/>
      <c r="T25" s="41"/>
      <c r="U25" s="41"/>
      <c r="V25" s="8"/>
      <c r="W25" s="9"/>
      <c r="AA25" s="11"/>
    </row>
    <row r="26" spans="2:30" customFormat="1" ht="21" customHeight="1"/>
    <row r="27" spans="2:30" customFormat="1" ht="23" customHeight="1">
      <c r="B27" s="201" t="s">
        <v>48</v>
      </c>
      <c r="C27" s="201"/>
      <c r="D27" s="163" t="s">
        <v>49</v>
      </c>
      <c r="E27" s="201" t="s">
        <v>6</v>
      </c>
      <c r="F27" s="201"/>
      <c r="G27" s="201"/>
      <c r="H27" s="163" t="s">
        <v>106</v>
      </c>
      <c r="I27" s="132"/>
      <c r="J27" s="201" t="s">
        <v>48</v>
      </c>
      <c r="K27" s="201"/>
      <c r="L27" s="201"/>
      <c r="M27" s="164" t="s">
        <v>49</v>
      </c>
      <c r="N27" s="183" t="s">
        <v>6</v>
      </c>
      <c r="O27" s="183"/>
      <c r="P27" s="183"/>
      <c r="Q27" s="183"/>
      <c r="R27" s="183" t="s">
        <v>106</v>
      </c>
      <c r="S27" s="183"/>
      <c r="T27" s="35"/>
      <c r="U27" s="35"/>
      <c r="V27" s="35"/>
      <c r="X27" s="4"/>
      <c r="Y27" s="4"/>
      <c r="Z27" s="4"/>
      <c r="AA27" s="1"/>
      <c r="AC27" s="29"/>
      <c r="AD27" s="29"/>
    </row>
    <row r="28" spans="2:30" s="6" customFormat="1" ht="20" customHeight="1">
      <c r="B28" s="181" t="s">
        <v>50</v>
      </c>
      <c r="C28" s="182"/>
      <c r="D28" s="165">
        <v>1993011</v>
      </c>
      <c r="E28" s="184" t="s">
        <v>115</v>
      </c>
      <c r="F28" s="185"/>
      <c r="G28" s="186"/>
      <c r="H28" s="166" t="s">
        <v>66</v>
      </c>
      <c r="I28" s="5"/>
      <c r="J28" s="181" t="s">
        <v>51</v>
      </c>
      <c r="K28" s="182"/>
      <c r="L28" s="182"/>
      <c r="M28" s="167">
        <v>1993011</v>
      </c>
      <c r="N28" s="187" t="s">
        <v>115</v>
      </c>
      <c r="O28" s="187"/>
      <c r="P28" s="187"/>
      <c r="Q28" s="187"/>
      <c r="R28" s="187" t="s">
        <v>66</v>
      </c>
      <c r="S28" s="188"/>
      <c r="AA28" s="1"/>
      <c r="AC28" s="117"/>
      <c r="AD28" s="117"/>
    </row>
    <row r="29" spans="2:30" s="6" customFormat="1" ht="21" customHeight="1">
      <c r="B29" s="189" t="s">
        <v>52</v>
      </c>
      <c r="C29" s="177"/>
      <c r="D29" s="168">
        <v>1971012</v>
      </c>
      <c r="E29" s="190" t="s">
        <v>121</v>
      </c>
      <c r="F29" s="191"/>
      <c r="G29" s="192"/>
      <c r="H29" s="169" t="s">
        <v>66</v>
      </c>
      <c r="I29" s="5"/>
      <c r="J29" s="189" t="s">
        <v>53</v>
      </c>
      <c r="K29" s="177"/>
      <c r="L29" s="177"/>
      <c r="M29" s="170">
        <v>1993005</v>
      </c>
      <c r="N29" s="175" t="s">
        <v>109</v>
      </c>
      <c r="O29" s="175"/>
      <c r="P29" s="175"/>
      <c r="Q29" s="175"/>
      <c r="R29" s="175" t="s">
        <v>66</v>
      </c>
      <c r="S29" s="176"/>
      <c r="AC29" s="117"/>
      <c r="AD29" s="117"/>
    </row>
    <row r="30" spans="2:30" s="6" customFormat="1" ht="19.25" customHeight="1">
      <c r="B30" s="189" t="s">
        <v>52</v>
      </c>
      <c r="C30" s="177"/>
      <c r="D30" s="168">
        <v>1964004</v>
      </c>
      <c r="E30" s="190" t="s">
        <v>124</v>
      </c>
      <c r="F30" s="191"/>
      <c r="G30" s="192"/>
      <c r="H30" s="169" t="s">
        <v>126</v>
      </c>
      <c r="I30" s="5"/>
      <c r="J30" s="189" t="s">
        <v>53</v>
      </c>
      <c r="K30" s="177"/>
      <c r="L30" s="177"/>
      <c r="M30" s="170">
        <v>1991003</v>
      </c>
      <c r="N30" s="175" t="s">
        <v>123</v>
      </c>
      <c r="O30" s="175"/>
      <c r="P30" s="175"/>
      <c r="Q30" s="175"/>
      <c r="R30" s="175" t="s">
        <v>66</v>
      </c>
      <c r="S30" s="176"/>
      <c r="AC30" s="117"/>
      <c r="AD30" s="117"/>
    </row>
    <row r="31" spans="2:30" s="6" customFormat="1" ht="21" customHeight="1">
      <c r="B31" s="189" t="s">
        <v>52</v>
      </c>
      <c r="C31" s="177"/>
      <c r="D31" s="168">
        <v>1989018</v>
      </c>
      <c r="E31" s="190" t="s">
        <v>122</v>
      </c>
      <c r="F31" s="191"/>
      <c r="G31" s="192"/>
      <c r="H31" s="169" t="s">
        <v>125</v>
      </c>
      <c r="I31" s="5"/>
      <c r="J31" s="189" t="s">
        <v>55</v>
      </c>
      <c r="K31" s="177"/>
      <c r="L31" s="177"/>
      <c r="M31" s="170"/>
      <c r="N31" s="175"/>
      <c r="O31" s="175"/>
      <c r="P31" s="175"/>
      <c r="Q31" s="175"/>
      <c r="R31" s="175"/>
      <c r="S31" s="176"/>
      <c r="Y31" s="6" t="s">
        <v>18</v>
      </c>
      <c r="AC31" s="117"/>
      <c r="AD31" s="117"/>
    </row>
    <row r="32" spans="2:30" s="6" customFormat="1" ht="20" customHeight="1">
      <c r="B32" s="189" t="s">
        <v>57</v>
      </c>
      <c r="C32" s="177"/>
      <c r="D32" s="168">
        <v>1958002</v>
      </c>
      <c r="E32" s="190" t="s">
        <v>133</v>
      </c>
      <c r="F32" s="191"/>
      <c r="G32" s="192"/>
      <c r="H32" s="169" t="s">
        <v>88</v>
      </c>
      <c r="I32" s="5"/>
      <c r="J32" s="189" t="s">
        <v>55</v>
      </c>
      <c r="K32" s="177"/>
      <c r="L32" s="177"/>
      <c r="M32" s="170"/>
      <c r="N32" s="175"/>
      <c r="O32" s="175"/>
      <c r="P32" s="175"/>
      <c r="Q32" s="175"/>
      <c r="R32" s="175"/>
      <c r="S32" s="176"/>
      <c r="AC32" s="117"/>
      <c r="AD32" s="117"/>
    </row>
    <row r="33" spans="2:30" ht="19.25" customHeight="1">
      <c r="B33" s="189" t="s">
        <v>52</v>
      </c>
      <c r="C33" s="177"/>
      <c r="D33" s="168"/>
      <c r="E33" s="177"/>
      <c r="F33" s="177"/>
      <c r="G33" s="177"/>
      <c r="H33" s="169"/>
      <c r="I33" s="4"/>
      <c r="J33" s="189" t="s">
        <v>55</v>
      </c>
      <c r="K33" s="177"/>
      <c r="L33" s="177"/>
      <c r="M33" s="170"/>
      <c r="N33" s="175"/>
      <c r="O33" s="175"/>
      <c r="P33" s="175"/>
      <c r="Q33" s="175"/>
      <c r="R33" s="175"/>
      <c r="S33" s="176"/>
      <c r="T33" s="4"/>
      <c r="U33" s="4"/>
      <c r="AC33" s="3"/>
      <c r="AD33" s="3"/>
    </row>
    <row r="34" spans="2:30" ht="20" customHeight="1">
      <c r="B34" s="189" t="s">
        <v>56</v>
      </c>
      <c r="C34" s="177"/>
      <c r="D34" s="168">
        <v>1987001</v>
      </c>
      <c r="E34" s="177" t="s">
        <v>72</v>
      </c>
      <c r="F34" s="177"/>
      <c r="G34" s="177"/>
      <c r="H34" s="169" t="s">
        <v>66</v>
      </c>
      <c r="I34" s="4"/>
      <c r="J34" s="189" t="s">
        <v>55</v>
      </c>
      <c r="K34" s="177"/>
      <c r="L34" s="177"/>
      <c r="M34" s="170"/>
      <c r="N34" s="175"/>
      <c r="O34" s="175"/>
      <c r="P34" s="175"/>
      <c r="Q34" s="175"/>
      <c r="R34" s="175"/>
      <c r="S34" s="176"/>
      <c r="T34" s="4"/>
      <c r="U34" s="4"/>
      <c r="AC34" s="3"/>
      <c r="AD34" s="3"/>
    </row>
    <row r="35" spans="2:30" ht="20" customHeight="1">
      <c r="B35" s="208"/>
      <c r="C35" s="178"/>
      <c r="D35" s="171"/>
      <c r="E35" s="178"/>
      <c r="F35" s="178"/>
      <c r="G35" s="178"/>
      <c r="H35" s="172"/>
      <c r="I35" s="4"/>
      <c r="J35" s="208" t="s">
        <v>57</v>
      </c>
      <c r="K35" s="178"/>
      <c r="L35" s="178"/>
      <c r="M35" s="173">
        <v>1989003</v>
      </c>
      <c r="N35" s="179" t="s">
        <v>120</v>
      </c>
      <c r="O35" s="179"/>
      <c r="P35" s="179"/>
      <c r="Q35" s="179"/>
      <c r="R35" s="179" t="s">
        <v>66</v>
      </c>
      <c r="S35" s="180"/>
      <c r="T35" s="4"/>
      <c r="U35" s="4"/>
      <c r="AC35" s="3"/>
      <c r="AD35" s="3"/>
    </row>
    <row r="36" spans="2:30" ht="19.25" customHeight="1">
      <c r="B36" s="209"/>
      <c r="C36" s="209"/>
      <c r="D36" s="193"/>
      <c r="E36" s="193"/>
      <c r="F36" s="193"/>
      <c r="G36" s="193"/>
      <c r="H36" s="193"/>
      <c r="I36" s="4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4"/>
      <c r="U36" s="4"/>
      <c r="AC36" s="3"/>
      <c r="AD36" s="3"/>
    </row>
    <row r="37" spans="2:30" ht="18" customHeight="1">
      <c r="B37" s="202" t="s">
        <v>107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4"/>
      <c r="T37" s="4"/>
      <c r="U37" s="4"/>
      <c r="AC37" s="3"/>
      <c r="AD37" s="3"/>
    </row>
    <row r="38" spans="2:30" ht="18" customHeight="1"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7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</sheetData>
  <mergeCells count="60">
    <mergeCell ref="J39:V39"/>
    <mergeCell ref="O36:S36"/>
    <mergeCell ref="B7:B8"/>
    <mergeCell ref="B27:C27"/>
    <mergeCell ref="J27:L27"/>
    <mergeCell ref="E27:G27"/>
    <mergeCell ref="B29:C29"/>
    <mergeCell ref="E29:G29"/>
    <mergeCell ref="B30:C30"/>
    <mergeCell ref="B37:S37"/>
    <mergeCell ref="B38:S38"/>
    <mergeCell ref="M36:N36"/>
    <mergeCell ref="B35:C35"/>
    <mergeCell ref="J35:L35"/>
    <mergeCell ref="B36:C36"/>
    <mergeCell ref="D36:E36"/>
    <mergeCell ref="H1:R1"/>
    <mergeCell ref="H2:R2"/>
    <mergeCell ref="J5:M5"/>
    <mergeCell ref="O5:R5"/>
    <mergeCell ref="N32:Q32"/>
    <mergeCell ref="R32:S32"/>
    <mergeCell ref="J29:L29"/>
    <mergeCell ref="N29:Q29"/>
    <mergeCell ref="J30:L30"/>
    <mergeCell ref="D5:H5"/>
    <mergeCell ref="R29:S29"/>
    <mergeCell ref="E30:G30"/>
    <mergeCell ref="N30:Q30"/>
    <mergeCell ref="R30:S30"/>
    <mergeCell ref="N31:Q31"/>
    <mergeCell ref="R31:S31"/>
    <mergeCell ref="F36:H36"/>
    <mergeCell ref="J36:L36"/>
    <mergeCell ref="B34:C34"/>
    <mergeCell ref="J34:L34"/>
    <mergeCell ref="B33:C33"/>
    <mergeCell ref="J33:L33"/>
    <mergeCell ref="E33:G33"/>
    <mergeCell ref="B32:C32"/>
    <mergeCell ref="J32:L32"/>
    <mergeCell ref="B31:C31"/>
    <mergeCell ref="J31:L31"/>
    <mergeCell ref="E32:G32"/>
    <mergeCell ref="E31:G31"/>
    <mergeCell ref="B28:C28"/>
    <mergeCell ref="N27:Q27"/>
    <mergeCell ref="R27:S27"/>
    <mergeCell ref="E28:G28"/>
    <mergeCell ref="N28:Q28"/>
    <mergeCell ref="R28:S28"/>
    <mergeCell ref="J28:L28"/>
    <mergeCell ref="R33:S33"/>
    <mergeCell ref="E34:G34"/>
    <mergeCell ref="N34:Q34"/>
    <mergeCell ref="R34:S34"/>
    <mergeCell ref="E35:G35"/>
    <mergeCell ref="N35:Q35"/>
    <mergeCell ref="R35:S35"/>
    <mergeCell ref="N33:Q33"/>
  </mergeCells>
  <phoneticPr fontId="0" type="noConversion"/>
  <conditionalFormatting sqref="J9:O24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7">
    <dataValidation type="list" allowBlank="1" showInputMessage="1" showErrorMessage="1" sqref="J28:L35 B28:C35" xr:uid="{58E0693E-661F-D641-9CA2-8BFE34E1359F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13 E18 E21:E24" xr:uid="{E245C751-5056-DF4B-A4DE-3804DA005B29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13 C18 C21:C24" xr:uid="{4A9CDF02-76E9-B141-8646-C933A7C51DBE}">
      <formula1>"40,45,49,55,59,64,71,76,81,+81,87,+87,49,55,61,67,73,81,89,96,102,+102,109,+109,"</formula1>
    </dataValidation>
    <dataValidation type="list" allowBlank="1" showInputMessage="1" showErrorMessage="1" errorTitle="Feil_i_kategori" error="Feil verdi i kategori" sqref="E19:E20 E9:E12 E14:E17" xr:uid="{350E8943-42DD-6743-A4D5-1ED3934AC432}">
      <formula1>"UM,JM,SM,M35,M40,M45,M50,M55,M60,M65,M70,M75,M80,M85,M90,UK,JK,SK,K35,K40,K45,K50,K55,K60,K65,K70,K75,K80,K85,K90"</formula1>
    </dataValidation>
    <dataValidation type="list" allowBlank="1" showInputMessage="1" showErrorMessage="1" errorTitle="Feil_i_vektklasse" error="Feil verdi i vektklasse" sqref="C19:C20 C9:C12 C14:C17" xr:uid="{88050F17-618C-AC4A-BC2C-BA476522ADD5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vektklasse" error="Feil verdi i vektklasse" sqref="C19 C9:C12 C15:C17" xr:uid="{3A388C90-4A95-A944-A177-B2091F7C7D79}">
      <formula1>"40,45,49,55,59,64,71,76,81,+81,'+81,81+,87,+87,'+87,87+,49,55,61,67,73,81,89,96,102,+102,'+102,102+,109,+109,'+109,109+,"</formula1>
    </dataValidation>
    <dataValidation type="list" allowBlank="1" showInputMessage="1" showErrorMessage="1" sqref="D5:H5" xr:uid="{A23F7382-5C6A-1A4C-B4AE-2A20ED1BEF6B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8" orientation="landscape" copies="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autoPageBreaks="0" fitToPage="1"/>
  </sheetPr>
  <dimension ref="B1:AD39"/>
  <sheetViews>
    <sheetView showGridLines="0" showRowColHeaders="0" topLeftCell="A2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6640625" style="1" customWidth="1"/>
    <col min="5" max="5" width="6.33203125" style="34" customWidth="1"/>
    <col min="6" max="6" width="10.6640625" style="1" customWidth="1"/>
    <col min="7" max="7" width="3.83203125" style="1" customWidth="1"/>
    <col min="8" max="8" width="27.6640625" style="5" customWidth="1"/>
    <col min="9" max="9" width="20.33203125" style="5" customWidth="1"/>
    <col min="10" max="10" width="7.1640625" style="1" customWidth="1"/>
    <col min="11" max="11" width="7.1640625" style="33" customWidth="1"/>
    <col min="12" max="12" width="7.1640625" style="1" customWidth="1"/>
    <col min="13" max="13" width="8.33203125" style="1" customWidth="1"/>
    <col min="14" max="15" width="7.1640625" style="1" customWidth="1"/>
    <col min="16" max="18" width="7.6640625" style="1" customWidth="1"/>
    <col min="19" max="20" width="10.6640625" style="32" customWidth="1"/>
    <col min="21" max="21" width="5.6640625" style="32" customWidth="1"/>
    <col min="22" max="22" width="5.6640625" style="4" customWidth="1"/>
    <col min="23" max="23" width="14.1640625" style="4" customWidth="1"/>
    <col min="24" max="30" width="9.1640625" style="4" customWidth="1"/>
    <col min="31" max="16384" width="9.1640625" style="4"/>
  </cols>
  <sheetData>
    <row r="1" spans="2:30" ht="53.25" customHeight="1">
      <c r="H1" s="194" t="s">
        <v>30</v>
      </c>
      <c r="I1" s="194"/>
      <c r="J1" s="194"/>
      <c r="K1" s="194"/>
      <c r="L1" s="194"/>
      <c r="M1" s="194"/>
      <c r="N1" s="194"/>
      <c r="O1" s="194"/>
      <c r="P1" s="194"/>
      <c r="Q1" s="194"/>
      <c r="R1" s="194"/>
      <c r="V1" s="32"/>
    </row>
    <row r="2" spans="2:30" ht="24.75" customHeight="1">
      <c r="H2" s="195" t="s">
        <v>25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V2" s="32"/>
    </row>
    <row r="3" spans="2:30">
      <c r="V3" s="32"/>
    </row>
    <row r="4" spans="2:30" ht="12" customHeight="1">
      <c r="V4" s="32"/>
    </row>
    <row r="5" spans="2:30" s="6" customFormat="1" ht="15" customHeight="1">
      <c r="C5" s="62" t="s">
        <v>22</v>
      </c>
      <c r="D5" s="196" t="s">
        <v>143</v>
      </c>
      <c r="E5" s="196"/>
      <c r="F5" s="196"/>
      <c r="G5" s="196"/>
      <c r="H5" s="196"/>
      <c r="I5" s="62" t="s">
        <v>0</v>
      </c>
      <c r="J5" s="196" t="s">
        <v>66</v>
      </c>
      <c r="K5" s="196"/>
      <c r="L5" s="196"/>
      <c r="M5" s="196"/>
      <c r="N5" s="62" t="s">
        <v>1</v>
      </c>
      <c r="O5" s="197" t="s">
        <v>74</v>
      </c>
      <c r="P5" s="197"/>
      <c r="Q5" s="197"/>
      <c r="R5" s="197"/>
      <c r="S5" s="62" t="s">
        <v>2</v>
      </c>
      <c r="T5" s="71">
        <v>45269</v>
      </c>
      <c r="U5" s="73" t="s">
        <v>21</v>
      </c>
      <c r="V5" s="63">
        <v>3</v>
      </c>
    </row>
    <row r="6" spans="2:30">
      <c r="V6" s="32"/>
      <c r="AB6" s="4" t="s">
        <v>40</v>
      </c>
      <c r="AC6" s="4" t="s">
        <v>43</v>
      </c>
      <c r="AD6" s="4" t="s">
        <v>40</v>
      </c>
    </row>
    <row r="7" spans="2:30" s="1" customFormat="1" ht="14">
      <c r="B7" s="199"/>
      <c r="C7" s="21" t="s">
        <v>3</v>
      </c>
      <c r="D7" s="13" t="s">
        <v>4</v>
      </c>
      <c r="E7" s="36" t="s">
        <v>26</v>
      </c>
      <c r="F7" s="13" t="s">
        <v>5</v>
      </c>
      <c r="G7" s="13" t="s">
        <v>23</v>
      </c>
      <c r="H7" s="13" t="s">
        <v>6</v>
      </c>
      <c r="I7" s="13" t="s">
        <v>7</v>
      </c>
      <c r="J7" s="13"/>
      <c r="K7" s="37" t="s">
        <v>8</v>
      </c>
      <c r="L7" s="12"/>
      <c r="M7" s="13"/>
      <c r="N7" s="12" t="s">
        <v>9</v>
      </c>
      <c r="O7" s="12"/>
      <c r="P7" s="38" t="s">
        <v>27</v>
      </c>
      <c r="Q7" s="12"/>
      <c r="R7" s="13" t="s">
        <v>10</v>
      </c>
      <c r="S7" s="16" t="s">
        <v>11</v>
      </c>
      <c r="T7" s="64" t="s">
        <v>11</v>
      </c>
      <c r="U7" s="16" t="s">
        <v>12</v>
      </c>
      <c r="V7" s="23" t="s">
        <v>17</v>
      </c>
      <c r="W7" s="23" t="s">
        <v>13</v>
      </c>
      <c r="X7" s="3"/>
      <c r="AB7" s="1" t="s">
        <v>41</v>
      </c>
      <c r="AC7" s="1" t="s">
        <v>41</v>
      </c>
      <c r="AD7" s="1" t="s">
        <v>41</v>
      </c>
    </row>
    <row r="8" spans="2:30" s="1" customFormat="1">
      <c r="B8" s="200"/>
      <c r="C8" s="22" t="s">
        <v>14</v>
      </c>
      <c r="D8" s="14" t="s">
        <v>15</v>
      </c>
      <c r="E8" s="15" t="s">
        <v>20</v>
      </c>
      <c r="F8" s="14" t="s">
        <v>19</v>
      </c>
      <c r="G8" s="14" t="s">
        <v>24</v>
      </c>
      <c r="H8" s="14"/>
      <c r="I8" s="14"/>
      <c r="J8" s="19">
        <v>1</v>
      </c>
      <c r="K8" s="20">
        <v>2</v>
      </c>
      <c r="L8" s="18">
        <v>3</v>
      </c>
      <c r="M8" s="19">
        <v>1</v>
      </c>
      <c r="N8" s="20">
        <v>2</v>
      </c>
      <c r="O8" s="18">
        <v>3</v>
      </c>
      <c r="P8" s="39" t="s">
        <v>28</v>
      </c>
      <c r="Q8" s="40"/>
      <c r="R8" s="14" t="s">
        <v>16</v>
      </c>
      <c r="S8" s="145"/>
      <c r="T8" s="17" t="s">
        <v>31</v>
      </c>
      <c r="U8" s="17"/>
      <c r="V8" s="24"/>
      <c r="W8" s="24"/>
      <c r="Y8" s="1" t="s">
        <v>39</v>
      </c>
      <c r="Z8" s="1" t="s">
        <v>29</v>
      </c>
      <c r="AA8" s="1" t="s">
        <v>31</v>
      </c>
      <c r="AB8" s="1" t="s">
        <v>42</v>
      </c>
      <c r="AC8" s="1" t="s">
        <v>44</v>
      </c>
      <c r="AD8" s="1" t="s">
        <v>45</v>
      </c>
    </row>
    <row r="9" spans="2:30" s="11" customFormat="1" ht="20" customHeight="1">
      <c r="B9" s="159">
        <v>2001014</v>
      </c>
      <c r="C9" s="158">
        <v>102</v>
      </c>
      <c r="D9" s="102">
        <v>101.02</v>
      </c>
      <c r="E9" s="152" t="s">
        <v>82</v>
      </c>
      <c r="F9" s="103">
        <v>36937</v>
      </c>
      <c r="G9" s="104">
        <v>6</v>
      </c>
      <c r="H9" s="116" t="s">
        <v>113</v>
      </c>
      <c r="I9" s="106" t="s">
        <v>61</v>
      </c>
      <c r="J9" s="94">
        <v>110</v>
      </c>
      <c r="K9" s="98">
        <v>-114</v>
      </c>
      <c r="L9" s="96">
        <v>114</v>
      </c>
      <c r="M9" s="97">
        <v>142</v>
      </c>
      <c r="N9" s="98">
        <v>146</v>
      </c>
      <c r="O9" s="98">
        <v>150</v>
      </c>
      <c r="P9" s="99">
        <f t="shared" ref="P9:P17" si="0">IF(MAX(J9:L9)&lt;0,0,TRUNC(MAX(J9:L9)/1)*1)</f>
        <v>114</v>
      </c>
      <c r="Q9" s="99">
        <f t="shared" ref="Q9:Q17" si="1">IF(MAX(M9:O9)&lt;0,0,TRUNC(MAX(M9:O9)/1)*1)</f>
        <v>150</v>
      </c>
      <c r="R9" s="99">
        <f t="shared" ref="R9:R17" si="2">IF(P9=0,0,IF(Q9=0,0,SUM(P9:Q9)))</f>
        <v>264</v>
      </c>
      <c r="S9" s="146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301.50347124241193</v>
      </c>
      <c r="T9" s="100" t="str">
        <f>IF(AA9=1,S9*AD9,"")</f>
        <v/>
      </c>
      <c r="U9" s="92"/>
      <c r="V9" s="101"/>
      <c r="W9" s="43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1.1420586031909543</v>
      </c>
      <c r="X9" s="70">
        <f>T5</f>
        <v>45269</v>
      </c>
      <c r="Y9" s="65" t="str">
        <f>IF(ISNUMBER(FIND("M",E9)),"m",IF(ISNUMBER(FIND("K",E9)),"k"))</f>
        <v>m</v>
      </c>
      <c r="Z9" s="65">
        <f>IF(OR(F9="",X9=""),0,(YEAR(X9)-YEAR(F9)))</f>
        <v>22</v>
      </c>
      <c r="AA9" s="11">
        <f>IF(Z9&gt;34,1,0)</f>
        <v>0</v>
      </c>
      <c r="AB9" s="11" t="b">
        <f>IF(AA9=1,LOOKUP(Z9,'Meltzer-Faber'!A3:A63,'Meltzer-Faber'!B3:B63))</f>
        <v>0</v>
      </c>
      <c r="AC9" s="11" t="b">
        <f>IF(AA9=1,LOOKUP(Z9,'Meltzer-Faber'!A3:A63,'Meltzer-Faber'!C3:C63))</f>
        <v>0</v>
      </c>
      <c r="AD9" s="11" t="b">
        <f>IF(Y9="m",AB9,IF(Y9="k",AC9,""))</f>
        <v>0</v>
      </c>
    </row>
    <row r="10" spans="2:30" s="11" customFormat="1" ht="20" customHeight="1">
      <c r="B10" s="159">
        <v>1996001</v>
      </c>
      <c r="C10" s="158">
        <v>81</v>
      </c>
      <c r="D10" s="102">
        <v>74.5</v>
      </c>
      <c r="E10" s="152" t="s">
        <v>82</v>
      </c>
      <c r="F10" s="103">
        <v>35378</v>
      </c>
      <c r="G10" s="104">
        <v>1</v>
      </c>
      <c r="H10" s="105" t="s">
        <v>83</v>
      </c>
      <c r="I10" s="106" t="s">
        <v>84</v>
      </c>
      <c r="J10" s="107">
        <v>95</v>
      </c>
      <c r="K10" s="108">
        <v>100</v>
      </c>
      <c r="L10" s="109">
        <v>105</v>
      </c>
      <c r="M10" s="110">
        <v>115</v>
      </c>
      <c r="N10" s="108">
        <v>120</v>
      </c>
      <c r="O10" s="108">
        <v>125</v>
      </c>
      <c r="P10" s="111">
        <f t="shared" si="0"/>
        <v>105</v>
      </c>
      <c r="Q10" s="111">
        <f t="shared" si="1"/>
        <v>125</v>
      </c>
      <c r="R10" s="111">
        <f t="shared" si="2"/>
        <v>230</v>
      </c>
      <c r="S10" s="143">
        <f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306.24375119634612</v>
      </c>
      <c r="T10" s="112" t="str">
        <f t="shared" ref="T10:T24" si="3">IF(AA10=1,S10*AD10,"")</f>
        <v/>
      </c>
      <c r="U10" s="113"/>
      <c r="V10" s="114"/>
      <c r="W10" s="43">
        <f t="shared" ref="W10:W24" si="4">IF(R10="","",IF(D10="","",IF((Y10="k"),IF(D10&gt;153.757,1,IF(D10&lt;28,10^(0.787004341*LOG10(28/153.757)^2),10^(0.787004341*LOG10(D10/153.757)^2))),IF(D10&gt;193.609,1,IF(D10&lt;32,10^(0.722762521*LOG10(32/193.609)^2),10^(0.722762521*LOG10(D10/193.609)^2))))))</f>
        <v>1.3314945704188961</v>
      </c>
      <c r="X10" s="70">
        <f>T5</f>
        <v>45269</v>
      </c>
      <c r="Y10" s="65" t="str">
        <f t="shared" ref="Y10:Y24" si="5">IF(ISNUMBER(FIND("M",E10)),"m",IF(ISNUMBER(FIND("K",E10)),"k"))</f>
        <v>m</v>
      </c>
      <c r="Z10" s="65">
        <f t="shared" ref="Z10:Z24" si="6">IF(OR(F10="",X10=""),0,(YEAR(X10)-YEAR(F10)))</f>
        <v>27</v>
      </c>
      <c r="AA10" s="11">
        <f t="shared" ref="AA10:AA24" si="7">IF(Z10&gt;34,1,0)</f>
        <v>0</v>
      </c>
      <c r="AB10" s="11" t="b">
        <f>IF(AA10=1,LOOKUP(Z10,'Meltzer-Faber'!A3:A63,'Meltzer-Faber'!B3:B63))</f>
        <v>0</v>
      </c>
      <c r="AC10" s="11" t="b">
        <f>IF(AA10=1,LOOKUP(Z10,'Meltzer-Faber'!A3:A63,'Meltzer-Faber'!C3:C63))</f>
        <v>0</v>
      </c>
      <c r="AD10" s="11" t="b">
        <f t="shared" ref="AD10:AD24" si="8">IF(Y10="m",AB10,IF(Y10="k",AC10,""))</f>
        <v>0</v>
      </c>
    </row>
    <row r="11" spans="2:30" s="11" customFormat="1" ht="20" customHeight="1">
      <c r="B11" s="159">
        <v>1965003</v>
      </c>
      <c r="C11" s="158">
        <v>102</v>
      </c>
      <c r="D11" s="102">
        <v>99.28</v>
      </c>
      <c r="E11" s="152" t="s">
        <v>130</v>
      </c>
      <c r="F11" s="103">
        <v>24011</v>
      </c>
      <c r="G11" s="104">
        <v>5</v>
      </c>
      <c r="H11" s="105" t="s">
        <v>129</v>
      </c>
      <c r="I11" s="106" t="s">
        <v>66</v>
      </c>
      <c r="J11" s="107">
        <v>85</v>
      </c>
      <c r="K11" s="108">
        <v>-90</v>
      </c>
      <c r="L11" s="109">
        <v>91</v>
      </c>
      <c r="M11" s="110">
        <v>120</v>
      </c>
      <c r="N11" s="108">
        <v>125</v>
      </c>
      <c r="O11" s="108">
        <v>-130</v>
      </c>
      <c r="P11" s="111">
        <f t="shared" si="0"/>
        <v>91</v>
      </c>
      <c r="Q11" s="111">
        <f t="shared" si="1"/>
        <v>125</v>
      </c>
      <c r="R11" s="111">
        <f t="shared" si="2"/>
        <v>216</v>
      </c>
      <c r="S11" s="143">
        <f t="shared" ref="S11:S24" si="9">IF(R11="","",IF(D11="","",IF((Y11="k"),IF(D11&gt;153.757,R11,IF(D11&lt;28,10^(0.787004341*LOG10(28/153.757)^2)*R11,10^(0.787004341*LOG10(D11/153.757)^2)*R11)),IF(D11&gt;193.609,R11,IF(D11&lt;32,10^(0.722762521*LOG10(32/193.609)^2)*R11,10^(0.722762521*LOG10(D11/193.609)^2)*R11)))))</f>
        <v>248.4647685825754</v>
      </c>
      <c r="T11" s="112">
        <f t="shared" si="3"/>
        <v>363.25549166772521</v>
      </c>
      <c r="U11" s="113"/>
      <c r="V11" s="114"/>
      <c r="W11" s="43">
        <f t="shared" si="4"/>
        <v>1.1502998545489602</v>
      </c>
      <c r="X11" s="70">
        <f>T5</f>
        <v>45269</v>
      </c>
      <c r="Y11" s="65" t="str">
        <f t="shared" si="5"/>
        <v>m</v>
      </c>
      <c r="Z11" s="65">
        <f t="shared" si="6"/>
        <v>58</v>
      </c>
      <c r="AA11" s="11">
        <f t="shared" si="7"/>
        <v>1</v>
      </c>
      <c r="AB11" s="11">
        <f>IF(AA11=1,LOOKUP(Z11,'Meltzer-Faber'!A3:A63,'Meltzer-Faber'!B3:B63))</f>
        <v>1.462</v>
      </c>
      <c r="AC11" s="11">
        <f>IF(AA11=1,LOOKUP(Z11,'Meltzer-Faber'!A3:A63,'Meltzer-Faber'!C3:C63))</f>
        <v>1.625</v>
      </c>
      <c r="AD11" s="11">
        <f t="shared" si="8"/>
        <v>1.462</v>
      </c>
    </row>
    <row r="12" spans="2:30" s="11" customFormat="1" ht="20" customHeight="1">
      <c r="B12" s="159">
        <v>1988009</v>
      </c>
      <c r="C12" s="158">
        <v>109</v>
      </c>
      <c r="D12" s="102">
        <v>107.78</v>
      </c>
      <c r="E12" s="152" t="s">
        <v>86</v>
      </c>
      <c r="F12" s="103">
        <v>32442</v>
      </c>
      <c r="G12" s="104">
        <v>8</v>
      </c>
      <c r="H12" s="105" t="s">
        <v>87</v>
      </c>
      <c r="I12" s="106" t="s">
        <v>88</v>
      </c>
      <c r="J12" s="107">
        <v>100</v>
      </c>
      <c r="K12" s="108">
        <v>105</v>
      </c>
      <c r="L12" s="109">
        <v>109</v>
      </c>
      <c r="M12" s="110">
        <v>133</v>
      </c>
      <c r="N12" s="115">
        <v>137</v>
      </c>
      <c r="O12" s="108">
        <v>141</v>
      </c>
      <c r="P12" s="111">
        <f t="shared" si="0"/>
        <v>109</v>
      </c>
      <c r="Q12" s="111">
        <f t="shared" si="1"/>
        <v>141</v>
      </c>
      <c r="R12" s="111">
        <f t="shared" si="2"/>
        <v>250</v>
      </c>
      <c r="S12" s="143">
        <f t="shared" si="9"/>
        <v>278.42747524325193</v>
      </c>
      <c r="T12" s="112">
        <f t="shared" si="3"/>
        <v>298.47425346076608</v>
      </c>
      <c r="U12" s="113"/>
      <c r="V12" s="114" t="s">
        <v>18</v>
      </c>
      <c r="W12" s="43">
        <f t="shared" si="4"/>
        <v>1.1137099009730078</v>
      </c>
      <c r="X12" s="70">
        <f>T5</f>
        <v>45269</v>
      </c>
      <c r="Y12" s="65" t="str">
        <f t="shared" si="5"/>
        <v>m</v>
      </c>
      <c r="Z12" s="65">
        <f t="shared" si="6"/>
        <v>35</v>
      </c>
      <c r="AA12" s="11">
        <f t="shared" si="7"/>
        <v>1</v>
      </c>
      <c r="AB12" s="11">
        <f>IF(AA12=1,LOOKUP(Z12,'Meltzer-Faber'!A3:A63,'Meltzer-Faber'!B3:B63))</f>
        <v>1.0720000000000001</v>
      </c>
      <c r="AC12" s="11">
        <f>IF(AA12=1,LOOKUP(Z12,'Meltzer-Faber'!A3:A63,'Meltzer-Faber'!C3:C63))</f>
        <v>1.0720000000000001</v>
      </c>
      <c r="AD12" s="11">
        <f t="shared" si="8"/>
        <v>1.0720000000000001</v>
      </c>
    </row>
    <row r="13" spans="2:30" s="11" customFormat="1" ht="20" customHeight="1">
      <c r="B13" s="87"/>
      <c r="C13" s="133"/>
      <c r="D13" s="102"/>
      <c r="E13" s="114"/>
      <c r="F13" s="103"/>
      <c r="G13" s="104"/>
      <c r="H13" s="105"/>
      <c r="I13" s="106"/>
      <c r="J13" s="107"/>
      <c r="K13" s="108"/>
      <c r="L13" s="109"/>
      <c r="M13" s="110"/>
      <c r="N13" s="108"/>
      <c r="O13" s="108"/>
      <c r="P13" s="111"/>
      <c r="Q13" s="111"/>
      <c r="R13" s="111"/>
      <c r="S13" s="143" t="str">
        <f t="shared" si="9"/>
        <v/>
      </c>
      <c r="T13" s="112" t="str">
        <f t="shared" si="3"/>
        <v/>
      </c>
      <c r="U13" s="113"/>
      <c r="V13" s="114" t="s">
        <v>18</v>
      </c>
      <c r="W13" s="43" t="str">
        <f t="shared" si="4"/>
        <v/>
      </c>
      <c r="X13" s="70">
        <f>T5</f>
        <v>45269</v>
      </c>
      <c r="Y13" s="65" t="b">
        <f t="shared" si="5"/>
        <v>0</v>
      </c>
      <c r="Z13" s="65">
        <f t="shared" si="6"/>
        <v>0</v>
      </c>
      <c r="AA13" s="11">
        <f t="shared" si="7"/>
        <v>0</v>
      </c>
      <c r="AB13" s="11" t="b">
        <f>IF(AA13=1,LOOKUP(Z13,'Meltzer-Faber'!A3:A63,'Meltzer-Faber'!B3:B63))</f>
        <v>0</v>
      </c>
      <c r="AC13" s="11" t="b">
        <f>IF(AA13=1,LOOKUP(Z13,'Meltzer-Faber'!A3:A63,'Meltzer-Faber'!C3:C63))</f>
        <v>0</v>
      </c>
      <c r="AD13" s="11" t="str">
        <f t="shared" si="8"/>
        <v/>
      </c>
    </row>
    <row r="14" spans="2:30" s="11" customFormat="1" ht="20" customHeight="1">
      <c r="B14" s="159">
        <v>1976003</v>
      </c>
      <c r="C14" s="157">
        <v>109</v>
      </c>
      <c r="D14" s="102">
        <v>102.54</v>
      </c>
      <c r="E14" s="152" t="s">
        <v>89</v>
      </c>
      <c r="F14" s="103">
        <v>27849</v>
      </c>
      <c r="G14" s="104">
        <v>7</v>
      </c>
      <c r="H14" s="105" t="s">
        <v>90</v>
      </c>
      <c r="I14" s="106" t="s">
        <v>61</v>
      </c>
      <c r="J14" s="107">
        <v>105</v>
      </c>
      <c r="K14" s="108">
        <v>109</v>
      </c>
      <c r="L14" s="109">
        <v>112</v>
      </c>
      <c r="M14" s="110">
        <v>145</v>
      </c>
      <c r="N14" s="108">
        <v>153</v>
      </c>
      <c r="O14" s="108">
        <v>-156</v>
      </c>
      <c r="P14" s="111">
        <f t="shared" si="0"/>
        <v>112</v>
      </c>
      <c r="Q14" s="111">
        <f t="shared" si="1"/>
        <v>153</v>
      </c>
      <c r="R14" s="111">
        <f t="shared" si="2"/>
        <v>265</v>
      </c>
      <c r="S14" s="143">
        <f t="shared" si="9"/>
        <v>300.82636127438525</v>
      </c>
      <c r="T14" s="112">
        <f t="shared" si="3"/>
        <v>370.91890345131702</v>
      </c>
      <c r="U14" s="113"/>
      <c r="V14" s="114" t="s">
        <v>18</v>
      </c>
      <c r="W14" s="43">
        <f t="shared" si="4"/>
        <v>1.1351938161297557</v>
      </c>
      <c r="X14" s="70">
        <f>T5</f>
        <v>45269</v>
      </c>
      <c r="Y14" s="65" t="str">
        <f t="shared" si="5"/>
        <v>m</v>
      </c>
      <c r="Z14" s="65">
        <f t="shared" si="6"/>
        <v>47</v>
      </c>
      <c r="AA14" s="11">
        <f t="shared" si="7"/>
        <v>1</v>
      </c>
      <c r="AB14" s="11">
        <f>IF(AA14=1,LOOKUP(Z14,'Meltzer-Faber'!A3:A63,'Meltzer-Faber'!B3:B63))</f>
        <v>1.2330000000000001</v>
      </c>
      <c r="AC14" s="11">
        <f>IF(AA14=1,LOOKUP(Z14,'Meltzer-Faber'!A3:A63,'Meltzer-Faber'!C3:C63))</f>
        <v>1.2649999999999999</v>
      </c>
      <c r="AD14" s="11">
        <f t="shared" si="8"/>
        <v>1.2330000000000001</v>
      </c>
    </row>
    <row r="15" spans="2:30" s="11" customFormat="1" ht="20" customHeight="1">
      <c r="B15" s="159">
        <v>2000001</v>
      </c>
      <c r="C15" s="158">
        <v>81</v>
      </c>
      <c r="D15" s="102">
        <v>75.459999999999994</v>
      </c>
      <c r="E15" s="152" t="s">
        <v>82</v>
      </c>
      <c r="F15" s="103">
        <v>36711</v>
      </c>
      <c r="G15" s="104">
        <v>2</v>
      </c>
      <c r="H15" s="105" t="s">
        <v>91</v>
      </c>
      <c r="I15" s="106" t="s">
        <v>84</v>
      </c>
      <c r="J15" s="107">
        <v>92</v>
      </c>
      <c r="K15" s="108">
        <v>97</v>
      </c>
      <c r="L15" s="109">
        <v>100</v>
      </c>
      <c r="M15" s="110">
        <v>110</v>
      </c>
      <c r="N15" s="108">
        <v>115</v>
      </c>
      <c r="O15" s="108">
        <v>-118</v>
      </c>
      <c r="P15" s="111">
        <f t="shared" si="0"/>
        <v>100</v>
      </c>
      <c r="Q15" s="111">
        <f t="shared" si="1"/>
        <v>115</v>
      </c>
      <c r="R15" s="111">
        <f t="shared" si="2"/>
        <v>215</v>
      </c>
      <c r="S15" s="143">
        <f t="shared" si="9"/>
        <v>284.0967990149714</v>
      </c>
      <c r="T15" s="112" t="str">
        <f t="shared" si="3"/>
        <v/>
      </c>
      <c r="U15" s="113"/>
      <c r="V15" s="114"/>
      <c r="W15" s="43">
        <f t="shared" si="4"/>
        <v>1.3213804605347508</v>
      </c>
      <c r="X15" s="70">
        <f>T5</f>
        <v>45269</v>
      </c>
      <c r="Y15" s="65" t="str">
        <f t="shared" si="5"/>
        <v>m</v>
      </c>
      <c r="Z15" s="65">
        <f t="shared" si="6"/>
        <v>23</v>
      </c>
      <c r="AA15" s="11">
        <f t="shared" si="7"/>
        <v>0</v>
      </c>
      <c r="AB15" s="11" t="b">
        <f>IF(AA15=1,LOOKUP(Z15,'Meltzer-Faber'!A3:A63,'Meltzer-Faber'!B3:B63))</f>
        <v>0</v>
      </c>
      <c r="AC15" s="11" t="b">
        <f>IF(AA15=1,LOOKUP(Z15,'Meltzer-Faber'!A3:A63,'Meltzer-Faber'!C3:C63))</f>
        <v>0</v>
      </c>
      <c r="AD15" s="11" t="b">
        <f t="shared" si="8"/>
        <v>0</v>
      </c>
    </row>
    <row r="16" spans="2:30" s="11" customFormat="1" ht="20" customHeight="1">
      <c r="B16" s="159">
        <v>1992028</v>
      </c>
      <c r="C16" s="135" t="s">
        <v>137</v>
      </c>
      <c r="D16" s="102">
        <v>89.58</v>
      </c>
      <c r="E16" s="152" t="s">
        <v>82</v>
      </c>
      <c r="F16" s="103">
        <v>33857</v>
      </c>
      <c r="G16" s="113">
        <v>4</v>
      </c>
      <c r="H16" s="105" t="s">
        <v>92</v>
      </c>
      <c r="I16" s="106" t="s">
        <v>66</v>
      </c>
      <c r="J16" s="107">
        <v>90</v>
      </c>
      <c r="K16" s="108">
        <v>96</v>
      </c>
      <c r="L16" s="109">
        <v>-100</v>
      </c>
      <c r="M16" s="110">
        <v>120</v>
      </c>
      <c r="N16" s="108">
        <v>125</v>
      </c>
      <c r="O16" s="108">
        <v>128</v>
      </c>
      <c r="P16" s="111">
        <f t="shared" si="0"/>
        <v>96</v>
      </c>
      <c r="Q16" s="111">
        <f t="shared" si="1"/>
        <v>128</v>
      </c>
      <c r="R16" s="111">
        <f t="shared" si="2"/>
        <v>224</v>
      </c>
      <c r="S16" s="143">
        <f t="shared" si="9"/>
        <v>269.91178023729708</v>
      </c>
      <c r="T16" s="112" t="str">
        <f t="shared" si="3"/>
        <v/>
      </c>
      <c r="U16" s="113"/>
      <c r="V16" s="114"/>
      <c r="W16" s="43">
        <f t="shared" si="4"/>
        <v>1.2049633046307906</v>
      </c>
      <c r="X16" s="70">
        <f>T5</f>
        <v>45269</v>
      </c>
      <c r="Y16" s="65" t="str">
        <f t="shared" si="5"/>
        <v>m</v>
      </c>
      <c r="Z16" s="65">
        <f t="shared" si="6"/>
        <v>31</v>
      </c>
      <c r="AA16" s="11">
        <f t="shared" si="7"/>
        <v>0</v>
      </c>
      <c r="AB16" s="11" t="b">
        <f>IF(AA16=1,LOOKUP(Z16,'Meltzer-Faber'!A3:A63,'Meltzer-Faber'!B3:B63))</f>
        <v>0</v>
      </c>
      <c r="AC16" s="11" t="b">
        <f>IF(AA16=1,LOOKUP(Z16,'Meltzer-Faber'!A3:A63,'Meltzer-Faber'!C3:C63))</f>
        <v>0</v>
      </c>
      <c r="AD16" s="11" t="b">
        <f t="shared" si="8"/>
        <v>0</v>
      </c>
    </row>
    <row r="17" spans="2:30" s="11" customFormat="1" ht="20" customHeight="1">
      <c r="B17" s="159">
        <v>2004018</v>
      </c>
      <c r="C17" s="135" t="s">
        <v>138</v>
      </c>
      <c r="D17" s="102">
        <v>81.94</v>
      </c>
      <c r="E17" s="152" t="s">
        <v>85</v>
      </c>
      <c r="F17" s="103">
        <v>38300</v>
      </c>
      <c r="G17" s="113">
        <v>3</v>
      </c>
      <c r="H17" s="105" t="s">
        <v>93</v>
      </c>
      <c r="I17" s="106" t="s">
        <v>88</v>
      </c>
      <c r="J17" s="107">
        <v>104</v>
      </c>
      <c r="K17" s="108">
        <v>107</v>
      </c>
      <c r="L17" s="109">
        <v>110</v>
      </c>
      <c r="M17" s="110">
        <v>124</v>
      </c>
      <c r="N17" s="108">
        <v>127</v>
      </c>
      <c r="O17" s="108">
        <v>-130</v>
      </c>
      <c r="P17" s="111">
        <f t="shared" si="0"/>
        <v>110</v>
      </c>
      <c r="Q17" s="111">
        <f t="shared" si="1"/>
        <v>127</v>
      </c>
      <c r="R17" s="111">
        <f t="shared" si="2"/>
        <v>237</v>
      </c>
      <c r="S17" s="143">
        <f t="shared" si="9"/>
        <v>298.90785544616779</v>
      </c>
      <c r="T17" s="112" t="str">
        <f t="shared" si="3"/>
        <v/>
      </c>
      <c r="U17" s="113"/>
      <c r="V17" s="114"/>
      <c r="W17" s="43">
        <f t="shared" si="4"/>
        <v>1.2612145799416363</v>
      </c>
      <c r="X17" s="70">
        <f>T5</f>
        <v>45269</v>
      </c>
      <c r="Y17" s="65" t="str">
        <f t="shared" si="5"/>
        <v>m</v>
      </c>
      <c r="Z17" s="65">
        <f t="shared" si="6"/>
        <v>19</v>
      </c>
      <c r="AA17" s="11">
        <f t="shared" si="7"/>
        <v>0</v>
      </c>
      <c r="AB17" s="11" t="b">
        <f>IF(AA17=1,LOOKUP(Z17,'Meltzer-Faber'!A3:A63,'Meltzer-Faber'!B3:B63))</f>
        <v>0</v>
      </c>
      <c r="AC17" s="11" t="b">
        <f>IF(AA17=1,LOOKUP(Z17,'Meltzer-Faber'!A3:A63,'Meltzer-Faber'!C3:C63))</f>
        <v>0</v>
      </c>
      <c r="AD17" s="11" t="b">
        <f t="shared" si="8"/>
        <v>0</v>
      </c>
    </row>
    <row r="18" spans="2:30" s="11" customFormat="1" ht="20" customHeight="1">
      <c r="B18" s="87"/>
      <c r="C18" s="133"/>
      <c r="D18" s="102"/>
      <c r="E18" s="114"/>
      <c r="F18" s="103"/>
      <c r="G18" s="104"/>
      <c r="H18" s="105"/>
      <c r="I18" s="106"/>
      <c r="J18" s="107"/>
      <c r="K18" s="108"/>
      <c r="L18" s="109"/>
      <c r="M18" s="110"/>
      <c r="N18" s="108"/>
      <c r="O18" s="108"/>
      <c r="P18" s="111"/>
      <c r="Q18" s="111"/>
      <c r="R18" s="111"/>
      <c r="S18" s="143" t="str">
        <f t="shared" si="9"/>
        <v/>
      </c>
      <c r="T18" s="112" t="str">
        <f t="shared" si="3"/>
        <v/>
      </c>
      <c r="U18" s="113"/>
      <c r="V18" s="114" t="s">
        <v>18</v>
      </c>
      <c r="W18" s="43" t="str">
        <f t="shared" si="4"/>
        <v/>
      </c>
      <c r="X18" s="70">
        <f>T5</f>
        <v>45269</v>
      </c>
      <c r="Y18" s="65" t="b">
        <f t="shared" si="5"/>
        <v>0</v>
      </c>
      <c r="Z18" s="65">
        <f t="shared" si="6"/>
        <v>0</v>
      </c>
      <c r="AA18" s="11">
        <f t="shared" si="7"/>
        <v>0</v>
      </c>
      <c r="AB18" s="11" t="b">
        <f>IF(AA18=1,LOOKUP(Z18,'Meltzer-Faber'!A3:A63,'Meltzer-Faber'!B3:B63))</f>
        <v>0</v>
      </c>
      <c r="AC18" s="11" t="b">
        <f>IF(AA18=1,LOOKUP(Z18,'Meltzer-Faber'!A3:A63,'Meltzer-Faber'!C3:C63))</f>
        <v>0</v>
      </c>
      <c r="AD18" s="11" t="str">
        <f t="shared" si="8"/>
        <v/>
      </c>
    </row>
    <row r="19" spans="2:30" s="11" customFormat="1" ht="20" customHeight="1">
      <c r="B19" s="87"/>
      <c r="C19" s="133"/>
      <c r="D19" s="102"/>
      <c r="E19" s="114"/>
      <c r="F19" s="103"/>
      <c r="G19" s="104"/>
      <c r="H19" s="105"/>
      <c r="I19" s="106"/>
      <c r="J19" s="107"/>
      <c r="K19" s="108"/>
      <c r="L19" s="109"/>
      <c r="M19" s="110"/>
      <c r="N19" s="108"/>
      <c r="O19" s="108"/>
      <c r="P19" s="111"/>
      <c r="Q19" s="111"/>
      <c r="R19" s="111"/>
      <c r="S19" s="143" t="str">
        <f t="shared" si="9"/>
        <v/>
      </c>
      <c r="T19" s="112" t="str">
        <f t="shared" si="3"/>
        <v/>
      </c>
      <c r="U19" s="113"/>
      <c r="V19" s="114"/>
      <c r="W19" s="43" t="str">
        <f t="shared" si="4"/>
        <v/>
      </c>
      <c r="X19" s="70">
        <f>T5</f>
        <v>45269</v>
      </c>
      <c r="Y19" s="65" t="b">
        <f t="shared" si="5"/>
        <v>0</v>
      </c>
      <c r="Z19" s="65">
        <f t="shared" si="6"/>
        <v>0</v>
      </c>
      <c r="AA19" s="11">
        <f t="shared" si="7"/>
        <v>0</v>
      </c>
      <c r="AB19" s="11" t="b">
        <f>IF(AA19=1,LOOKUP(Z19,'Meltzer-Faber'!A3:A63,'Meltzer-Faber'!B3:B63))</f>
        <v>0</v>
      </c>
      <c r="AC19" s="11" t="b">
        <f>IF(AA19=1,LOOKUP(Z19,'Meltzer-Faber'!A3:A63,'Meltzer-Faber'!C3:C63))</f>
        <v>0</v>
      </c>
      <c r="AD19" s="11" t="str">
        <f t="shared" si="8"/>
        <v/>
      </c>
    </row>
    <row r="20" spans="2:30" s="11" customFormat="1" ht="20" customHeight="1">
      <c r="B20" s="87"/>
      <c r="C20" s="133"/>
      <c r="D20" s="102"/>
      <c r="E20" s="114"/>
      <c r="F20" s="103"/>
      <c r="G20" s="104"/>
      <c r="H20" s="105"/>
      <c r="I20" s="106"/>
      <c r="J20" s="107"/>
      <c r="K20" s="108"/>
      <c r="L20" s="109"/>
      <c r="M20" s="110"/>
      <c r="N20" s="108"/>
      <c r="O20" s="108"/>
      <c r="P20" s="111"/>
      <c r="Q20" s="111"/>
      <c r="R20" s="111"/>
      <c r="S20" s="143" t="str">
        <f t="shared" si="9"/>
        <v/>
      </c>
      <c r="T20" s="112" t="str">
        <f t="shared" si="3"/>
        <v/>
      </c>
      <c r="U20" s="113"/>
      <c r="V20" s="114"/>
      <c r="W20" s="43" t="str">
        <f t="shared" si="4"/>
        <v/>
      </c>
      <c r="X20" s="70">
        <f>T5</f>
        <v>45269</v>
      </c>
      <c r="Y20" s="65" t="b">
        <f t="shared" si="5"/>
        <v>0</v>
      </c>
      <c r="Z20" s="65">
        <f t="shared" si="6"/>
        <v>0</v>
      </c>
      <c r="AA20" s="11">
        <f t="shared" si="7"/>
        <v>0</v>
      </c>
      <c r="AB20" s="11" t="b">
        <f>IF(AA20=1,LOOKUP(Z20,'Meltzer-Faber'!A3:A63,'Meltzer-Faber'!B3:B63))</f>
        <v>0</v>
      </c>
      <c r="AC20" s="11" t="b">
        <f>IF(AA20=1,LOOKUP(Z20,'Meltzer-Faber'!A3:A63,'Meltzer-Faber'!C3:C63))</f>
        <v>0</v>
      </c>
      <c r="AD20" s="11" t="str">
        <f t="shared" si="8"/>
        <v/>
      </c>
    </row>
    <row r="21" spans="2:30" s="11" customFormat="1" ht="20" customHeight="1">
      <c r="B21" s="87"/>
      <c r="C21" s="133"/>
      <c r="D21" s="102"/>
      <c r="E21" s="114"/>
      <c r="F21" s="103"/>
      <c r="G21" s="104"/>
      <c r="H21" s="105"/>
      <c r="I21" s="106"/>
      <c r="J21" s="107"/>
      <c r="K21" s="108"/>
      <c r="L21" s="109"/>
      <c r="M21" s="110"/>
      <c r="N21" s="108"/>
      <c r="O21" s="108"/>
      <c r="P21" s="111"/>
      <c r="Q21" s="111"/>
      <c r="R21" s="111"/>
      <c r="S21" s="143" t="str">
        <f t="shared" si="9"/>
        <v/>
      </c>
      <c r="T21" s="112" t="str">
        <f t="shared" si="3"/>
        <v/>
      </c>
      <c r="U21" s="113"/>
      <c r="V21" s="114"/>
      <c r="W21" s="43" t="str">
        <f t="shared" si="4"/>
        <v/>
      </c>
      <c r="X21" s="70">
        <f>T5</f>
        <v>45269</v>
      </c>
      <c r="Y21" s="65" t="b">
        <f t="shared" si="5"/>
        <v>0</v>
      </c>
      <c r="Z21" s="65">
        <f t="shared" si="6"/>
        <v>0</v>
      </c>
      <c r="AA21" s="11">
        <f t="shared" si="7"/>
        <v>0</v>
      </c>
      <c r="AB21" s="11" t="b">
        <f>IF(AA21=1,LOOKUP(Z21,'Meltzer-Faber'!A3:A63,'Meltzer-Faber'!B3:B63))</f>
        <v>0</v>
      </c>
      <c r="AC21" s="11" t="b">
        <f>IF(AA21=1,LOOKUP(Z21,'Meltzer-Faber'!A3:A63,'Meltzer-Faber'!C3:C63))</f>
        <v>0</v>
      </c>
      <c r="AD21" s="11" t="str">
        <f t="shared" si="8"/>
        <v/>
      </c>
    </row>
    <row r="22" spans="2:30" s="11" customFormat="1" ht="20" customHeight="1">
      <c r="B22" s="87"/>
      <c r="C22" s="133"/>
      <c r="D22" s="102"/>
      <c r="E22" s="114"/>
      <c r="F22" s="103"/>
      <c r="G22" s="104"/>
      <c r="H22" s="105"/>
      <c r="I22" s="106"/>
      <c r="J22" s="107"/>
      <c r="K22" s="108"/>
      <c r="L22" s="109"/>
      <c r="M22" s="110"/>
      <c r="N22" s="108"/>
      <c r="O22" s="108"/>
      <c r="P22" s="111"/>
      <c r="Q22" s="111"/>
      <c r="R22" s="111"/>
      <c r="S22" s="143" t="str">
        <f t="shared" si="9"/>
        <v/>
      </c>
      <c r="T22" s="112" t="str">
        <f t="shared" si="3"/>
        <v/>
      </c>
      <c r="U22" s="113"/>
      <c r="V22" s="114"/>
      <c r="W22" s="43" t="str">
        <f t="shared" si="4"/>
        <v/>
      </c>
      <c r="X22" s="70">
        <f>T5</f>
        <v>45269</v>
      </c>
      <c r="Y22" s="65" t="b">
        <f t="shared" si="5"/>
        <v>0</v>
      </c>
      <c r="Z22" s="65">
        <f t="shared" si="6"/>
        <v>0</v>
      </c>
      <c r="AA22" s="11">
        <f t="shared" si="7"/>
        <v>0</v>
      </c>
      <c r="AB22" s="11" t="b">
        <f>IF(AA22=1,LOOKUP(Z22,'Meltzer-Faber'!A3:A63,'Meltzer-Faber'!B3:B63))</f>
        <v>0</v>
      </c>
      <c r="AC22" s="11" t="b">
        <f>IF(AA22=1,LOOKUP(Z22,'Meltzer-Faber'!A3:A63,'Meltzer-Faber'!C3:C63))</f>
        <v>0</v>
      </c>
      <c r="AD22" s="11" t="str">
        <f t="shared" si="8"/>
        <v/>
      </c>
    </row>
    <row r="23" spans="2:30" s="11" customFormat="1" ht="20" customHeight="1">
      <c r="B23" s="87"/>
      <c r="C23" s="133"/>
      <c r="D23" s="102"/>
      <c r="E23" s="114"/>
      <c r="F23" s="103"/>
      <c r="G23" s="104"/>
      <c r="H23" s="105"/>
      <c r="I23" s="106"/>
      <c r="J23" s="107"/>
      <c r="K23" s="108"/>
      <c r="L23" s="109"/>
      <c r="M23" s="110"/>
      <c r="N23" s="108"/>
      <c r="O23" s="108"/>
      <c r="P23" s="111"/>
      <c r="Q23" s="111"/>
      <c r="R23" s="111"/>
      <c r="S23" s="143" t="str">
        <f t="shared" si="9"/>
        <v/>
      </c>
      <c r="T23" s="112" t="str">
        <f t="shared" si="3"/>
        <v/>
      </c>
      <c r="U23" s="113"/>
      <c r="V23" s="114"/>
      <c r="W23" s="43" t="str">
        <f t="shared" si="4"/>
        <v/>
      </c>
      <c r="X23" s="70">
        <f>T5</f>
        <v>45269</v>
      </c>
      <c r="Y23" s="65" t="b">
        <f t="shared" si="5"/>
        <v>0</v>
      </c>
      <c r="Z23" s="65">
        <f t="shared" si="6"/>
        <v>0</v>
      </c>
      <c r="AA23" s="11">
        <f t="shared" si="7"/>
        <v>0</v>
      </c>
      <c r="AB23" s="11" t="b">
        <f>IF(AA23=1,LOOKUP(Z23,'Meltzer-Faber'!A3:A63,'Meltzer-Faber'!B3:B63))</f>
        <v>0</v>
      </c>
      <c r="AC23" s="11" t="b">
        <f>IF(AA23=1,LOOKUP(Z23,'Meltzer-Faber'!A3:A63,'Meltzer-Faber'!C3:C63))</f>
        <v>0</v>
      </c>
      <c r="AD23" s="11" t="str">
        <f t="shared" si="8"/>
        <v/>
      </c>
    </row>
    <row r="24" spans="2:30" s="11" customFormat="1" ht="20" customHeight="1">
      <c r="B24" s="118"/>
      <c r="C24" s="134"/>
      <c r="D24" s="119"/>
      <c r="E24" s="120"/>
      <c r="F24" s="121"/>
      <c r="G24" s="122"/>
      <c r="H24" s="123"/>
      <c r="I24" s="124"/>
      <c r="J24" s="125"/>
      <c r="K24" s="126"/>
      <c r="L24" s="127"/>
      <c r="M24" s="128"/>
      <c r="N24" s="126"/>
      <c r="O24" s="126"/>
      <c r="P24" s="129"/>
      <c r="Q24" s="129"/>
      <c r="R24" s="129"/>
      <c r="S24" s="144" t="str">
        <f t="shared" si="9"/>
        <v/>
      </c>
      <c r="T24" s="130" t="str">
        <f t="shared" si="3"/>
        <v/>
      </c>
      <c r="U24" s="131"/>
      <c r="V24" s="120"/>
      <c r="W24" s="43" t="str">
        <f t="shared" si="4"/>
        <v/>
      </c>
      <c r="X24" s="70">
        <f>T5</f>
        <v>45269</v>
      </c>
      <c r="Y24" s="65" t="b">
        <f t="shared" si="5"/>
        <v>0</v>
      </c>
      <c r="Z24" s="65">
        <f t="shared" si="6"/>
        <v>0</v>
      </c>
      <c r="AA24" s="11">
        <f t="shared" si="7"/>
        <v>0</v>
      </c>
      <c r="AB24" s="11" t="b">
        <f>IF(AA24=1,LOOKUP(Z24,'Meltzer-Faber'!A3:A63,'Meltzer-Faber'!B3:B63))</f>
        <v>0</v>
      </c>
      <c r="AC24" s="11" t="b">
        <f>IF(AA24=1,LOOKUP(Z24,'Meltzer-Faber'!A3:A63,'Meltzer-Faber'!C3:C63))</f>
        <v>0</v>
      </c>
      <c r="AD24" s="11" t="str">
        <f t="shared" si="8"/>
        <v/>
      </c>
    </row>
    <row r="25" spans="2:30" s="7" customFormat="1" ht="19.25" customHeight="1">
      <c r="D25" s="88"/>
      <c r="E25" s="89"/>
      <c r="F25" s="8"/>
      <c r="G25" s="8"/>
      <c r="J25" s="90"/>
      <c r="K25" s="91"/>
      <c r="L25" s="90"/>
      <c r="M25" s="90"/>
      <c r="N25" s="90"/>
      <c r="O25" s="90"/>
      <c r="P25" s="89"/>
      <c r="Q25" s="89"/>
      <c r="R25" s="89"/>
      <c r="S25" s="41"/>
      <c r="T25" s="41"/>
      <c r="U25" s="41"/>
      <c r="V25" s="8"/>
      <c r="W25" s="9"/>
      <c r="AA25" s="11"/>
    </row>
    <row r="26" spans="2:30" customFormat="1" ht="21" customHeight="1"/>
    <row r="27" spans="2:30" customFormat="1" ht="23" customHeight="1">
      <c r="B27" s="201" t="s">
        <v>48</v>
      </c>
      <c r="C27" s="201"/>
      <c r="D27" s="163" t="s">
        <v>49</v>
      </c>
      <c r="E27" s="201" t="s">
        <v>6</v>
      </c>
      <c r="F27" s="201"/>
      <c r="G27" s="201"/>
      <c r="H27" s="163" t="s">
        <v>106</v>
      </c>
      <c r="I27" s="132"/>
      <c r="J27" s="201" t="s">
        <v>48</v>
      </c>
      <c r="K27" s="201"/>
      <c r="L27" s="201"/>
      <c r="M27" s="164" t="s">
        <v>49</v>
      </c>
      <c r="N27" s="183" t="s">
        <v>6</v>
      </c>
      <c r="O27" s="183"/>
      <c r="P27" s="183"/>
      <c r="Q27" s="183"/>
      <c r="R27" s="183" t="s">
        <v>106</v>
      </c>
      <c r="S27" s="183"/>
      <c r="T27" s="35"/>
      <c r="U27" s="35"/>
      <c r="V27" s="35"/>
      <c r="X27" s="4"/>
      <c r="Y27" s="4"/>
      <c r="Z27" s="4"/>
      <c r="AA27" s="1"/>
      <c r="AC27" s="29"/>
      <c r="AD27" s="29"/>
    </row>
    <row r="28" spans="2:30" s="6" customFormat="1" ht="20" customHeight="1">
      <c r="B28" s="181" t="s">
        <v>50</v>
      </c>
      <c r="C28" s="182"/>
      <c r="D28" s="165">
        <v>1993011</v>
      </c>
      <c r="E28" s="184" t="s">
        <v>115</v>
      </c>
      <c r="F28" s="185"/>
      <c r="G28" s="186"/>
      <c r="H28" s="166" t="s">
        <v>66</v>
      </c>
      <c r="I28" s="5"/>
      <c r="J28" s="181" t="s">
        <v>51</v>
      </c>
      <c r="K28" s="182"/>
      <c r="L28" s="182"/>
      <c r="M28" s="167">
        <v>1993011</v>
      </c>
      <c r="N28" s="187" t="s">
        <v>115</v>
      </c>
      <c r="O28" s="187"/>
      <c r="P28" s="187"/>
      <c r="Q28" s="187"/>
      <c r="R28" s="187" t="s">
        <v>66</v>
      </c>
      <c r="S28" s="188"/>
      <c r="AA28" s="1"/>
      <c r="AC28" s="117"/>
      <c r="AD28" s="117"/>
    </row>
    <row r="29" spans="2:30" s="6" customFormat="1" ht="21" customHeight="1">
      <c r="B29" s="189" t="s">
        <v>52</v>
      </c>
      <c r="C29" s="177"/>
      <c r="D29" s="168">
        <v>1967004</v>
      </c>
      <c r="E29" s="190" t="s">
        <v>116</v>
      </c>
      <c r="F29" s="191"/>
      <c r="G29" s="192"/>
      <c r="H29" s="169" t="s">
        <v>66</v>
      </c>
      <c r="I29" s="5"/>
      <c r="J29" s="189" t="s">
        <v>53</v>
      </c>
      <c r="K29" s="177"/>
      <c r="L29" s="177"/>
      <c r="M29" s="170">
        <v>1993005</v>
      </c>
      <c r="N29" s="175" t="s">
        <v>109</v>
      </c>
      <c r="O29" s="175"/>
      <c r="P29" s="175"/>
      <c r="Q29" s="175"/>
      <c r="R29" s="175" t="s">
        <v>66</v>
      </c>
      <c r="S29" s="176"/>
      <c r="AC29" s="117"/>
      <c r="AD29" s="117"/>
    </row>
    <row r="30" spans="2:30" s="6" customFormat="1" ht="19.25" customHeight="1">
      <c r="B30" s="189" t="s">
        <v>52</v>
      </c>
      <c r="C30" s="177"/>
      <c r="D30" s="168">
        <v>1986007</v>
      </c>
      <c r="E30" s="190" t="s">
        <v>127</v>
      </c>
      <c r="F30" s="191"/>
      <c r="G30" s="192"/>
      <c r="H30" s="169" t="s">
        <v>64</v>
      </c>
      <c r="I30" s="5"/>
      <c r="J30" s="189" t="s">
        <v>53</v>
      </c>
      <c r="K30" s="177"/>
      <c r="L30" s="177"/>
      <c r="M30" s="170">
        <v>1991004</v>
      </c>
      <c r="N30" s="175" t="s">
        <v>76</v>
      </c>
      <c r="O30" s="175"/>
      <c r="P30" s="175"/>
      <c r="Q30" s="175"/>
      <c r="R30" s="175" t="s">
        <v>66</v>
      </c>
      <c r="S30" s="176"/>
      <c r="AC30" s="117"/>
      <c r="AD30" s="117"/>
    </row>
    <row r="31" spans="2:30" s="6" customFormat="1" ht="21" customHeight="1">
      <c r="B31" s="189" t="s">
        <v>52</v>
      </c>
      <c r="C31" s="177"/>
      <c r="D31" s="168">
        <v>1995001</v>
      </c>
      <c r="E31" s="190" t="s">
        <v>128</v>
      </c>
      <c r="F31" s="191"/>
      <c r="G31" s="192"/>
      <c r="H31" s="169" t="s">
        <v>125</v>
      </c>
      <c r="I31" s="5"/>
      <c r="J31" s="189" t="s">
        <v>55</v>
      </c>
      <c r="K31" s="177"/>
      <c r="L31" s="177"/>
      <c r="M31" s="170"/>
      <c r="N31" s="175"/>
      <c r="O31" s="175"/>
      <c r="P31" s="175"/>
      <c r="Q31" s="175"/>
      <c r="R31" s="175"/>
      <c r="S31" s="176"/>
      <c r="Y31" s="6" t="s">
        <v>18</v>
      </c>
      <c r="AC31" s="117"/>
      <c r="AD31" s="117"/>
    </row>
    <row r="32" spans="2:30" s="6" customFormat="1" ht="20" customHeight="1">
      <c r="B32" s="189" t="s">
        <v>57</v>
      </c>
      <c r="C32" s="177"/>
      <c r="D32" s="168">
        <v>1958002</v>
      </c>
      <c r="E32" s="190" t="s">
        <v>133</v>
      </c>
      <c r="F32" s="191"/>
      <c r="G32" s="192"/>
      <c r="H32" s="169" t="s">
        <v>88</v>
      </c>
      <c r="I32" s="5"/>
      <c r="J32" s="189" t="s">
        <v>55</v>
      </c>
      <c r="K32" s="177"/>
      <c r="L32" s="177"/>
      <c r="M32" s="170"/>
      <c r="N32" s="175"/>
      <c r="O32" s="175"/>
      <c r="P32" s="175"/>
      <c r="Q32" s="175"/>
      <c r="R32" s="175"/>
      <c r="S32" s="176"/>
      <c r="AC32" s="117"/>
      <c r="AD32" s="117"/>
    </row>
    <row r="33" spans="2:30" ht="19.25" customHeight="1">
      <c r="B33" s="189" t="s">
        <v>52</v>
      </c>
      <c r="C33" s="177"/>
      <c r="D33" s="168"/>
      <c r="E33" s="177"/>
      <c r="F33" s="177"/>
      <c r="G33" s="177"/>
      <c r="H33" s="169"/>
      <c r="I33" s="4"/>
      <c r="J33" s="189" t="s">
        <v>55</v>
      </c>
      <c r="K33" s="177"/>
      <c r="L33" s="177"/>
      <c r="M33" s="170"/>
      <c r="N33" s="175"/>
      <c r="O33" s="175"/>
      <c r="P33" s="175"/>
      <c r="Q33" s="175"/>
      <c r="R33" s="175"/>
      <c r="S33" s="176"/>
      <c r="T33" s="4"/>
      <c r="U33" s="4"/>
      <c r="AC33" s="3"/>
      <c r="AD33" s="3"/>
    </row>
    <row r="34" spans="2:30" ht="20" customHeight="1">
      <c r="B34" s="189" t="s">
        <v>56</v>
      </c>
      <c r="C34" s="177"/>
      <c r="D34" s="168">
        <v>1999002</v>
      </c>
      <c r="E34" s="177" t="s">
        <v>78</v>
      </c>
      <c r="F34" s="177"/>
      <c r="G34" s="177"/>
      <c r="H34" s="169" t="s">
        <v>66</v>
      </c>
      <c r="I34" s="4"/>
      <c r="J34" s="189" t="s">
        <v>55</v>
      </c>
      <c r="K34" s="177"/>
      <c r="L34" s="177"/>
      <c r="M34" s="170"/>
      <c r="N34" s="175"/>
      <c r="O34" s="175"/>
      <c r="P34" s="175"/>
      <c r="Q34" s="175"/>
      <c r="R34" s="175"/>
      <c r="S34" s="176"/>
      <c r="T34" s="4"/>
      <c r="U34" s="4"/>
      <c r="AC34" s="3"/>
      <c r="AD34" s="3"/>
    </row>
    <row r="35" spans="2:30" ht="20" customHeight="1">
      <c r="B35" s="208"/>
      <c r="C35" s="178"/>
      <c r="D35" s="171"/>
      <c r="E35" s="178"/>
      <c r="F35" s="178"/>
      <c r="G35" s="178"/>
      <c r="H35" s="172"/>
      <c r="I35" s="4"/>
      <c r="J35" s="208" t="s">
        <v>57</v>
      </c>
      <c r="K35" s="178"/>
      <c r="L35" s="178"/>
      <c r="M35" s="173">
        <v>1989003</v>
      </c>
      <c r="N35" s="179" t="s">
        <v>120</v>
      </c>
      <c r="O35" s="179"/>
      <c r="P35" s="179"/>
      <c r="Q35" s="179"/>
      <c r="R35" s="179" t="s">
        <v>66</v>
      </c>
      <c r="S35" s="180"/>
      <c r="T35" s="4"/>
      <c r="U35" s="4"/>
      <c r="AC35" s="3"/>
      <c r="AD35" s="3"/>
    </row>
    <row r="36" spans="2:30" ht="19.25" customHeight="1">
      <c r="B36" s="209"/>
      <c r="C36" s="209"/>
      <c r="D36" s="193"/>
      <c r="E36" s="193"/>
      <c r="F36" s="193"/>
      <c r="G36" s="193"/>
      <c r="H36" s="193"/>
      <c r="I36" s="4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4"/>
      <c r="U36" s="4"/>
      <c r="AC36" s="3"/>
      <c r="AD36" s="3"/>
    </row>
    <row r="37" spans="2:30" ht="18" customHeight="1">
      <c r="B37" s="202" t="s">
        <v>107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4"/>
      <c r="T37" s="4"/>
      <c r="U37" s="4"/>
      <c r="AC37" s="3"/>
      <c r="AD37" s="3"/>
    </row>
    <row r="38" spans="2:30" ht="18" customHeight="1"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7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</sheetData>
  <mergeCells count="60">
    <mergeCell ref="J39:V39"/>
    <mergeCell ref="O36:S36"/>
    <mergeCell ref="B7:B8"/>
    <mergeCell ref="B27:C27"/>
    <mergeCell ref="J27:L27"/>
    <mergeCell ref="E27:G27"/>
    <mergeCell ref="B29:C29"/>
    <mergeCell ref="E29:G29"/>
    <mergeCell ref="B30:C30"/>
    <mergeCell ref="B37:S37"/>
    <mergeCell ref="B38:S38"/>
    <mergeCell ref="M36:N36"/>
    <mergeCell ref="B35:C35"/>
    <mergeCell ref="J35:L35"/>
    <mergeCell ref="B36:C36"/>
    <mergeCell ref="D36:E36"/>
    <mergeCell ref="H1:R1"/>
    <mergeCell ref="H2:R2"/>
    <mergeCell ref="J5:M5"/>
    <mergeCell ref="O5:R5"/>
    <mergeCell ref="N32:Q32"/>
    <mergeCell ref="R32:S32"/>
    <mergeCell ref="J29:L29"/>
    <mergeCell ref="N29:Q29"/>
    <mergeCell ref="J30:L30"/>
    <mergeCell ref="D5:H5"/>
    <mergeCell ref="R29:S29"/>
    <mergeCell ref="E30:G30"/>
    <mergeCell ref="N30:Q30"/>
    <mergeCell ref="R30:S30"/>
    <mergeCell ref="N31:Q31"/>
    <mergeCell ref="R31:S31"/>
    <mergeCell ref="F36:H36"/>
    <mergeCell ref="J36:L36"/>
    <mergeCell ref="B34:C34"/>
    <mergeCell ref="J34:L34"/>
    <mergeCell ref="B33:C33"/>
    <mergeCell ref="J33:L33"/>
    <mergeCell ref="E33:G33"/>
    <mergeCell ref="B32:C32"/>
    <mergeCell ref="J32:L32"/>
    <mergeCell ref="B31:C31"/>
    <mergeCell ref="J31:L31"/>
    <mergeCell ref="E32:G32"/>
    <mergeCell ref="E31:G31"/>
    <mergeCell ref="B28:C28"/>
    <mergeCell ref="N27:Q27"/>
    <mergeCell ref="R27:S27"/>
    <mergeCell ref="E28:G28"/>
    <mergeCell ref="N28:Q28"/>
    <mergeCell ref="R28:S28"/>
    <mergeCell ref="J28:L28"/>
    <mergeCell ref="R33:S33"/>
    <mergeCell ref="E34:G34"/>
    <mergeCell ref="N34:Q34"/>
    <mergeCell ref="R34:S34"/>
    <mergeCell ref="E35:G35"/>
    <mergeCell ref="N35:Q35"/>
    <mergeCell ref="R35:S35"/>
    <mergeCell ref="N33:Q33"/>
  </mergeCells>
  <phoneticPr fontId="0" type="noConversion"/>
  <conditionalFormatting sqref="J9:O24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dataValidations count="8">
    <dataValidation type="list" allowBlank="1" showInputMessage="1" showErrorMessage="1" sqref="J28:L35 B28:C35" xr:uid="{D2186BBE-624C-C64A-845C-9EA938D9D276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13 E18:E24" xr:uid="{93009D0D-A4B2-EB47-B280-1CD0D1209F1C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13 C18:C24" xr:uid="{C4157544-36BB-4141-B09F-89AA5BA68CE0}">
      <formula1>"40,45,49,55,59,64,71,76,81,+81,87,+87,49,55,61,67,73,81,89,96,102,+102,109,+109,"</formula1>
    </dataValidation>
    <dataValidation type="list" allowBlank="1" showInputMessage="1" showErrorMessage="1" errorTitle="Feil_i_kategori" error="Feil verdi i kategori" sqref="E9:E12 E14:E17" xr:uid="{C4A0C4A8-7D09-1641-9E77-3C362755E5DD}">
      <formula1>"UM,JM,SM,M35,M40,M45,M50,M55,M60,M65,M70,M75,M80,M85,M90,UK,JK,SK,K35,K40,K45,K50,K55,K60,K65,K70,K75,K80,K85,K90"</formula1>
    </dataValidation>
    <dataValidation type="list" allowBlank="1" showInputMessage="1" showErrorMessage="1" errorTitle="Feil_i_vektklasse" error="Feil verdi i vektklasse" sqref="C9:C12 C14:C17" xr:uid="{33BD870F-011D-454A-BA73-7F2EF33C6D69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vektklasse" error="Feil verdi i vektklasse" sqref="C16:C17" xr:uid="{A06AD5E6-0013-5B45-B106-6B0A5F1C6F51}">
      <formula1>"40,45,49,55,59,64,71,76,81,+81,81+,87,+87,87+,49,55,61,67,73,81,89,96,102,+102,102+,109,+109,109+"</formula1>
    </dataValidation>
    <dataValidation type="list" allowBlank="1" showInputMessage="1" showErrorMessage="1" errorTitle="Feil_i_vektklasse" error="Feil verdi i vektklasse" sqref="C14" xr:uid="{9D979567-D6AE-B24F-9A17-9354997D8BDE}">
      <formula1>"40,45,49,55,59,64,71,76,81,+81,'+81,81+,87,+87,'+87,87+,49,55,61,67,73,81,89,96,102,+102,'+102,102+,109,+109,'+109,109+,"</formula1>
    </dataValidation>
    <dataValidation type="list" allowBlank="1" showInputMessage="1" showErrorMessage="1" sqref="D5:H5" xr:uid="{AEF001E6-2572-F34C-9AA9-9905A0793D8B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8" orientation="landscape" copies="2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autoPageBreaks="0" fitToPage="1"/>
  </sheetPr>
  <dimension ref="B1:AD39"/>
  <sheetViews>
    <sheetView showGridLines="0" showRowColHeaders="0" workbookViewId="0">
      <selection activeCell="B9" sqref="B9"/>
    </sheetView>
  </sheetViews>
  <sheetFormatPr baseColWidth="10" defaultColWidth="9.1640625" defaultRowHeight="13"/>
  <cols>
    <col min="1" max="1" width="9.1640625" style="4"/>
    <col min="2" max="2" width="10.1640625" style="4" customWidth="1"/>
    <col min="3" max="3" width="6.33203125" style="1" customWidth="1"/>
    <col min="4" max="4" width="8.6640625" style="1" customWidth="1"/>
    <col min="5" max="5" width="6.33203125" style="34" customWidth="1"/>
    <col min="6" max="6" width="10.6640625" style="1" customWidth="1"/>
    <col min="7" max="7" width="3.83203125" style="1" customWidth="1"/>
    <col min="8" max="8" width="27.6640625" style="5" customWidth="1"/>
    <col min="9" max="9" width="20.33203125" style="5" customWidth="1"/>
    <col min="10" max="10" width="7.1640625" style="1" customWidth="1"/>
    <col min="11" max="11" width="7.1640625" style="33" customWidth="1"/>
    <col min="12" max="12" width="7.1640625" style="1" customWidth="1"/>
    <col min="13" max="13" width="7.83203125" style="1" customWidth="1"/>
    <col min="14" max="15" width="7.1640625" style="1" customWidth="1"/>
    <col min="16" max="18" width="7.6640625" style="1" customWidth="1"/>
    <col min="19" max="20" width="10.6640625" style="32" customWidth="1"/>
    <col min="21" max="21" width="5.6640625" style="32" customWidth="1"/>
    <col min="22" max="22" width="5.6640625" style="4" customWidth="1"/>
    <col min="23" max="23" width="14.1640625" style="4" customWidth="1"/>
    <col min="24" max="30" width="9.1640625" style="4" hidden="1" customWidth="1"/>
    <col min="31" max="16384" width="9.1640625" style="4"/>
  </cols>
  <sheetData>
    <row r="1" spans="2:30" ht="53.25" customHeight="1">
      <c r="H1" s="194" t="s">
        <v>30</v>
      </c>
      <c r="I1" s="194"/>
      <c r="J1" s="194"/>
      <c r="K1" s="194"/>
      <c r="L1" s="194"/>
      <c r="M1" s="194"/>
      <c r="N1" s="194"/>
      <c r="O1" s="194"/>
      <c r="P1" s="194"/>
      <c r="Q1" s="194"/>
      <c r="R1" s="194"/>
      <c r="V1" s="32"/>
    </row>
    <row r="2" spans="2:30" ht="24.75" customHeight="1">
      <c r="H2" s="195" t="s">
        <v>25</v>
      </c>
      <c r="I2" s="195"/>
      <c r="J2" s="195"/>
      <c r="K2" s="195"/>
      <c r="L2" s="195"/>
      <c r="M2" s="195"/>
      <c r="N2" s="195"/>
      <c r="O2" s="195"/>
      <c r="P2" s="195"/>
      <c r="Q2" s="195"/>
      <c r="R2" s="195"/>
      <c r="V2" s="32"/>
    </row>
    <row r="3" spans="2:30">
      <c r="V3" s="32"/>
    </row>
    <row r="4" spans="2:30" ht="12" customHeight="1">
      <c r="V4" s="32"/>
    </row>
    <row r="5" spans="2:30" s="6" customFormat="1" ht="15" customHeight="1">
      <c r="C5" s="62" t="s">
        <v>22</v>
      </c>
      <c r="D5" s="196" t="s">
        <v>143</v>
      </c>
      <c r="E5" s="196"/>
      <c r="F5" s="196"/>
      <c r="G5" s="196"/>
      <c r="H5" s="196"/>
      <c r="I5" s="62" t="s">
        <v>0</v>
      </c>
      <c r="J5" s="196" t="s">
        <v>66</v>
      </c>
      <c r="K5" s="196"/>
      <c r="L5" s="196"/>
      <c r="M5" s="196"/>
      <c r="N5" s="62" t="s">
        <v>1</v>
      </c>
      <c r="O5" s="197" t="s">
        <v>74</v>
      </c>
      <c r="P5" s="197"/>
      <c r="Q5" s="197"/>
      <c r="R5" s="197"/>
      <c r="S5" s="62" t="s">
        <v>2</v>
      </c>
      <c r="T5" s="71">
        <v>45269</v>
      </c>
      <c r="U5" s="73" t="s">
        <v>21</v>
      </c>
      <c r="V5" s="63">
        <v>4</v>
      </c>
    </row>
    <row r="6" spans="2:30">
      <c r="V6" s="32"/>
      <c r="AB6" s="4" t="s">
        <v>40</v>
      </c>
      <c r="AC6" s="4" t="s">
        <v>43</v>
      </c>
      <c r="AD6" s="4" t="s">
        <v>40</v>
      </c>
    </row>
    <row r="7" spans="2:30" s="1" customFormat="1" ht="14">
      <c r="B7" s="199"/>
      <c r="C7" s="21" t="s">
        <v>3</v>
      </c>
      <c r="D7" s="13" t="s">
        <v>4</v>
      </c>
      <c r="E7" s="36" t="s">
        <v>26</v>
      </c>
      <c r="F7" s="13" t="s">
        <v>5</v>
      </c>
      <c r="G7" s="13" t="s">
        <v>23</v>
      </c>
      <c r="H7" s="13" t="s">
        <v>6</v>
      </c>
      <c r="I7" s="13" t="s">
        <v>7</v>
      </c>
      <c r="J7" s="13"/>
      <c r="K7" s="37" t="s">
        <v>8</v>
      </c>
      <c r="L7" s="12"/>
      <c r="M7" s="13"/>
      <c r="N7" s="12" t="s">
        <v>9</v>
      </c>
      <c r="O7" s="12"/>
      <c r="P7" s="38" t="s">
        <v>27</v>
      </c>
      <c r="Q7" s="12"/>
      <c r="R7" s="13" t="s">
        <v>10</v>
      </c>
      <c r="S7" s="16" t="s">
        <v>11</v>
      </c>
      <c r="T7" s="64" t="s">
        <v>11</v>
      </c>
      <c r="U7" s="16" t="s">
        <v>12</v>
      </c>
      <c r="V7" s="23" t="s">
        <v>17</v>
      </c>
      <c r="W7" s="23" t="s">
        <v>13</v>
      </c>
      <c r="X7" s="3"/>
      <c r="AB7" s="1" t="s">
        <v>41</v>
      </c>
      <c r="AC7" s="1" t="s">
        <v>41</v>
      </c>
      <c r="AD7" s="1" t="s">
        <v>41</v>
      </c>
    </row>
    <row r="8" spans="2:30" s="1" customFormat="1">
      <c r="B8" s="200"/>
      <c r="C8" s="22" t="s">
        <v>14</v>
      </c>
      <c r="D8" s="14" t="s">
        <v>15</v>
      </c>
      <c r="E8" s="15" t="s">
        <v>20</v>
      </c>
      <c r="F8" s="14" t="s">
        <v>19</v>
      </c>
      <c r="G8" s="14" t="s">
        <v>24</v>
      </c>
      <c r="H8" s="14"/>
      <c r="I8" s="14"/>
      <c r="J8" s="19">
        <v>1</v>
      </c>
      <c r="K8" s="20">
        <v>2</v>
      </c>
      <c r="L8" s="18">
        <v>3</v>
      </c>
      <c r="M8" s="19">
        <v>1</v>
      </c>
      <c r="N8" s="20">
        <v>2</v>
      </c>
      <c r="O8" s="18">
        <v>3</v>
      </c>
      <c r="P8" s="39" t="s">
        <v>28</v>
      </c>
      <c r="Q8" s="40"/>
      <c r="R8" s="14" t="s">
        <v>16</v>
      </c>
      <c r="S8" s="17"/>
      <c r="T8" s="17" t="s">
        <v>31</v>
      </c>
      <c r="U8" s="17"/>
      <c r="V8" s="24"/>
      <c r="W8" s="24"/>
      <c r="Y8" s="1" t="s">
        <v>39</v>
      </c>
      <c r="Z8" s="1" t="s">
        <v>29</v>
      </c>
      <c r="AA8" s="1" t="s">
        <v>31</v>
      </c>
      <c r="AB8" s="1" t="s">
        <v>42</v>
      </c>
      <c r="AC8" s="1" t="s">
        <v>44</v>
      </c>
      <c r="AD8" s="1" t="s">
        <v>45</v>
      </c>
    </row>
    <row r="9" spans="2:30" s="11" customFormat="1" ht="20" customHeight="1">
      <c r="B9" s="159">
        <v>1995008</v>
      </c>
      <c r="C9" s="157">
        <v>89</v>
      </c>
      <c r="D9" s="102">
        <v>82.32</v>
      </c>
      <c r="E9" s="152" t="s">
        <v>82</v>
      </c>
      <c r="F9" s="103">
        <v>34917</v>
      </c>
      <c r="G9" s="104">
        <v>6</v>
      </c>
      <c r="H9" s="116" t="s">
        <v>94</v>
      </c>
      <c r="I9" s="106" t="s">
        <v>61</v>
      </c>
      <c r="J9" s="94">
        <v>-110</v>
      </c>
      <c r="K9" s="98">
        <v>110</v>
      </c>
      <c r="L9" s="96">
        <v>114</v>
      </c>
      <c r="M9" s="97">
        <v>134</v>
      </c>
      <c r="N9" s="98">
        <v>-138</v>
      </c>
      <c r="O9" s="98">
        <v>-138</v>
      </c>
      <c r="P9" s="99">
        <f t="shared" ref="P9:P22" si="0">IF(MAX(J9:L9)&lt;0,0,TRUNC(MAX(J9:L9)/1)*1)</f>
        <v>114</v>
      </c>
      <c r="Q9" s="99">
        <f t="shared" ref="Q9:Q22" si="1">IF(MAX(M9:O9)&lt;0,0,TRUNC(MAX(M9:O9)/1)*1)</f>
        <v>134</v>
      </c>
      <c r="R9" s="99">
        <f t="shared" ref="R9:R22" si="2">IF(P9=0,0,IF(Q9=0,0,SUM(P9:Q9)))</f>
        <v>248</v>
      </c>
      <c r="S9" s="142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312.00309551485702</v>
      </c>
      <c r="T9" s="100" t="str">
        <f>IF(AA9=1,S9*AD9,"")</f>
        <v/>
      </c>
      <c r="U9" s="92"/>
      <c r="V9" s="101"/>
      <c r="W9" s="43">
        <f>IF(R9="","",IF(D9="","",IF((Y9="k"),IF(D9&gt;153.757,1,IF(D9&lt;28,10^(0.787004341*LOG10(28/153.757)^2),10^(0.787004341*LOG10(D9/153.757)^2))),IF(D9&gt;193.609,1,IF(D9&lt;32,10^(0.722762521*LOG10(32/193.609)^2),10^(0.722762521*LOG10(D9/193.609)^2))))))</f>
        <v>1.2580769980437783</v>
      </c>
      <c r="X9" s="70">
        <f>T5</f>
        <v>45269</v>
      </c>
      <c r="Y9" s="65" t="str">
        <f>IF(ISNUMBER(FIND("M",E9)),"m",IF(ISNUMBER(FIND("K",E9)),"k"))</f>
        <v>m</v>
      </c>
      <c r="Z9" s="65">
        <f>IF(OR(F9="",X9=""),0,(YEAR(X9)-YEAR(F9)))</f>
        <v>28</v>
      </c>
      <c r="AA9" s="11">
        <f>IF(Z9&gt;34,1,0)</f>
        <v>0</v>
      </c>
      <c r="AB9" s="11" t="b">
        <f>IF(AA9=1,LOOKUP(Z9,'Meltzer-Faber'!A3:A63,'Meltzer-Faber'!B3:B63))</f>
        <v>0</v>
      </c>
      <c r="AC9" s="11" t="b">
        <f>IF(AA9=1,LOOKUP(Z9,'Meltzer-Faber'!A3:A63,'Meltzer-Faber'!C3:C63))</f>
        <v>0</v>
      </c>
      <c r="AD9" s="11" t="b">
        <f>IF(Y9="m",AB9,IF(Y9="k",AC9,""))</f>
        <v>0</v>
      </c>
    </row>
    <row r="10" spans="2:30" s="11" customFormat="1" ht="20" customHeight="1">
      <c r="B10" s="160">
        <v>2001002</v>
      </c>
      <c r="C10" s="157">
        <v>109</v>
      </c>
      <c r="D10" s="102">
        <v>103.2</v>
      </c>
      <c r="E10" s="152" t="s">
        <v>82</v>
      </c>
      <c r="F10" s="103">
        <v>37217</v>
      </c>
      <c r="G10" s="104">
        <v>10</v>
      </c>
      <c r="H10" s="105" t="s">
        <v>139</v>
      </c>
      <c r="I10" s="106" t="s">
        <v>84</v>
      </c>
      <c r="J10" s="107">
        <v>110</v>
      </c>
      <c r="K10" s="108">
        <v>115</v>
      </c>
      <c r="L10" s="109">
        <v>118</v>
      </c>
      <c r="M10" s="110">
        <v>145</v>
      </c>
      <c r="N10" s="108">
        <v>-150</v>
      </c>
      <c r="O10" s="108">
        <v>-150</v>
      </c>
      <c r="P10" s="111">
        <f t="shared" si="0"/>
        <v>118</v>
      </c>
      <c r="Q10" s="111">
        <f t="shared" si="1"/>
        <v>145</v>
      </c>
      <c r="R10" s="111">
        <f t="shared" si="2"/>
        <v>263</v>
      </c>
      <c r="S10" s="143">
        <f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297.79649185999182</v>
      </c>
      <c r="T10" s="112" t="str">
        <f t="shared" ref="T10:T24" si="3">IF(AA10=1,S10*AD10,"")</f>
        <v/>
      </c>
      <c r="U10" s="113"/>
      <c r="V10" s="114"/>
      <c r="W10" s="43">
        <f t="shared" ref="W10:W24" si="4">IF(R10="","",IF(D10="","",IF((Y10="k"),IF(D10&gt;153.757,1,IF(D10&lt;28,10^(0.787004341*LOG10(28/153.757)^2),10^(0.787004341*LOG10(D10/153.757)^2))),IF(D10&gt;193.609,1,IF(D10&lt;32,10^(0.722762521*LOG10(32/193.609)^2),10^(0.722762521*LOG10(D10/193.609)^2))))))</f>
        <v>1.1323060526995887</v>
      </c>
      <c r="X10" s="70">
        <f>T5</f>
        <v>45269</v>
      </c>
      <c r="Y10" s="65" t="str">
        <f t="shared" ref="Y10:Y24" si="5">IF(ISNUMBER(FIND("M",E10)),"m",IF(ISNUMBER(FIND("K",E10)),"k"))</f>
        <v>m</v>
      </c>
      <c r="Z10" s="65">
        <f t="shared" ref="Z10:Z24" si="6">IF(OR(F10="",X10=""),0,(YEAR(X10)-YEAR(F10)))</f>
        <v>22</v>
      </c>
      <c r="AA10" s="11">
        <f t="shared" ref="AA10:AA24" si="7">IF(Z10&gt;34,1,0)</f>
        <v>0</v>
      </c>
      <c r="AB10" s="11" t="b">
        <f>IF(AA10=1,LOOKUP(Z10,'Meltzer-Faber'!A3:A63,'Meltzer-Faber'!B3:B63))</f>
        <v>0</v>
      </c>
      <c r="AC10" s="11" t="b">
        <f>IF(AA10=1,LOOKUP(Z10,'Meltzer-Faber'!A3:A63,'Meltzer-Faber'!C3:C63))</f>
        <v>0</v>
      </c>
      <c r="AD10" s="11" t="b">
        <f t="shared" ref="AD10:AD24" si="8">IF(Y10="m",AB10,IF(Y10="k",AC10,""))</f>
        <v>0</v>
      </c>
    </row>
    <row r="11" spans="2:30" s="11" customFormat="1" ht="20" customHeight="1">
      <c r="B11" s="159">
        <v>1996004</v>
      </c>
      <c r="C11" s="157">
        <v>81</v>
      </c>
      <c r="D11" s="102">
        <v>79.040000000000006</v>
      </c>
      <c r="E11" s="152" t="s">
        <v>82</v>
      </c>
      <c r="F11" s="103">
        <v>35283</v>
      </c>
      <c r="G11" s="104">
        <v>2</v>
      </c>
      <c r="H11" s="105" t="s">
        <v>95</v>
      </c>
      <c r="I11" s="106" t="s">
        <v>66</v>
      </c>
      <c r="J11" s="107">
        <v>100</v>
      </c>
      <c r="K11" s="108">
        <v>105</v>
      </c>
      <c r="L11" s="109">
        <v>-110</v>
      </c>
      <c r="M11" s="110">
        <v>125</v>
      </c>
      <c r="N11" s="108">
        <v>130</v>
      </c>
      <c r="O11" s="108">
        <v>133</v>
      </c>
      <c r="P11" s="111">
        <f t="shared" si="0"/>
        <v>105</v>
      </c>
      <c r="Q11" s="111">
        <f t="shared" si="1"/>
        <v>133</v>
      </c>
      <c r="R11" s="111">
        <f t="shared" si="2"/>
        <v>238</v>
      </c>
      <c r="S11" s="143">
        <f t="shared" ref="S11:S24" si="9">IF(R11="","",IF(D11="","",IF((Y11="k"),IF(D11&gt;153.757,R11,IF(D11&lt;28,10^(0.787004341*LOG10(28/153.757)^2)*R11,10^(0.787004341*LOG10(D11/153.757)^2)*R11)),IF(D11&gt;193.609,R11,IF(D11&lt;32,10^(0.722762521*LOG10(32/193.609)^2)*R11,10^(0.722762521*LOG10(D11/193.609)^2)*R11)))))</f>
        <v>306.1895131450454</v>
      </c>
      <c r="T11" s="112" t="str">
        <f t="shared" si="3"/>
        <v/>
      </c>
      <c r="U11" s="113"/>
      <c r="V11" s="114"/>
      <c r="W11" s="43">
        <f t="shared" si="4"/>
        <v>1.2865105594329638</v>
      </c>
      <c r="X11" s="70">
        <f>T5</f>
        <v>45269</v>
      </c>
      <c r="Y11" s="65" t="str">
        <f t="shared" si="5"/>
        <v>m</v>
      </c>
      <c r="Z11" s="65">
        <f t="shared" si="6"/>
        <v>27</v>
      </c>
      <c r="AA11" s="11">
        <f t="shared" si="7"/>
        <v>0</v>
      </c>
      <c r="AB11" s="11" t="b">
        <f>IF(AA11=1,LOOKUP(Z11,'Meltzer-Faber'!A3:A63,'Meltzer-Faber'!B3:B63))</f>
        <v>0</v>
      </c>
      <c r="AC11" s="11" t="b">
        <f>IF(AA11=1,LOOKUP(Z11,'Meltzer-Faber'!A3:A63,'Meltzer-Faber'!C3:C63))</f>
        <v>0</v>
      </c>
      <c r="AD11" s="11" t="b">
        <f t="shared" si="8"/>
        <v>0</v>
      </c>
    </row>
    <row r="12" spans="2:30" s="11" customFormat="1" ht="20" customHeight="1">
      <c r="B12" s="159">
        <v>1991016</v>
      </c>
      <c r="C12" s="158" t="s">
        <v>141</v>
      </c>
      <c r="D12" s="102">
        <v>109.24</v>
      </c>
      <c r="E12" s="152" t="s">
        <v>82</v>
      </c>
      <c r="F12" s="103">
        <v>33559</v>
      </c>
      <c r="G12" s="104">
        <v>11</v>
      </c>
      <c r="H12" s="105" t="s">
        <v>96</v>
      </c>
      <c r="I12" s="106" t="s">
        <v>88</v>
      </c>
      <c r="J12" s="107">
        <v>120</v>
      </c>
      <c r="K12" s="108">
        <v>-122</v>
      </c>
      <c r="L12" s="109">
        <v>-122</v>
      </c>
      <c r="M12" s="110">
        <v>-150</v>
      </c>
      <c r="N12" s="115">
        <v>-150</v>
      </c>
      <c r="O12" s="108"/>
      <c r="P12" s="111">
        <f t="shared" si="0"/>
        <v>120</v>
      </c>
      <c r="Q12" s="111"/>
      <c r="R12" s="111"/>
      <c r="S12" s="143" t="str">
        <f t="shared" si="9"/>
        <v/>
      </c>
      <c r="T12" s="112" t="str">
        <f t="shared" si="3"/>
        <v/>
      </c>
      <c r="U12" s="113"/>
      <c r="V12" s="114" t="s">
        <v>18</v>
      </c>
      <c r="W12" s="43" t="str">
        <f t="shared" si="4"/>
        <v/>
      </c>
      <c r="X12" s="70">
        <f>T5</f>
        <v>45269</v>
      </c>
      <c r="Y12" s="65" t="str">
        <f t="shared" si="5"/>
        <v>m</v>
      </c>
      <c r="Z12" s="65">
        <f t="shared" si="6"/>
        <v>32</v>
      </c>
      <c r="AA12" s="11">
        <f t="shared" si="7"/>
        <v>0</v>
      </c>
      <c r="AB12" s="11" t="b">
        <f>IF(AA12=1,LOOKUP(Z12,'Meltzer-Faber'!A3:A63,'Meltzer-Faber'!B3:B63))</f>
        <v>0</v>
      </c>
      <c r="AC12" s="11" t="b">
        <f>IF(AA12=1,LOOKUP(Z12,'Meltzer-Faber'!A3:A63,'Meltzer-Faber'!C3:C63))</f>
        <v>0</v>
      </c>
      <c r="AD12" s="11" t="b">
        <f t="shared" si="8"/>
        <v>0</v>
      </c>
    </row>
    <row r="13" spans="2:30" s="11" customFormat="1" ht="20" customHeight="1">
      <c r="B13" s="87"/>
      <c r="C13" s="135"/>
      <c r="D13" s="102"/>
      <c r="E13" s="114"/>
      <c r="F13" s="103"/>
      <c r="G13" s="104"/>
      <c r="H13" s="105"/>
      <c r="I13" s="106"/>
      <c r="J13" s="107"/>
      <c r="K13" s="108"/>
      <c r="L13" s="109"/>
      <c r="M13" s="110"/>
      <c r="N13" s="108"/>
      <c r="O13" s="108"/>
      <c r="P13" s="111"/>
      <c r="Q13" s="111"/>
      <c r="R13" s="111"/>
      <c r="S13" s="143" t="str">
        <f t="shared" si="9"/>
        <v/>
      </c>
      <c r="T13" s="112" t="str">
        <f t="shared" si="3"/>
        <v/>
      </c>
      <c r="U13" s="113"/>
      <c r="V13" s="114" t="s">
        <v>18</v>
      </c>
      <c r="W13" s="43" t="str">
        <f t="shared" si="4"/>
        <v/>
      </c>
      <c r="X13" s="70">
        <f>T5</f>
        <v>45269</v>
      </c>
      <c r="Y13" s="65" t="b">
        <f t="shared" si="5"/>
        <v>0</v>
      </c>
      <c r="Z13" s="65">
        <f t="shared" si="6"/>
        <v>0</v>
      </c>
      <c r="AA13" s="11">
        <f t="shared" si="7"/>
        <v>0</v>
      </c>
      <c r="AB13" s="11" t="b">
        <f>IF(AA13=1,LOOKUP(Z13,'Meltzer-Faber'!A3:A63,'Meltzer-Faber'!B3:B63))</f>
        <v>0</v>
      </c>
      <c r="AC13" s="11" t="b">
        <f>IF(AA13=1,LOOKUP(Z13,'Meltzer-Faber'!A3:A63,'Meltzer-Faber'!C3:C63))</f>
        <v>0</v>
      </c>
      <c r="AD13" s="11" t="str">
        <f t="shared" si="8"/>
        <v/>
      </c>
    </row>
    <row r="14" spans="2:30" s="11" customFormat="1" ht="20" customHeight="1">
      <c r="B14" s="159">
        <v>1999007</v>
      </c>
      <c r="C14" s="157">
        <v>89</v>
      </c>
      <c r="D14" s="102">
        <v>81.099999999999994</v>
      </c>
      <c r="E14" s="152" t="s">
        <v>82</v>
      </c>
      <c r="F14" s="103">
        <v>36505</v>
      </c>
      <c r="G14" s="104">
        <v>3</v>
      </c>
      <c r="H14" s="105" t="s">
        <v>114</v>
      </c>
      <c r="I14" s="106" t="s">
        <v>61</v>
      </c>
      <c r="J14" s="107">
        <v>113</v>
      </c>
      <c r="K14" s="108">
        <v>117</v>
      </c>
      <c r="L14" s="109">
        <v>120</v>
      </c>
      <c r="M14" s="110">
        <v>134</v>
      </c>
      <c r="N14" s="108">
        <v>140</v>
      </c>
      <c r="O14" s="108">
        <v>147</v>
      </c>
      <c r="P14" s="111">
        <f t="shared" si="0"/>
        <v>120</v>
      </c>
      <c r="Q14" s="111">
        <f t="shared" si="1"/>
        <v>147</v>
      </c>
      <c r="R14" s="111">
        <f t="shared" si="2"/>
        <v>267</v>
      </c>
      <c r="S14" s="143">
        <f t="shared" si="9"/>
        <v>338.63386579329847</v>
      </c>
      <c r="T14" s="112" t="str">
        <f t="shared" si="3"/>
        <v/>
      </c>
      <c r="U14" s="113"/>
      <c r="V14" s="114" t="s">
        <v>18</v>
      </c>
      <c r="W14" s="43">
        <f t="shared" si="4"/>
        <v>1.2682916321846385</v>
      </c>
      <c r="X14" s="70">
        <f>T5</f>
        <v>45269</v>
      </c>
      <c r="Y14" s="65" t="str">
        <f t="shared" si="5"/>
        <v>m</v>
      </c>
      <c r="Z14" s="65">
        <f t="shared" si="6"/>
        <v>24</v>
      </c>
      <c r="AA14" s="11">
        <f t="shared" si="7"/>
        <v>0</v>
      </c>
      <c r="AB14" s="11" t="b">
        <f>IF(AA14=1,LOOKUP(Z14,'Meltzer-Faber'!A3:A63,'Meltzer-Faber'!B3:B63))</f>
        <v>0</v>
      </c>
      <c r="AC14" s="11" t="b">
        <f>IF(AA14=1,LOOKUP(Z14,'Meltzer-Faber'!A3:A63,'Meltzer-Faber'!C3:C63))</f>
        <v>0</v>
      </c>
      <c r="AD14" s="11" t="b">
        <f t="shared" si="8"/>
        <v>0</v>
      </c>
    </row>
    <row r="15" spans="2:30" s="11" customFormat="1" ht="20" customHeight="1">
      <c r="B15" s="159">
        <v>2001001</v>
      </c>
      <c r="C15" s="157">
        <v>89</v>
      </c>
      <c r="D15" s="102">
        <v>81.2</v>
      </c>
      <c r="E15" s="152" t="s">
        <v>82</v>
      </c>
      <c r="F15" s="103">
        <v>37160</v>
      </c>
      <c r="G15" s="104">
        <v>4</v>
      </c>
      <c r="H15" s="105" t="s">
        <v>98</v>
      </c>
      <c r="I15" s="106" t="s">
        <v>84</v>
      </c>
      <c r="J15" s="107">
        <v>112</v>
      </c>
      <c r="K15" s="108">
        <v>116</v>
      </c>
      <c r="L15" s="109">
        <v>118</v>
      </c>
      <c r="M15" s="110">
        <v>145</v>
      </c>
      <c r="N15" s="108">
        <v>150</v>
      </c>
      <c r="O15" s="108">
        <v>153</v>
      </c>
      <c r="P15" s="111">
        <f t="shared" si="0"/>
        <v>118</v>
      </c>
      <c r="Q15" s="111">
        <f t="shared" si="1"/>
        <v>153</v>
      </c>
      <c r="R15" s="111">
        <f t="shared" si="2"/>
        <v>271</v>
      </c>
      <c r="S15" s="143">
        <f t="shared" si="9"/>
        <v>343.47590347176242</v>
      </c>
      <c r="T15" s="112" t="str">
        <f t="shared" si="3"/>
        <v/>
      </c>
      <c r="U15" s="113"/>
      <c r="V15" s="114"/>
      <c r="W15" s="43">
        <f t="shared" si="4"/>
        <v>1.2674387581983853</v>
      </c>
      <c r="X15" s="70">
        <f>T5</f>
        <v>45269</v>
      </c>
      <c r="Y15" s="65" t="str">
        <f t="shared" si="5"/>
        <v>m</v>
      </c>
      <c r="Z15" s="65">
        <f t="shared" si="6"/>
        <v>22</v>
      </c>
      <c r="AA15" s="11">
        <f t="shared" si="7"/>
        <v>0</v>
      </c>
      <c r="AB15" s="11" t="b">
        <f>IF(AA15=1,LOOKUP(Z15,'Meltzer-Faber'!A3:A63,'Meltzer-Faber'!B3:B63))</f>
        <v>0</v>
      </c>
      <c r="AC15" s="11" t="b">
        <f>IF(AA15=1,LOOKUP(Z15,'Meltzer-Faber'!A3:A63,'Meltzer-Faber'!C3:C63))</f>
        <v>0</v>
      </c>
      <c r="AD15" s="11" t="b">
        <f t="shared" si="8"/>
        <v>0</v>
      </c>
    </row>
    <row r="16" spans="2:30" s="11" customFormat="1" ht="20" customHeight="1">
      <c r="B16" s="159">
        <v>1994005</v>
      </c>
      <c r="C16" s="157">
        <v>96</v>
      </c>
      <c r="D16" s="102">
        <v>94.04</v>
      </c>
      <c r="E16" s="152" t="s">
        <v>82</v>
      </c>
      <c r="F16" s="103">
        <v>34601</v>
      </c>
      <c r="G16" s="104">
        <v>7</v>
      </c>
      <c r="H16" s="105" t="s">
        <v>99</v>
      </c>
      <c r="I16" s="106" t="s">
        <v>66</v>
      </c>
      <c r="J16" s="107">
        <v>-123</v>
      </c>
      <c r="K16" s="108">
        <v>-123</v>
      </c>
      <c r="L16" s="109">
        <v>123</v>
      </c>
      <c r="M16" s="110">
        <v>147</v>
      </c>
      <c r="N16" s="108">
        <v>-153</v>
      </c>
      <c r="O16" s="108">
        <v>-153</v>
      </c>
      <c r="P16" s="111">
        <f t="shared" si="0"/>
        <v>123</v>
      </c>
      <c r="Q16" s="111">
        <f t="shared" si="1"/>
        <v>147</v>
      </c>
      <c r="R16" s="111">
        <f t="shared" si="2"/>
        <v>270</v>
      </c>
      <c r="S16" s="143">
        <f t="shared" si="9"/>
        <v>318.0165142182932</v>
      </c>
      <c r="T16" s="112" t="str">
        <f t="shared" si="3"/>
        <v/>
      </c>
      <c r="U16" s="113"/>
      <c r="V16" s="114"/>
      <c r="W16" s="43">
        <f t="shared" si="4"/>
        <v>1.1778389415492341</v>
      </c>
      <c r="X16" s="70">
        <f>T5</f>
        <v>45269</v>
      </c>
      <c r="Y16" s="65" t="str">
        <f t="shared" si="5"/>
        <v>m</v>
      </c>
      <c r="Z16" s="65">
        <f t="shared" si="6"/>
        <v>29</v>
      </c>
      <c r="AA16" s="11">
        <f t="shared" si="7"/>
        <v>0</v>
      </c>
      <c r="AB16" s="11" t="b">
        <f>IF(AA16=1,LOOKUP(Z16,'Meltzer-Faber'!A3:A63,'Meltzer-Faber'!B3:B63))</f>
        <v>0</v>
      </c>
      <c r="AC16" s="11" t="b">
        <f>IF(AA16=1,LOOKUP(Z16,'Meltzer-Faber'!A3:A63,'Meltzer-Faber'!C3:C63))</f>
        <v>0</v>
      </c>
      <c r="AD16" s="11" t="b">
        <f t="shared" si="8"/>
        <v>0</v>
      </c>
    </row>
    <row r="17" spans="2:30" s="11" customFormat="1" ht="20" customHeight="1">
      <c r="B17" s="159">
        <v>1993019</v>
      </c>
      <c r="C17" s="157">
        <v>96</v>
      </c>
      <c r="D17" s="102">
        <v>94.06</v>
      </c>
      <c r="E17" s="152" t="s">
        <v>82</v>
      </c>
      <c r="F17" s="103">
        <v>34330</v>
      </c>
      <c r="G17" s="104">
        <v>8</v>
      </c>
      <c r="H17" s="105" t="s">
        <v>100</v>
      </c>
      <c r="I17" s="106" t="s">
        <v>88</v>
      </c>
      <c r="J17" s="107">
        <v>112</v>
      </c>
      <c r="K17" s="108">
        <v>116</v>
      </c>
      <c r="L17" s="109">
        <v>-120</v>
      </c>
      <c r="M17" s="110">
        <v>145</v>
      </c>
      <c r="N17" s="108">
        <v>151</v>
      </c>
      <c r="O17" s="108">
        <v>156</v>
      </c>
      <c r="P17" s="111">
        <f t="shared" si="0"/>
        <v>116</v>
      </c>
      <c r="Q17" s="111">
        <f t="shared" si="1"/>
        <v>156</v>
      </c>
      <c r="R17" s="111">
        <f t="shared" si="2"/>
        <v>272</v>
      </c>
      <c r="S17" s="143">
        <f t="shared" si="9"/>
        <v>320.34131328134913</v>
      </c>
      <c r="T17" s="112" t="str">
        <f t="shared" si="3"/>
        <v/>
      </c>
      <c r="U17" s="113"/>
      <c r="V17" s="114"/>
      <c r="W17" s="43">
        <f t="shared" si="4"/>
        <v>1.1777254164755482</v>
      </c>
      <c r="X17" s="70">
        <f>T5</f>
        <v>45269</v>
      </c>
      <c r="Y17" s="65" t="str">
        <f t="shared" si="5"/>
        <v>m</v>
      </c>
      <c r="Z17" s="65">
        <f t="shared" si="6"/>
        <v>30</v>
      </c>
      <c r="AA17" s="11">
        <f t="shared" si="7"/>
        <v>0</v>
      </c>
      <c r="AB17" s="11" t="b">
        <f>IF(AA17=1,LOOKUP(Z17,'Meltzer-Faber'!A3:A63,'Meltzer-Faber'!B3:B63))</f>
        <v>0</v>
      </c>
      <c r="AC17" s="11" t="b">
        <f>IF(AA17=1,LOOKUP(Z17,'Meltzer-Faber'!A3:A63,'Meltzer-Faber'!C3:C63))</f>
        <v>0</v>
      </c>
      <c r="AD17" s="11" t="b">
        <f t="shared" si="8"/>
        <v>0</v>
      </c>
    </row>
    <row r="18" spans="2:30" s="11" customFormat="1" ht="20" customHeight="1">
      <c r="B18" s="87"/>
      <c r="C18" s="135"/>
      <c r="D18" s="102"/>
      <c r="E18" s="114"/>
      <c r="F18" s="103"/>
      <c r="G18" s="104"/>
      <c r="H18" s="105"/>
      <c r="I18" s="106"/>
      <c r="J18" s="107"/>
      <c r="K18" s="108"/>
      <c r="L18" s="109"/>
      <c r="M18" s="110"/>
      <c r="N18" s="108"/>
      <c r="O18" s="108"/>
      <c r="P18" s="111"/>
      <c r="Q18" s="111"/>
      <c r="R18" s="111"/>
      <c r="S18" s="143" t="str">
        <f t="shared" si="9"/>
        <v/>
      </c>
      <c r="T18" s="112" t="str">
        <f t="shared" si="3"/>
        <v/>
      </c>
      <c r="U18" s="113"/>
      <c r="V18" s="114" t="s">
        <v>18</v>
      </c>
      <c r="W18" s="43" t="str">
        <f t="shared" si="4"/>
        <v/>
      </c>
      <c r="X18" s="70">
        <f>T5</f>
        <v>45269</v>
      </c>
      <c r="Y18" s="65" t="b">
        <f t="shared" si="5"/>
        <v>0</v>
      </c>
      <c r="Z18" s="65">
        <f t="shared" si="6"/>
        <v>0</v>
      </c>
      <c r="AA18" s="11">
        <f t="shared" si="7"/>
        <v>0</v>
      </c>
      <c r="AB18" s="11" t="b">
        <f>IF(AA18=1,LOOKUP(Z18,'Meltzer-Faber'!A3:A63,'Meltzer-Faber'!B3:B63))</f>
        <v>0</v>
      </c>
      <c r="AC18" s="11" t="b">
        <f>IF(AA18=1,LOOKUP(Z18,'Meltzer-Faber'!A3:A63,'Meltzer-Faber'!C3:C63))</f>
        <v>0</v>
      </c>
      <c r="AD18" s="11" t="str">
        <f t="shared" si="8"/>
        <v/>
      </c>
    </row>
    <row r="19" spans="2:30" s="11" customFormat="1" ht="20" customHeight="1">
      <c r="B19" s="160">
        <v>1999011</v>
      </c>
      <c r="C19" s="157">
        <v>102</v>
      </c>
      <c r="D19" s="102">
        <v>100.78</v>
      </c>
      <c r="E19" s="152" t="s">
        <v>82</v>
      </c>
      <c r="F19" s="103">
        <v>36416</v>
      </c>
      <c r="G19" s="104">
        <v>9</v>
      </c>
      <c r="H19" s="105" t="s">
        <v>97</v>
      </c>
      <c r="I19" s="106" t="s">
        <v>61</v>
      </c>
      <c r="J19" s="107">
        <v>129</v>
      </c>
      <c r="K19" s="108">
        <v>134</v>
      </c>
      <c r="L19" s="109">
        <v>138</v>
      </c>
      <c r="M19" s="110">
        <v>145</v>
      </c>
      <c r="N19" s="108">
        <v>-153</v>
      </c>
      <c r="O19" s="108">
        <v>-153</v>
      </c>
      <c r="P19" s="111">
        <f t="shared" si="0"/>
        <v>138</v>
      </c>
      <c r="Q19" s="111">
        <f t="shared" si="1"/>
        <v>145</v>
      </c>
      <c r="R19" s="111">
        <f t="shared" si="2"/>
        <v>283</v>
      </c>
      <c r="S19" s="143">
        <f t="shared" si="9"/>
        <v>323.51726657039092</v>
      </c>
      <c r="T19" s="112" t="str">
        <f t="shared" si="3"/>
        <v/>
      </c>
      <c r="U19" s="113"/>
      <c r="V19" s="114" t="s">
        <v>146</v>
      </c>
      <c r="W19" s="43">
        <f t="shared" si="4"/>
        <v>1.1431705532522647</v>
      </c>
      <c r="X19" s="70">
        <f>T5</f>
        <v>45269</v>
      </c>
      <c r="Y19" s="65" t="str">
        <f t="shared" si="5"/>
        <v>m</v>
      </c>
      <c r="Z19" s="65">
        <f t="shared" si="6"/>
        <v>24</v>
      </c>
      <c r="AA19" s="11">
        <f t="shared" si="7"/>
        <v>0</v>
      </c>
      <c r="AB19" s="11" t="b">
        <f>IF(AA19=1,LOOKUP(Z19,'Meltzer-Faber'!A3:A63,'Meltzer-Faber'!B3:B63))</f>
        <v>0</v>
      </c>
      <c r="AC19" s="11" t="b">
        <f>IF(AA19=1,LOOKUP(Z19,'Meltzer-Faber'!A3:A63,'Meltzer-Faber'!C3:C63))</f>
        <v>0</v>
      </c>
      <c r="AD19" s="11" t="b">
        <f t="shared" si="8"/>
        <v>0</v>
      </c>
    </row>
    <row r="20" spans="2:30" s="11" customFormat="1" ht="20" customHeight="1">
      <c r="B20" s="159">
        <v>2005001</v>
      </c>
      <c r="C20" s="157">
        <v>73</v>
      </c>
      <c r="D20" s="102">
        <v>72.78</v>
      </c>
      <c r="E20" s="152" t="s">
        <v>85</v>
      </c>
      <c r="F20" s="103">
        <v>38365</v>
      </c>
      <c r="G20" s="104">
        <v>1</v>
      </c>
      <c r="H20" s="105" t="s">
        <v>101</v>
      </c>
      <c r="I20" s="106" t="s">
        <v>84</v>
      </c>
      <c r="J20" s="107">
        <v>90</v>
      </c>
      <c r="K20" s="108">
        <v>95</v>
      </c>
      <c r="L20" s="109">
        <v>-100</v>
      </c>
      <c r="M20" s="110">
        <v>116</v>
      </c>
      <c r="N20" s="108">
        <v>120</v>
      </c>
      <c r="O20" s="108">
        <v>-123</v>
      </c>
      <c r="P20" s="111">
        <f t="shared" si="0"/>
        <v>95</v>
      </c>
      <c r="Q20" s="111">
        <f t="shared" si="1"/>
        <v>120</v>
      </c>
      <c r="R20" s="111">
        <f t="shared" si="2"/>
        <v>215</v>
      </c>
      <c r="S20" s="143">
        <f t="shared" si="9"/>
        <v>290.35833593719525</v>
      </c>
      <c r="T20" s="112" t="str">
        <f t="shared" si="3"/>
        <v/>
      </c>
      <c r="U20" s="113"/>
      <c r="V20" s="114"/>
      <c r="W20" s="43">
        <f t="shared" si="4"/>
        <v>1.350503888079978</v>
      </c>
      <c r="X20" s="70">
        <f>T5</f>
        <v>45269</v>
      </c>
      <c r="Y20" s="65" t="str">
        <f t="shared" si="5"/>
        <v>m</v>
      </c>
      <c r="Z20" s="65">
        <f t="shared" si="6"/>
        <v>18</v>
      </c>
      <c r="AA20" s="11">
        <f t="shared" si="7"/>
        <v>0</v>
      </c>
      <c r="AB20" s="11" t="b">
        <f>IF(AA20=1,LOOKUP(Z20,'Meltzer-Faber'!A3:A63,'Meltzer-Faber'!B3:B63))</f>
        <v>0</v>
      </c>
      <c r="AC20" s="11" t="b">
        <f>IF(AA20=1,LOOKUP(Z20,'Meltzer-Faber'!A3:A63,'Meltzer-Faber'!C3:C63))</f>
        <v>0</v>
      </c>
      <c r="AD20" s="11" t="b">
        <f t="shared" si="8"/>
        <v>0</v>
      </c>
    </row>
    <row r="21" spans="2:30" s="11" customFormat="1" ht="20" customHeight="1">
      <c r="B21" s="159">
        <v>1992019</v>
      </c>
      <c r="C21" s="158" t="s">
        <v>141</v>
      </c>
      <c r="D21" s="102">
        <v>111.78</v>
      </c>
      <c r="E21" s="152" t="s">
        <v>82</v>
      </c>
      <c r="F21" s="103">
        <v>33892</v>
      </c>
      <c r="G21" s="104">
        <v>12</v>
      </c>
      <c r="H21" s="105" t="s">
        <v>102</v>
      </c>
      <c r="I21" s="106" t="s">
        <v>66</v>
      </c>
      <c r="J21" s="107">
        <v>130</v>
      </c>
      <c r="K21" s="108">
        <v>135</v>
      </c>
      <c r="L21" s="109">
        <v>138</v>
      </c>
      <c r="M21" s="110">
        <v>160</v>
      </c>
      <c r="N21" s="108">
        <v>-168</v>
      </c>
      <c r="O21" s="108">
        <v>168</v>
      </c>
      <c r="P21" s="111">
        <f t="shared" si="0"/>
        <v>138</v>
      </c>
      <c r="Q21" s="111">
        <f t="shared" si="1"/>
        <v>168</v>
      </c>
      <c r="R21" s="111">
        <f t="shared" si="2"/>
        <v>306</v>
      </c>
      <c r="S21" s="143">
        <f t="shared" si="9"/>
        <v>336.3992108591014</v>
      </c>
      <c r="T21" s="112" t="str">
        <f t="shared" si="3"/>
        <v/>
      </c>
      <c r="U21" s="113"/>
      <c r="V21" s="114"/>
      <c r="W21" s="43">
        <f t="shared" si="4"/>
        <v>1.0993438263369326</v>
      </c>
      <c r="X21" s="70">
        <f>T5</f>
        <v>45269</v>
      </c>
      <c r="Y21" s="65" t="str">
        <f t="shared" si="5"/>
        <v>m</v>
      </c>
      <c r="Z21" s="65">
        <f t="shared" si="6"/>
        <v>31</v>
      </c>
      <c r="AA21" s="11">
        <f t="shared" si="7"/>
        <v>0</v>
      </c>
      <c r="AB21" s="11" t="b">
        <f>IF(AA21=1,LOOKUP(Z21,'Meltzer-Faber'!A3:A63,'Meltzer-Faber'!B3:B63))</f>
        <v>0</v>
      </c>
      <c r="AC21" s="11" t="b">
        <f>IF(AA21=1,LOOKUP(Z21,'Meltzer-Faber'!A3:A63,'Meltzer-Faber'!C3:C63))</f>
        <v>0</v>
      </c>
      <c r="AD21" s="11" t="b">
        <f t="shared" si="8"/>
        <v>0</v>
      </c>
    </row>
    <row r="22" spans="2:30" s="11" customFormat="1" ht="20" customHeight="1">
      <c r="B22" s="159">
        <v>1978008</v>
      </c>
      <c r="C22" s="157">
        <v>89</v>
      </c>
      <c r="D22" s="102">
        <v>81.64</v>
      </c>
      <c r="E22" s="152" t="s">
        <v>89</v>
      </c>
      <c r="F22" s="103">
        <v>28656</v>
      </c>
      <c r="G22" s="104">
        <v>5</v>
      </c>
      <c r="H22" s="105" t="s">
        <v>103</v>
      </c>
      <c r="I22" s="106" t="s">
        <v>88</v>
      </c>
      <c r="J22" s="107">
        <v>120</v>
      </c>
      <c r="K22" s="108">
        <v>123</v>
      </c>
      <c r="L22" s="109">
        <v>-126</v>
      </c>
      <c r="M22" s="110">
        <v>135</v>
      </c>
      <c r="N22" s="108">
        <v>-140</v>
      </c>
      <c r="O22" s="108">
        <v>-140</v>
      </c>
      <c r="P22" s="111">
        <f t="shared" si="0"/>
        <v>123</v>
      </c>
      <c r="Q22" s="111">
        <f t="shared" si="1"/>
        <v>135</v>
      </c>
      <c r="R22" s="111">
        <f t="shared" si="2"/>
        <v>258</v>
      </c>
      <c r="S22" s="143">
        <f t="shared" si="9"/>
        <v>326.03964175567125</v>
      </c>
      <c r="T22" s="112">
        <f t="shared" si="3"/>
        <v>392.22568903207252</v>
      </c>
      <c r="U22" s="113"/>
      <c r="V22" s="114" t="s">
        <v>148</v>
      </c>
      <c r="W22" s="43">
        <f t="shared" si="4"/>
        <v>1.2637195416886482</v>
      </c>
      <c r="X22" s="70">
        <f>T5</f>
        <v>45269</v>
      </c>
      <c r="Y22" s="65" t="str">
        <f t="shared" si="5"/>
        <v>m</v>
      </c>
      <c r="Z22" s="65">
        <f t="shared" si="6"/>
        <v>45</v>
      </c>
      <c r="AA22" s="11">
        <f t="shared" si="7"/>
        <v>1</v>
      </c>
      <c r="AB22" s="11">
        <f>IF(AA22=1,LOOKUP(Z22,'Meltzer-Faber'!A3:A63,'Meltzer-Faber'!B3:B63))</f>
        <v>1.2030000000000001</v>
      </c>
      <c r="AC22" s="11">
        <f>IF(AA22=1,LOOKUP(Z22,'Meltzer-Faber'!A3:A63,'Meltzer-Faber'!C3:C63))</f>
        <v>1.2230000000000001</v>
      </c>
      <c r="AD22" s="11">
        <f t="shared" si="8"/>
        <v>1.2030000000000001</v>
      </c>
    </row>
    <row r="23" spans="2:30" s="11" customFormat="1" ht="20" customHeight="1">
      <c r="B23" s="160"/>
      <c r="C23" s="157"/>
      <c r="D23" s="102"/>
      <c r="E23" s="152"/>
      <c r="F23" s="103"/>
      <c r="G23" s="104"/>
      <c r="H23" s="105"/>
      <c r="I23" s="106"/>
      <c r="J23" s="107"/>
      <c r="K23" s="108"/>
      <c r="L23" s="109"/>
      <c r="M23" s="110"/>
      <c r="N23" s="108"/>
      <c r="O23" s="108"/>
      <c r="P23" s="111"/>
      <c r="Q23" s="111"/>
      <c r="R23" s="111"/>
      <c r="S23" s="143" t="str">
        <f t="shared" si="9"/>
        <v/>
      </c>
      <c r="T23" s="112" t="str">
        <f t="shared" si="3"/>
        <v/>
      </c>
      <c r="U23" s="113"/>
      <c r="V23" s="114"/>
      <c r="W23" s="43" t="str">
        <f t="shared" si="4"/>
        <v/>
      </c>
      <c r="X23" s="70">
        <f>T5</f>
        <v>45269</v>
      </c>
      <c r="Y23" s="65" t="b">
        <f t="shared" si="5"/>
        <v>0</v>
      </c>
      <c r="Z23" s="65">
        <f t="shared" si="6"/>
        <v>0</v>
      </c>
      <c r="AA23" s="11">
        <f t="shared" si="7"/>
        <v>0</v>
      </c>
      <c r="AB23" s="11" t="b">
        <f>IF(AA23=1,LOOKUP(Z23,'Meltzer-Faber'!A3:A63,'Meltzer-Faber'!B3:B63))</f>
        <v>0</v>
      </c>
      <c r="AC23" s="11" t="b">
        <f>IF(AA23=1,LOOKUP(Z23,'Meltzer-Faber'!A3:A63,'Meltzer-Faber'!C3:C63))</f>
        <v>0</v>
      </c>
      <c r="AD23" s="11" t="str">
        <f t="shared" si="8"/>
        <v/>
      </c>
    </row>
    <row r="24" spans="2:30" s="11" customFormat="1" ht="20" customHeight="1">
      <c r="B24" s="118"/>
      <c r="C24" s="136"/>
      <c r="D24" s="119"/>
      <c r="E24" s="120"/>
      <c r="F24" s="121"/>
      <c r="G24" s="122"/>
      <c r="H24" s="123"/>
      <c r="I24" s="124"/>
      <c r="J24" s="125"/>
      <c r="K24" s="126"/>
      <c r="L24" s="127"/>
      <c r="M24" s="128"/>
      <c r="N24" s="126"/>
      <c r="O24" s="126"/>
      <c r="P24" s="129"/>
      <c r="Q24" s="129"/>
      <c r="R24" s="129"/>
      <c r="S24" s="144" t="str">
        <f t="shared" si="9"/>
        <v/>
      </c>
      <c r="T24" s="130" t="str">
        <f t="shared" si="3"/>
        <v/>
      </c>
      <c r="U24" s="131"/>
      <c r="V24" s="120"/>
      <c r="W24" s="43" t="str">
        <f t="shared" si="4"/>
        <v/>
      </c>
      <c r="X24" s="70">
        <f>T5</f>
        <v>45269</v>
      </c>
      <c r="Y24" s="65" t="b">
        <f t="shared" si="5"/>
        <v>0</v>
      </c>
      <c r="Z24" s="65">
        <f t="shared" si="6"/>
        <v>0</v>
      </c>
      <c r="AA24" s="11">
        <f t="shared" si="7"/>
        <v>0</v>
      </c>
      <c r="AB24" s="11" t="b">
        <f>IF(AA24=1,LOOKUP(Z24,'Meltzer-Faber'!A3:A63,'Meltzer-Faber'!B3:B63))</f>
        <v>0</v>
      </c>
      <c r="AC24" s="11" t="b">
        <f>IF(AA24=1,LOOKUP(Z24,'Meltzer-Faber'!A3:A63,'Meltzer-Faber'!C3:C63))</f>
        <v>0</v>
      </c>
      <c r="AD24" s="11" t="str">
        <f t="shared" si="8"/>
        <v/>
      </c>
    </row>
    <row r="25" spans="2:30" s="7" customFormat="1" ht="19.25" customHeight="1">
      <c r="D25" s="88"/>
      <c r="E25" s="89"/>
      <c r="F25" s="8"/>
      <c r="G25" s="8"/>
      <c r="J25" s="90"/>
      <c r="K25" s="91"/>
      <c r="L25" s="90"/>
      <c r="M25" s="90"/>
      <c r="N25" s="90"/>
      <c r="O25" s="90"/>
      <c r="P25" s="89"/>
      <c r="Q25" s="89"/>
      <c r="R25" s="89"/>
      <c r="S25" s="41"/>
      <c r="T25" s="41"/>
      <c r="U25" s="41"/>
      <c r="V25" s="8"/>
      <c r="W25" s="9"/>
      <c r="AA25" s="11"/>
    </row>
    <row r="26" spans="2:30" customFormat="1" ht="21" customHeight="1"/>
    <row r="27" spans="2:30" customFormat="1" ht="23" customHeight="1">
      <c r="B27" s="201" t="s">
        <v>48</v>
      </c>
      <c r="C27" s="201"/>
      <c r="D27" s="163" t="s">
        <v>49</v>
      </c>
      <c r="E27" s="201" t="s">
        <v>6</v>
      </c>
      <c r="F27" s="201"/>
      <c r="G27" s="201"/>
      <c r="H27" s="163" t="s">
        <v>106</v>
      </c>
      <c r="I27" s="132"/>
      <c r="J27" s="201" t="s">
        <v>48</v>
      </c>
      <c r="K27" s="201"/>
      <c r="L27" s="201"/>
      <c r="M27" s="164" t="s">
        <v>49</v>
      </c>
      <c r="N27" s="183" t="s">
        <v>6</v>
      </c>
      <c r="O27" s="183"/>
      <c r="P27" s="183"/>
      <c r="Q27" s="183"/>
      <c r="R27" s="183" t="s">
        <v>106</v>
      </c>
      <c r="S27" s="183"/>
      <c r="T27" s="35"/>
      <c r="U27" s="35"/>
      <c r="V27" s="35"/>
      <c r="X27" s="4"/>
      <c r="Y27" s="4"/>
      <c r="Z27" s="4"/>
      <c r="AA27" s="1"/>
      <c r="AC27" s="29"/>
      <c r="AD27" s="29"/>
    </row>
    <row r="28" spans="2:30" s="6" customFormat="1" ht="20" customHeight="1">
      <c r="B28" s="181" t="s">
        <v>50</v>
      </c>
      <c r="C28" s="182"/>
      <c r="D28" s="165">
        <v>1993011</v>
      </c>
      <c r="E28" s="184" t="s">
        <v>115</v>
      </c>
      <c r="F28" s="185"/>
      <c r="G28" s="186"/>
      <c r="H28" s="166" t="s">
        <v>66</v>
      </c>
      <c r="I28" s="5"/>
      <c r="J28" s="181" t="s">
        <v>51</v>
      </c>
      <c r="K28" s="182"/>
      <c r="L28" s="182"/>
      <c r="M28" s="167">
        <v>1993011</v>
      </c>
      <c r="N28" s="187" t="s">
        <v>115</v>
      </c>
      <c r="O28" s="187"/>
      <c r="P28" s="187"/>
      <c r="Q28" s="187"/>
      <c r="R28" s="187" t="s">
        <v>66</v>
      </c>
      <c r="S28" s="188"/>
      <c r="AA28" s="1"/>
      <c r="AC28" s="117"/>
      <c r="AD28" s="117"/>
    </row>
    <row r="29" spans="2:30" s="6" customFormat="1" ht="21" customHeight="1">
      <c r="B29" s="189" t="s">
        <v>52</v>
      </c>
      <c r="C29" s="177"/>
      <c r="D29" s="168">
        <v>1971012</v>
      </c>
      <c r="E29" s="190" t="s">
        <v>121</v>
      </c>
      <c r="F29" s="191"/>
      <c r="G29" s="192"/>
      <c r="H29" s="169" t="s">
        <v>66</v>
      </c>
      <c r="I29" s="5"/>
      <c r="J29" s="189" t="s">
        <v>53</v>
      </c>
      <c r="K29" s="177"/>
      <c r="L29" s="177"/>
      <c r="M29" s="170">
        <v>1993005</v>
      </c>
      <c r="N29" s="175" t="s">
        <v>109</v>
      </c>
      <c r="O29" s="175"/>
      <c r="P29" s="175"/>
      <c r="Q29" s="175"/>
      <c r="R29" s="175" t="s">
        <v>66</v>
      </c>
      <c r="S29" s="176"/>
      <c r="AC29" s="117"/>
      <c r="AD29" s="117"/>
    </row>
    <row r="30" spans="2:30" s="6" customFormat="1" ht="19.25" customHeight="1">
      <c r="B30" s="189" t="s">
        <v>52</v>
      </c>
      <c r="C30" s="177"/>
      <c r="D30" s="168">
        <v>1964004</v>
      </c>
      <c r="E30" s="190" t="s">
        <v>124</v>
      </c>
      <c r="F30" s="191"/>
      <c r="G30" s="192"/>
      <c r="H30" s="169" t="s">
        <v>126</v>
      </c>
      <c r="I30" s="5"/>
      <c r="J30" s="189" t="s">
        <v>53</v>
      </c>
      <c r="K30" s="177"/>
      <c r="L30" s="177"/>
      <c r="M30" s="170">
        <v>1991004</v>
      </c>
      <c r="N30" s="175" t="s">
        <v>76</v>
      </c>
      <c r="O30" s="175"/>
      <c r="P30" s="175"/>
      <c r="Q30" s="175"/>
      <c r="R30" s="175" t="s">
        <v>66</v>
      </c>
      <c r="S30" s="176"/>
      <c r="AC30" s="117"/>
      <c r="AD30" s="117"/>
    </row>
    <row r="31" spans="2:30" s="6" customFormat="1" ht="21" customHeight="1">
      <c r="B31" s="189" t="s">
        <v>52</v>
      </c>
      <c r="C31" s="177"/>
      <c r="D31" s="168">
        <v>1989018</v>
      </c>
      <c r="E31" s="190" t="s">
        <v>122</v>
      </c>
      <c r="F31" s="191"/>
      <c r="G31" s="192"/>
      <c r="H31" s="169" t="s">
        <v>125</v>
      </c>
      <c r="I31" s="5"/>
      <c r="J31" s="189" t="s">
        <v>55</v>
      </c>
      <c r="K31" s="177"/>
      <c r="L31" s="177"/>
      <c r="M31" s="170"/>
      <c r="N31" s="175"/>
      <c r="O31" s="175"/>
      <c r="P31" s="175"/>
      <c r="Q31" s="175"/>
      <c r="R31" s="175"/>
      <c r="S31" s="176"/>
      <c r="Y31" s="6" t="s">
        <v>18</v>
      </c>
      <c r="AC31" s="117"/>
      <c r="AD31" s="117"/>
    </row>
    <row r="32" spans="2:30" s="6" customFormat="1" ht="20" customHeight="1">
      <c r="B32" s="189" t="s">
        <v>57</v>
      </c>
      <c r="C32" s="177"/>
      <c r="D32" s="168">
        <v>1958002</v>
      </c>
      <c r="E32" s="190" t="s">
        <v>133</v>
      </c>
      <c r="F32" s="191"/>
      <c r="G32" s="192"/>
      <c r="H32" s="169" t="s">
        <v>88</v>
      </c>
      <c r="I32" s="5"/>
      <c r="J32" s="189" t="s">
        <v>55</v>
      </c>
      <c r="K32" s="177"/>
      <c r="L32" s="177"/>
      <c r="M32" s="170"/>
      <c r="N32" s="175"/>
      <c r="O32" s="175"/>
      <c r="P32" s="175"/>
      <c r="Q32" s="175"/>
      <c r="R32" s="175"/>
      <c r="S32" s="176"/>
      <c r="AC32" s="117"/>
      <c r="AD32" s="117"/>
    </row>
    <row r="33" spans="2:30" ht="19.25" customHeight="1">
      <c r="B33" s="189" t="s">
        <v>52</v>
      </c>
      <c r="C33" s="177"/>
      <c r="D33" s="168"/>
      <c r="E33" s="177"/>
      <c r="F33" s="177"/>
      <c r="G33" s="177"/>
      <c r="H33" s="169"/>
      <c r="I33" s="4"/>
      <c r="J33" s="189" t="s">
        <v>55</v>
      </c>
      <c r="K33" s="177"/>
      <c r="L33" s="177"/>
      <c r="M33" s="170"/>
      <c r="N33" s="175"/>
      <c r="O33" s="175"/>
      <c r="P33" s="175"/>
      <c r="Q33" s="175"/>
      <c r="R33" s="175"/>
      <c r="S33" s="176"/>
      <c r="T33" s="4"/>
      <c r="U33" s="4"/>
      <c r="AC33" s="3"/>
      <c r="AD33" s="3"/>
    </row>
    <row r="34" spans="2:30" ht="20" customHeight="1">
      <c r="B34" s="189" t="s">
        <v>56</v>
      </c>
      <c r="C34" s="177"/>
      <c r="D34" s="168">
        <v>1987001</v>
      </c>
      <c r="E34" s="177" t="s">
        <v>72</v>
      </c>
      <c r="F34" s="177"/>
      <c r="G34" s="177"/>
      <c r="H34" s="169" t="s">
        <v>66</v>
      </c>
      <c r="I34" s="4"/>
      <c r="J34" s="189" t="s">
        <v>55</v>
      </c>
      <c r="K34" s="177"/>
      <c r="L34" s="177"/>
      <c r="M34" s="170"/>
      <c r="N34" s="175"/>
      <c r="O34" s="175"/>
      <c r="P34" s="175"/>
      <c r="Q34" s="175"/>
      <c r="R34" s="175"/>
      <c r="S34" s="176"/>
      <c r="T34" s="4"/>
      <c r="U34" s="4"/>
      <c r="AC34" s="3"/>
      <c r="AD34" s="3"/>
    </row>
    <row r="35" spans="2:30" ht="20" customHeight="1">
      <c r="B35" s="208"/>
      <c r="C35" s="178"/>
      <c r="D35" s="171"/>
      <c r="E35" s="178"/>
      <c r="F35" s="178"/>
      <c r="G35" s="178"/>
      <c r="H35" s="172"/>
      <c r="I35" s="4"/>
      <c r="J35" s="208" t="s">
        <v>57</v>
      </c>
      <c r="K35" s="178"/>
      <c r="L35" s="178"/>
      <c r="M35" s="173">
        <v>1989003</v>
      </c>
      <c r="N35" s="179" t="s">
        <v>120</v>
      </c>
      <c r="O35" s="179"/>
      <c r="P35" s="179"/>
      <c r="Q35" s="179"/>
      <c r="R35" s="179" t="s">
        <v>66</v>
      </c>
      <c r="S35" s="180"/>
      <c r="T35" s="4"/>
      <c r="U35" s="4"/>
      <c r="AC35" s="3"/>
      <c r="AD35" s="3"/>
    </row>
    <row r="36" spans="2:30" ht="19.25" customHeight="1">
      <c r="B36" s="209"/>
      <c r="C36" s="209"/>
      <c r="D36" s="193"/>
      <c r="E36" s="193"/>
      <c r="F36" s="193"/>
      <c r="G36" s="193"/>
      <c r="H36" s="193"/>
      <c r="I36" s="4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4"/>
      <c r="U36" s="4"/>
      <c r="AC36" s="3"/>
      <c r="AD36" s="3"/>
    </row>
    <row r="37" spans="2:30" ht="18" customHeight="1">
      <c r="B37" s="202" t="s">
        <v>107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4"/>
      <c r="T37" s="4"/>
      <c r="U37" s="4"/>
      <c r="AC37" s="3"/>
      <c r="AD37" s="3"/>
    </row>
    <row r="38" spans="2:30" ht="18" customHeight="1">
      <c r="B38" s="205" t="s">
        <v>147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7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</row>
  </sheetData>
  <mergeCells count="60">
    <mergeCell ref="J39:V39"/>
    <mergeCell ref="O36:S36"/>
    <mergeCell ref="B7:B8"/>
    <mergeCell ref="B27:C27"/>
    <mergeCell ref="J27:L27"/>
    <mergeCell ref="E27:G27"/>
    <mergeCell ref="B29:C29"/>
    <mergeCell ref="E29:G29"/>
    <mergeCell ref="B30:C30"/>
    <mergeCell ref="B37:S37"/>
    <mergeCell ref="B38:S38"/>
    <mergeCell ref="M36:N36"/>
    <mergeCell ref="B35:C35"/>
    <mergeCell ref="J35:L35"/>
    <mergeCell ref="B36:C36"/>
    <mergeCell ref="D36:E36"/>
    <mergeCell ref="H1:R1"/>
    <mergeCell ref="H2:R2"/>
    <mergeCell ref="J5:M5"/>
    <mergeCell ref="O5:R5"/>
    <mergeCell ref="N32:Q32"/>
    <mergeCell ref="R32:S32"/>
    <mergeCell ref="J29:L29"/>
    <mergeCell ref="N29:Q29"/>
    <mergeCell ref="J30:L30"/>
    <mergeCell ref="D5:H5"/>
    <mergeCell ref="R29:S29"/>
    <mergeCell ref="E30:G30"/>
    <mergeCell ref="N30:Q30"/>
    <mergeCell ref="R30:S30"/>
    <mergeCell ref="N31:Q31"/>
    <mergeCell ref="R31:S31"/>
    <mergeCell ref="F36:H36"/>
    <mergeCell ref="J36:L36"/>
    <mergeCell ref="B34:C34"/>
    <mergeCell ref="J34:L34"/>
    <mergeCell ref="B33:C33"/>
    <mergeCell ref="J33:L33"/>
    <mergeCell ref="E33:G33"/>
    <mergeCell ref="B32:C32"/>
    <mergeCell ref="J32:L32"/>
    <mergeCell ref="B31:C31"/>
    <mergeCell ref="J31:L31"/>
    <mergeCell ref="E32:G32"/>
    <mergeCell ref="E31:G31"/>
    <mergeCell ref="B28:C28"/>
    <mergeCell ref="N27:Q27"/>
    <mergeCell ref="R27:S27"/>
    <mergeCell ref="E28:G28"/>
    <mergeCell ref="N28:Q28"/>
    <mergeCell ref="R28:S28"/>
    <mergeCell ref="J28:L28"/>
    <mergeCell ref="R33:S33"/>
    <mergeCell ref="E34:G34"/>
    <mergeCell ref="N34:Q34"/>
    <mergeCell ref="R34:S34"/>
    <mergeCell ref="E35:G35"/>
    <mergeCell ref="N35:Q35"/>
    <mergeCell ref="R35:S35"/>
    <mergeCell ref="N33:Q33"/>
  </mergeCells>
  <phoneticPr fontId="0" type="noConversion"/>
  <conditionalFormatting sqref="J9:O24">
    <cfRule type="cellIs" dxfId="7" priority="1" stopIfTrue="1" operator="between">
      <formula>1</formula>
      <formula>300</formula>
    </cfRule>
    <cfRule type="cellIs" dxfId="6" priority="2" stopIfTrue="1" operator="lessThanOrEqual">
      <formula>0</formula>
    </cfRule>
  </conditionalFormatting>
  <dataValidations count="7">
    <dataValidation type="list" allowBlank="1" showInputMessage="1" showErrorMessage="1" sqref="J28:L35 B28:C35" xr:uid="{C1B087D8-8479-7C45-94DD-EE4F8D3E36DE}">
      <formula1>"Dommer,Stevnets leder,Jury,Sekretær,Speaker,Teknisk kontrollør, Chief Marshall,Tidtaker"</formula1>
    </dataValidation>
    <dataValidation type="list" allowBlank="1" showInputMessage="1" showErrorMessage="1" errorTitle="Feil_i_kategori" error="Feil verdi i kategori" sqref="E13 E18 E24" xr:uid="{1170BF1F-C717-7847-9F8B-F0C1E055EE70}">
      <formula1>"UM,JM,SM,UK,JK,SK,M35,M40,M45,M50,M55,M60,M65,M70,M75,M80,M85,M90,K35,K40,K45,K50,K55,K60,K65,K70,K75,K80,K85,K90"</formula1>
    </dataValidation>
    <dataValidation type="list" allowBlank="1" showInputMessage="1" showErrorMessage="1" errorTitle="Feil_i_vektklasse" error="Feil verdi i vektklasse" sqref="C13 C18 C24" xr:uid="{8055D1A1-0DAA-3A41-AD4F-8F26611A9011}">
      <formula1>"40,45,49,55,59,64,71,76,81,+81,87,+87,49,55,61,67,73,81,89,96,102,+102,109,+109"</formula1>
    </dataValidation>
    <dataValidation type="list" allowBlank="1" showInputMessage="1" showErrorMessage="1" errorTitle="Feil_i_kategori" error="Feil verdi i kategori" sqref="E9:E12 E14:E17 E19:E23" xr:uid="{06FC5E2E-C3AA-3044-91A1-735D471B28CA}">
      <formula1>"UM,JM,SM,M35,M40,M45,M50,M55,M60,M65,M70,M75,M80,M85,M90,UK,JK,SK,K35,K40,K45,K50,K55,K60,K65,K70,K75,K80,K85,K90"</formula1>
    </dataValidation>
    <dataValidation type="list" allowBlank="1" showInputMessage="1" showErrorMessage="1" errorTitle="Feil_i_vektklasse" error="Feil verdi i vektklasse" sqref="C9:C12 C14:C17 C19:C23" xr:uid="{28A9CAF6-556B-D44C-A835-24E60802563E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vektklasse" error="Feil verdi i vektklasse" sqref="C9:C12 C14:C17 C19:C23" xr:uid="{674DA4A0-8AC9-B54F-89C2-7E5FDB0835BC}">
      <formula1>"40,45,49,55,59,64,71,76,81,+81,'+81,81+,87,+87,'+87,87+,49,55,61,67,73,81,89,96,102,+102,'+102,102+,109,+109,'+109,109+,"</formula1>
    </dataValidation>
    <dataValidation type="list" allowBlank="1" showInputMessage="1" showErrorMessage="1" sqref="D5:H5" xr:uid="{87C47E35-9826-7247-B73D-B8CF31F24BF1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8" orientation="landscape" copies="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>
    <pageSetUpPr fitToPage="1"/>
  </sheetPr>
  <dimension ref="A1:X79"/>
  <sheetViews>
    <sheetView showGridLines="0" zoomScale="91" zoomScaleNormal="100" workbookViewId="0">
      <selection activeCell="P51" sqref="P51"/>
    </sheetView>
  </sheetViews>
  <sheetFormatPr baseColWidth="10" defaultColWidth="8.83203125" defaultRowHeight="13"/>
  <cols>
    <col min="1" max="1" width="4.83203125" customWidth="1"/>
    <col min="2" max="2" width="5.33203125" customWidth="1"/>
    <col min="3" max="3" width="9.83203125" style="29" customWidth="1"/>
    <col min="4" max="4" width="5.33203125" customWidth="1"/>
    <col min="5" max="5" width="11.6640625" customWidth="1"/>
    <col min="6" max="6" width="28.83203125" style="10" customWidth="1"/>
    <col min="7" max="12" width="6.83203125" style="10" customWidth="1"/>
    <col min="13" max="15" width="6.83203125" style="29" customWidth="1"/>
    <col min="16" max="16" width="15.6640625" style="29" customWidth="1"/>
    <col min="17" max="17" width="4" customWidth="1"/>
    <col min="18" max="18" width="17.83203125" customWidth="1"/>
    <col min="20" max="21" width="8.83203125" customWidth="1"/>
  </cols>
  <sheetData>
    <row r="1" spans="1:21" s="30" customFormat="1" ht="33.75" customHeight="1">
      <c r="A1" s="212" t="s">
        <v>46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21" s="30" customFormat="1" ht="27" customHeight="1">
      <c r="A2" s="213" t="str">
        <f>IF('P1'!J5&gt;0,'P1'!J5,"")</f>
        <v>Spydeberg Atletene</v>
      </c>
      <c r="B2" s="213"/>
      <c r="C2" s="213"/>
      <c r="D2" s="213"/>
      <c r="E2" s="213"/>
      <c r="F2" s="210" t="str">
        <f>IF('P1'!O5&gt;0,'P1'!O5,"")</f>
        <v>Spydeberghallen</v>
      </c>
      <c r="G2" s="210"/>
      <c r="H2" s="210"/>
      <c r="I2" s="210"/>
      <c r="J2" s="210"/>
      <c r="K2" s="210"/>
      <c r="L2" s="53"/>
      <c r="M2" s="214">
        <f>IF('P1'!T5&gt;0,'P1'!T5,"")</f>
        <v>45269</v>
      </c>
      <c r="N2" s="214"/>
      <c r="O2" s="214"/>
      <c r="P2" s="214"/>
    </row>
    <row r="3" spans="1:21" ht="15.75" customHeight="1">
      <c r="A3" s="25"/>
      <c r="E3" s="27"/>
    </row>
    <row r="4" spans="1:21" s="31" customFormat="1" ht="36" customHeight="1">
      <c r="A4" s="216" t="s">
        <v>33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R4" s="137" t="s">
        <v>58</v>
      </c>
    </row>
    <row r="5" spans="1:21" ht="14" customHeight="1">
      <c r="A5" s="26"/>
      <c r="B5" s="26"/>
      <c r="C5" s="60"/>
      <c r="D5" s="26"/>
      <c r="E5" s="28"/>
      <c r="F5" s="59"/>
      <c r="G5" s="59"/>
      <c r="H5" s="59"/>
      <c r="I5" s="59"/>
      <c r="J5" s="59"/>
      <c r="K5" s="59"/>
      <c r="L5" s="59"/>
      <c r="M5" s="50"/>
      <c r="N5" s="50"/>
      <c r="O5" s="50"/>
      <c r="P5" s="60"/>
    </row>
    <row r="6" spans="1:21" s="56" customFormat="1" ht="28">
      <c r="A6" s="57">
        <v>1</v>
      </c>
      <c r="B6" s="211" t="s">
        <v>69</v>
      </c>
      <c r="C6" s="211"/>
      <c r="D6" s="211"/>
      <c r="E6" s="211"/>
      <c r="F6" s="211"/>
      <c r="G6" s="69"/>
      <c r="H6" s="69"/>
      <c r="I6" s="69"/>
      <c r="J6" s="69"/>
      <c r="K6" s="69"/>
      <c r="L6" s="69"/>
      <c r="M6" s="58"/>
      <c r="N6" s="58"/>
      <c r="O6" s="58"/>
      <c r="P6" s="67">
        <f>IF(P11="",SUM(P7:P11),(SUM(P7:P11)-MIN(P7:P11)))</f>
        <v>899.56577358421748</v>
      </c>
      <c r="Q6" s="139"/>
      <c r="R6" s="138">
        <f>IF(R11="",SUM(R7:R11),(SUM(R7:R11)-MIN(R7:R11)))</f>
        <v>899.56577358421748</v>
      </c>
    </row>
    <row r="7" spans="1:21" s="55" customFormat="1" ht="18">
      <c r="A7" s="45"/>
      <c r="B7" s="46" t="str">
        <f>IF('P1'!C12="","",'P1'!C12)</f>
        <v>76</v>
      </c>
      <c r="C7" s="49">
        <f>IF('P1'!D12="","",'P1'!D12)</f>
        <v>71.3</v>
      </c>
      <c r="D7" s="46" t="str">
        <f>IF('P1'!E12="","",'P1'!E12)</f>
        <v>UK</v>
      </c>
      <c r="E7" s="47">
        <f>IF('P1'!F12="","",'P1'!F12)</f>
        <v>39575</v>
      </c>
      <c r="F7" s="48" t="str">
        <f>IF('P1'!H12="","",'P1'!H12)</f>
        <v>Mariell Endestad Hellevang</v>
      </c>
      <c r="G7" s="52">
        <f>IF('P1'!J12=0,"",'P1'!J12)</f>
        <v>63</v>
      </c>
      <c r="H7" s="52">
        <f>IF('P1'!K12=0,"",'P1'!K12)</f>
        <v>66</v>
      </c>
      <c r="I7" s="52">
        <f>IF('P1'!L12=0,"",'P1'!L12)</f>
        <v>-68</v>
      </c>
      <c r="J7" s="52">
        <f>IF('P1'!M12=0,"",'P1'!M12)</f>
        <v>80</v>
      </c>
      <c r="K7" s="52">
        <f>IF('P1'!N12=0,"",'P1'!N12)</f>
        <v>83</v>
      </c>
      <c r="L7" s="52">
        <f>IF('P1'!O12=0,"",'P1'!O12)</f>
        <v>-86</v>
      </c>
      <c r="M7" s="52">
        <f>IF('P1'!P12=0,"",'P1'!P12)</f>
        <v>66</v>
      </c>
      <c r="N7" s="52">
        <f>IF('P1'!Q12=0,"",'P1'!Q12)</f>
        <v>83</v>
      </c>
      <c r="O7" s="52">
        <f>IF('P1'!R12=0,"",'P1'!R12)</f>
        <v>149</v>
      </c>
      <c r="P7" s="66">
        <f>IF('P1'!S12=0,"",'P1'!S12)</f>
        <v>182.32554074328178</v>
      </c>
      <c r="R7" s="140">
        <f>IF((T7+U7)="","",IF(C7="","",IF('P1'!Y12="k",IF(C7&gt;153.757,(T7+U7),IF(C7&lt;28,10^(0.787004341*LOG10(28/153.757)^2)*(T7+U7),10^(0.787004341*LOG10(C7/153.757)^2)*(T7+U7))),IF(C7&gt;193.609,(T7+U7),IF(C7&lt;32,10^(0.722762521*LOG10(32/193.609)^2)*(T7+U7),10^(0.722762521*LOG10(C7/193.609)^2)*(T7+U7))))))</f>
        <v>182.32554074328178</v>
      </c>
      <c r="T7" s="141">
        <f>IF(MAX(IF(ISNUMBER(G7),G7,IF(LEN(G7)&lt;2,0,VALUE(LEFT(G7,LEN(G7)-1)))),IF(ISNUMBER(H7),H7,IF(LEN(H7)&lt;2,0,VALUE(LEFT(H7,LEN(H7)-1)))),IF(ISNUMBER(I7),I7,IF(LEN(I7)&lt;2,0,VALUE(LEFT(I7,LEN(I7)-1)))))&lt;0,0,MAX(IF(ISNUMBER(G7),G7,IF(LEN(G7)&lt;2,0,VALUE(LEFT(G7,LEN(G7)-1)))),IF(ISNUMBER(H7),H7,IF(LEN(H7)&lt;2,0,VALUE(LEFT(H7,LEN(H7)-1)))),IF(ISNUMBER(I7),I7,IF(LEN(I7)&lt;2,0,VALUE(LEFT(I7,LEN(I7)-1))))))</f>
        <v>66</v>
      </c>
      <c r="U7" s="141">
        <f>IF(MAX(IF(ISNUMBER(J7),J7,IF(LEN(J7)&lt;2,0,VALUE(LEFT(J7,LEN(J7)-1)))),IF(ISNUMBER(K7),K7,IF(LEN(K7)&lt;2,0,VALUE(LEFT(K7,LEN(K7)-1)))),IF(ISNUMBER(L7),L7,IF(LEN(L7)&lt;2,0,VALUE(LEFT(L7,LEN(L7)-1)))))&lt;0,0,MAX(IF(ISNUMBER(J7),J7,IF(LEN(J7)&lt;2,0,VALUE(LEFT(J7,LEN(J7)-1)))),IF(ISNUMBER(K7),K7,IF(LEN(K7)&lt;2,0,VALUE(LEFT(K7,LEN(K7)-1)))),IF(ISNUMBER(L7),L7,IF(LEN(L7)&lt;2,0,VALUE(LEFT(L7,LEN(L7)-1))))))</f>
        <v>83</v>
      </c>
    </row>
    <row r="8" spans="1:21" s="54" customFormat="1" ht="18">
      <c r="A8" s="45"/>
      <c r="B8" s="46">
        <f>IF('P1'!C17="","",'P1'!C17)</f>
        <v>87</v>
      </c>
      <c r="C8" s="49">
        <f>IF('P1'!D17="","",'P1'!D17)</f>
        <v>81.06</v>
      </c>
      <c r="D8" s="46" t="str">
        <f>IF('P1'!E17="","",'P1'!E17)</f>
        <v>JK</v>
      </c>
      <c r="E8" s="47">
        <f>IF('P1'!F17="","",'P1'!F17)</f>
        <v>38610</v>
      </c>
      <c r="F8" s="48" t="str">
        <f>IF('P1'!H17="","",'P1'!H17)</f>
        <v>Trine Endestad Hellevang</v>
      </c>
      <c r="G8" s="52">
        <f>IF('P1'!J17=0,"",'P1'!J17)</f>
        <v>72</v>
      </c>
      <c r="H8" s="52">
        <f>IF('P1'!K17=0,"",'P1'!K17)</f>
        <v>75</v>
      </c>
      <c r="I8" s="52">
        <f>IF('P1'!L17=0,"",'P1'!L17)</f>
        <v>-78</v>
      </c>
      <c r="J8" s="52">
        <f>IF('P1'!M17=0,"",'P1'!M17)</f>
        <v>90</v>
      </c>
      <c r="K8" s="52">
        <f>IF('P1'!N17=0,"",'P1'!N17)</f>
        <v>93</v>
      </c>
      <c r="L8" s="52">
        <f>IF('P1'!O17=0,"",'P1'!O17)</f>
        <v>96</v>
      </c>
      <c r="M8" s="52">
        <f>IF('P1'!P17=0,"",'P1'!P17)</f>
        <v>75</v>
      </c>
      <c r="N8" s="52">
        <f>IF('P1'!Q17=0,"",'P1'!Q17)</f>
        <v>96</v>
      </c>
      <c r="O8" s="52">
        <f>IF('P1'!R17=0,"",'P1'!R17)</f>
        <v>171</v>
      </c>
      <c r="P8" s="66">
        <f>IF('P1'!S17=0,"",'P1'!S17)</f>
        <v>196.71221866576516</v>
      </c>
      <c r="R8" s="140">
        <f>IF((T8+U8)="","",IF(C8="","",IF('P1'!Y17="k",IF(C8&gt;153.757,(T8+U8),IF(C8&lt;28,10^(0.787004341*LOG10(28/153.757)^2)*(T8+U8),10^(0.787004341*LOG10(C8/153.757)^2)*(T8+U8))),IF(C8&gt;193.609,(T8+U8),IF(C8&lt;32,10^(0.722762521*LOG10(32/193.609)^2)*(T8+U8),10^(0.722762521*LOG10(C8/193.609)^2)*(T8+U8))))))</f>
        <v>196.71221866576516</v>
      </c>
      <c r="T8" s="141">
        <f>IF(MAX(IF(ISNUMBER(G8),G8,IF(LEN(G8)&lt;2,0,VALUE(LEFT(G8,LEN(G8)-1)))),IF(ISNUMBER(H8),H8,IF(LEN(H8)&lt;2,0,VALUE(LEFT(H8,LEN(H8)-1)))),IF(ISNUMBER(I8),I8,IF(LEN(I8)&lt;2,0,VALUE(LEFT(I8,LEN(I8)-1)))))&lt;0,0,MAX(IF(ISNUMBER(G8),G8,IF(LEN(G8)&lt;2,0,VALUE(LEFT(G8,LEN(G8)-1)))),IF(ISNUMBER(H8),H8,IF(LEN(H8)&lt;2,0,VALUE(LEFT(H8,LEN(H8)-1)))),IF(ISNUMBER(I8),I8,IF(LEN(I8)&lt;2,0,VALUE(LEFT(I8,LEN(I8)-1))))))</f>
        <v>75</v>
      </c>
      <c r="U8" s="141">
        <f>IF(MAX(IF(ISNUMBER(J8),J8,IF(LEN(J8)&lt;2,0,VALUE(LEFT(J8,LEN(J8)-1)))),IF(ISNUMBER(K8),K8,IF(LEN(K8)&lt;2,0,VALUE(LEFT(K8,LEN(K8)-1)))),IF(ISNUMBER(L8),L8,IF(LEN(L8)&lt;2,0,VALUE(LEFT(L8,LEN(L8)-1)))))&lt;0,0,MAX(IF(ISNUMBER(J8),J8,IF(LEN(J8)&lt;2,0,VALUE(LEFT(J8,LEN(J8)-1)))),IF(ISNUMBER(K8),K8,IF(LEN(K8)&lt;2,0,VALUE(LEFT(K8,LEN(K8)-1)))),IF(ISNUMBER(L8),L8,IF(LEN(L8)&lt;2,0,VALUE(LEFT(L8,LEN(L8)-1))))))</f>
        <v>96</v>
      </c>
    </row>
    <row r="9" spans="1:21" s="54" customFormat="1" ht="18">
      <c r="A9" s="45"/>
      <c r="B9" s="46">
        <f>IF('P1'!C22="","",'P1'!C22)</f>
        <v>76</v>
      </c>
      <c r="C9" s="49">
        <f>IF('P1'!D22="","",'P1'!D22)</f>
        <v>73.8</v>
      </c>
      <c r="D9" s="46" t="str">
        <f>IF('P1'!E22="","",'P1'!E22)</f>
        <v>JK</v>
      </c>
      <c r="E9" s="47">
        <f>IF('P1'!F22="","",'P1'!F22)</f>
        <v>38060</v>
      </c>
      <c r="F9" s="48" t="str">
        <f>IF('P1'!H22="","",'P1'!H22)</f>
        <v>Tine Rognaldsen Pedersen</v>
      </c>
      <c r="G9" s="52">
        <f>IF('P1'!J22=0,"",'P1'!J22)</f>
        <v>-83</v>
      </c>
      <c r="H9" s="52">
        <f>IF('P1'!K22=0,"",'P1'!K22)</f>
        <v>83</v>
      </c>
      <c r="I9" s="52">
        <f>IF('P1'!L22=0,"",'P1'!L22)</f>
        <v>-85</v>
      </c>
      <c r="J9" s="52">
        <f>IF('P1'!M22=0,"",'P1'!M22)</f>
        <v>106</v>
      </c>
      <c r="K9" s="52">
        <f>IF('P1'!N22=0,"",'P1'!N22)</f>
        <v>-109</v>
      </c>
      <c r="L9" s="52">
        <f>IF('P1'!O22=0,"",'P1'!O22)</f>
        <v>-109</v>
      </c>
      <c r="M9" s="52">
        <f>IF('P1'!P22=0,"",'P1'!P22)</f>
        <v>83</v>
      </c>
      <c r="N9" s="52">
        <f>IF('P1'!Q22=0,"",'P1'!Q22)</f>
        <v>106</v>
      </c>
      <c r="O9" s="52">
        <f>IF('P1'!R22=0,"",'P1'!R22)</f>
        <v>189</v>
      </c>
      <c r="P9" s="66">
        <f>IF('P1'!S22=0,"",'P1'!S22)</f>
        <v>227.21499647428701</v>
      </c>
      <c r="R9" s="140">
        <f>IF((T9+U9)="","",IF(C9="","",IF('P1'!Y22="k",IF(C9&gt;153.757,(T9+U9),IF(C9&lt;28,10^(0.787004341*LOG10(28/153.757)^2)*(T9+U9),10^(0.787004341*LOG10(C9/153.757)^2)*(T9+U9))),IF(C9&gt;193.609,(T9+U9),IF(C9&lt;32,10^(0.722762521*LOG10(32/193.609)^2)*(T9+U9),10^(0.722762521*LOG10(C9/193.609)^2)*(T9+U9))))))</f>
        <v>227.21499647428701</v>
      </c>
      <c r="T9" s="141">
        <f>IF(MAX(IF(ISNUMBER(G9),G9,IF(LEN(G9)&lt;2,0,VALUE(LEFT(G9,LEN(G9)-1)))),IF(ISNUMBER(H9),H9,IF(LEN(H9)&lt;2,0,VALUE(LEFT(H9,LEN(H9)-1)))),IF(ISNUMBER(I9),I9,IF(LEN(I9)&lt;2,0,VALUE(LEFT(I9,LEN(I9)-1)))))&lt;0,0,MAX(IF(ISNUMBER(G9),G9,IF(LEN(G9)&lt;2,0,VALUE(LEFT(G9,LEN(G9)-1)))),IF(ISNUMBER(H9),H9,IF(LEN(H9)&lt;2,0,VALUE(LEFT(H9,LEN(H9)-1)))),IF(ISNUMBER(I9),I9,IF(LEN(I9)&lt;2,0,VALUE(LEFT(I9,LEN(I9)-1))))))</f>
        <v>83</v>
      </c>
      <c r="U9" s="141">
        <f>IF(MAX(IF(ISNUMBER(J9),J9,IF(LEN(J9)&lt;2,0,VALUE(LEFT(J9,LEN(J9)-1)))),IF(ISNUMBER(K9),K9,IF(LEN(K9)&lt;2,0,VALUE(LEFT(K9,LEN(K9)-1)))),IF(ISNUMBER(L9),L9,IF(LEN(L9)&lt;2,0,VALUE(LEFT(L9,LEN(L9)-1)))))&lt;0,0,MAX(IF(ISNUMBER(J9),J9,IF(LEN(J9)&lt;2,0,VALUE(LEFT(J9,LEN(J9)-1)))),IF(ISNUMBER(K9),K9,IF(LEN(K9)&lt;2,0,VALUE(LEFT(K9,LEN(K9)-1)))),IF(ISNUMBER(L9),L9,IF(LEN(L9)&lt;2,0,VALUE(LEFT(L9,LEN(L9)-1))))))</f>
        <v>106</v>
      </c>
    </row>
    <row r="10" spans="1:21" s="54" customFormat="1" ht="18">
      <c r="A10" s="45"/>
      <c r="B10" s="46">
        <f>IF('P2'!C12="","",'P2'!C12)</f>
        <v>87</v>
      </c>
      <c r="C10" s="49">
        <f>IF('P2'!D12="","",'P2'!D12)</f>
        <v>81.96</v>
      </c>
      <c r="D10" s="46" t="str">
        <f>IF('P2'!E12="","",'P2'!E12)</f>
        <v>SK</v>
      </c>
      <c r="E10" s="47">
        <f>IF('P2'!F12="","",'P2'!F12)</f>
        <v>33918</v>
      </c>
      <c r="F10" s="48" t="str">
        <f>IF('P2'!H12="","",'P2'!H12)</f>
        <v>Lone Kalland</v>
      </c>
      <c r="G10" s="52">
        <f>IF('P2'!J12=0,"",'P2'!J12)</f>
        <v>82</v>
      </c>
      <c r="H10" s="52">
        <f>IF('P2'!K12=0,"",'P2'!K12)</f>
        <v>85</v>
      </c>
      <c r="I10" s="52">
        <f>IF('P2'!L12=0,"",'P2'!L12)</f>
        <v>88</v>
      </c>
      <c r="J10" s="52">
        <f>IF('P2'!M12=0,"",'P2'!M12)</f>
        <v>-106</v>
      </c>
      <c r="K10" s="52">
        <f>IF('P2'!N12=0,"",'P2'!N12)</f>
        <v>106</v>
      </c>
      <c r="L10" s="52">
        <f>IF('P2'!O12=0,"",'P2'!O12)</f>
        <v>110</v>
      </c>
      <c r="M10" s="52">
        <f>IF('P2'!P12=0,"",'P2'!P12)</f>
        <v>88</v>
      </c>
      <c r="N10" s="52">
        <f>IF('P2'!Q12=0,"",'P2'!Q12)</f>
        <v>110</v>
      </c>
      <c r="O10" s="52">
        <f>IF('P2'!R12=0,"",'P2'!R12)</f>
        <v>198</v>
      </c>
      <c r="P10" s="49">
        <f>IF('P2'!S12=0,"",'P2'!S12)</f>
        <v>226.68353565594984</v>
      </c>
      <c r="R10" s="140">
        <f>IF((T10+U10)="","",IF(C10="","",IF('P2'!Y12="k",IF(C10&gt;153.757,(T10+U10),IF(C10&lt;28,10^(0.787004341*LOG10(28/153.757)^2)*(T10+U10),10^(0.787004341*LOG10(C10/153.757)^2)*(T10+U10))),IF(C10&gt;193.609,(T10+U10),IF(C10&lt;32,10^(0.722762521*LOG10(32/193.609)^2)*(T10+U10),10^(0.722762521*LOG10(C10/193.609)^2)*(T10+U10))))))</f>
        <v>226.68353565594984</v>
      </c>
      <c r="T10" s="141">
        <f>IF(MAX(IF(ISNUMBER(G10),G10,IF(LEN(G10)&lt;2,0,VALUE(LEFT(G10,LEN(G10)-1)))),IF(ISNUMBER(H10),H10,IF(LEN(H10)&lt;2,0,VALUE(LEFT(H10,LEN(H10)-1)))),IF(ISNUMBER(I10),I10,IF(LEN(I10)&lt;2,0,VALUE(LEFT(I10,LEN(I10)-1)))))&lt;0,0,MAX(IF(ISNUMBER(G10),G10,IF(LEN(G10)&lt;2,0,VALUE(LEFT(G10,LEN(G10)-1)))),IF(ISNUMBER(H10),H10,IF(LEN(H10)&lt;2,0,VALUE(LEFT(H10,LEN(H10)-1)))),IF(ISNUMBER(I10),I10,IF(LEN(I10)&lt;2,0,VALUE(LEFT(I10,LEN(I10)-1))))))</f>
        <v>88</v>
      </c>
      <c r="U10" s="141">
        <f>IF(MAX(IF(ISNUMBER(J10),J10,IF(LEN(J10)&lt;2,0,VALUE(LEFT(J10,LEN(J10)-1)))),IF(ISNUMBER(K10),K10,IF(LEN(K10)&lt;2,0,VALUE(LEFT(K10,LEN(K10)-1)))),IF(ISNUMBER(L10),L10,IF(LEN(L10)&lt;2,0,VALUE(LEFT(L10,LEN(L10)-1)))))&lt;0,0,MAX(IF(ISNUMBER(J10),J10,IF(LEN(J10)&lt;2,0,VALUE(LEFT(J10,LEN(J10)-1)))),IF(ISNUMBER(K10),K10,IF(LEN(K10)&lt;2,0,VALUE(LEFT(K10,LEN(K10)-1)))),IF(ISNUMBER(L10),L10,IF(LEN(L10)&lt;2,0,VALUE(LEFT(L10,LEN(L10)-1))))))</f>
        <v>110</v>
      </c>
    </row>
    <row r="11" spans="1:21" s="54" customFormat="1" ht="18">
      <c r="A11" s="45"/>
      <c r="B11" s="46">
        <f>IF('P2'!C17="","",'P2'!C17)</f>
        <v>71</v>
      </c>
      <c r="C11" s="49">
        <f>IF('P2'!D17="","",'P2'!D17)</f>
        <v>65.44</v>
      </c>
      <c r="D11" s="46" t="str">
        <f>IF('P2'!E17="","",'P2'!E17)</f>
        <v>SK</v>
      </c>
      <c r="E11" s="47">
        <f>IF('P2'!F17="","",'P2'!F17)</f>
        <v>33735</v>
      </c>
      <c r="F11" s="48" t="str">
        <f>IF('P2'!H17="","",'P2'!H17)</f>
        <v>Marit Årdalsbakke</v>
      </c>
      <c r="G11" s="52">
        <f>IF('P2'!J17=0,"",'P2'!J17)</f>
        <v>86</v>
      </c>
      <c r="H11" s="52">
        <f>IF('P2'!K17=0,"",'P2'!K17)</f>
        <v>89</v>
      </c>
      <c r="I11" s="52">
        <f>IF('P2'!L17=0,"",'P2'!L17)</f>
        <v>-91</v>
      </c>
      <c r="J11" s="52">
        <f>IF('P2'!M17=0,"",'P2'!M17)</f>
        <v>100</v>
      </c>
      <c r="K11" s="52">
        <f>IF('P2'!N17=0,"",'P2'!N17)</f>
        <v>105</v>
      </c>
      <c r="L11" s="52">
        <f>IF('P2'!O17=0,"",'P2'!O17)</f>
        <v>-111</v>
      </c>
      <c r="M11" s="52">
        <f>IF('P2'!P17=0,"",'P2'!P17)</f>
        <v>89</v>
      </c>
      <c r="N11" s="52">
        <f>IF('P2'!Q17=0,"",'P2'!Q17)</f>
        <v>105</v>
      </c>
      <c r="O11" s="52">
        <f>IF('P2'!R17=0,"",'P2'!R17)</f>
        <v>194</v>
      </c>
      <c r="P11" s="49">
        <f>IF('P2'!S17=0,"",'P2'!S17)</f>
        <v>248.95502278821544</v>
      </c>
      <c r="R11" s="140">
        <f>IF((T11+U11)="","",IF(C11="","",IF('P2'!Y17="k",IF(C11&gt;153.757,(T11+U11),IF(C11&lt;28,10^(0.787004341*LOG10(28/153.757)^2)*(T11+U11),10^(0.787004341*LOG10(C11/153.757)^2)*(T11+U11))),IF(C11&gt;193.609,(T11+U11),IF(C11&lt;32,10^(0.722762521*LOG10(32/193.609)^2)*(T11+U11),10^(0.722762521*LOG10(C11/193.609)^2)*(T11+U11))))))</f>
        <v>248.95502278821544</v>
      </c>
      <c r="T11" s="141">
        <f>IF(MAX(IF(ISNUMBER(G11),G11,IF(LEN(G11)&lt;2,0,VALUE(LEFT(G11,LEN(G11)-1)))),IF(ISNUMBER(H11),H11,IF(LEN(H11)&lt;2,0,VALUE(LEFT(H11,LEN(H11)-1)))),IF(ISNUMBER(I11),I11,IF(LEN(I11)&lt;2,0,VALUE(LEFT(I11,LEN(I11)-1)))))&lt;0,0,MAX(IF(ISNUMBER(G11),G11,IF(LEN(G11)&lt;2,0,VALUE(LEFT(G11,LEN(G11)-1)))),IF(ISNUMBER(H11),H11,IF(LEN(H11)&lt;2,0,VALUE(LEFT(H11,LEN(H11)-1)))),IF(ISNUMBER(I11),I11,IF(LEN(I11)&lt;2,0,VALUE(LEFT(I11,LEN(I11)-1))))))</f>
        <v>89</v>
      </c>
      <c r="U11" s="141">
        <f>IF(MAX(IF(ISNUMBER(J11),J11,IF(LEN(J11)&lt;2,0,VALUE(LEFT(J11,LEN(J11)-1)))),IF(ISNUMBER(K11),K11,IF(LEN(K11)&lt;2,0,VALUE(LEFT(K11,LEN(K11)-1)))),IF(ISNUMBER(L11),L11,IF(LEN(L11)&lt;2,0,VALUE(LEFT(L11,LEN(L11)-1)))))&lt;0,0,MAX(IF(ISNUMBER(J11),J11,IF(LEN(J11)&lt;2,0,VALUE(LEFT(J11,LEN(J11)-1)))),IF(ISNUMBER(K11),K11,IF(LEN(K11)&lt;2,0,VALUE(LEFT(K11,LEN(K11)-1)))),IF(ISNUMBER(L11),L11,IF(LEN(L11)&lt;2,0,VALUE(LEFT(L11,LEN(L11)-1))))))</f>
        <v>105</v>
      </c>
    </row>
    <row r="12" spans="1:21" s="56" customFormat="1" ht="28">
      <c r="A12" s="57">
        <v>2</v>
      </c>
      <c r="B12" s="211" t="s">
        <v>66</v>
      </c>
      <c r="C12" s="211"/>
      <c r="D12" s="211"/>
      <c r="E12" s="211"/>
      <c r="F12" s="211"/>
      <c r="G12" s="69"/>
      <c r="H12" s="69"/>
      <c r="I12" s="69"/>
      <c r="J12" s="69"/>
      <c r="K12" s="69"/>
      <c r="L12" s="69"/>
      <c r="M12" s="58"/>
      <c r="N12" s="58"/>
      <c r="O12" s="58"/>
      <c r="P12" s="67">
        <f>IF(P17="",SUM(P13:P17),(SUM(P13:P17)-MIN(P13:P17)))</f>
        <v>875.38831275847429</v>
      </c>
      <c r="Q12" s="139"/>
      <c r="R12" s="138">
        <f>IF(R17="",SUM(R17:R17),(SUM(R13:R17)-MIN(R13:R17)))</f>
        <v>875.38831275847429</v>
      </c>
    </row>
    <row r="13" spans="1:21" s="55" customFormat="1" ht="18">
      <c r="A13" s="45"/>
      <c r="B13" s="46" t="str">
        <f>IF('P1'!C11="","",'P1'!C11)</f>
        <v>71</v>
      </c>
      <c r="C13" s="49">
        <f>IF('P1'!D11="","",'P1'!D11)</f>
        <v>66.099999999999994</v>
      </c>
      <c r="D13" s="46" t="str">
        <f>IF('P1'!E11="","",'P1'!E11)</f>
        <v>SK</v>
      </c>
      <c r="E13" s="47">
        <f>IF('P1'!F11="","",'P1'!F11)</f>
        <v>35725</v>
      </c>
      <c r="F13" s="48" t="str">
        <f>IF('P1'!H11="","",'P1'!H11)</f>
        <v>Ane Westrheim</v>
      </c>
      <c r="G13" s="52">
        <f>IF('P1'!J11=0,"",'P1'!J11)</f>
        <v>62</v>
      </c>
      <c r="H13" s="52">
        <f>IF('P1'!K11=0,"",'P1'!K11)</f>
        <v>66</v>
      </c>
      <c r="I13" s="52">
        <f>IF('P1'!L11=0,"",'P1'!L11)</f>
        <v>72</v>
      </c>
      <c r="J13" s="52">
        <f>IF('P1'!M11=0,"",'P1'!M11)</f>
        <v>85</v>
      </c>
      <c r="K13" s="52">
        <f>IF('P1'!N11=0,"",'P1'!N11)</f>
        <v>90</v>
      </c>
      <c r="L13" s="52">
        <f>IF('P1'!O11=0,"",'P1'!O11)</f>
        <v>94</v>
      </c>
      <c r="M13" s="52">
        <f>IF('P1'!P11=0,"",'P1'!P11)</f>
        <v>72</v>
      </c>
      <c r="N13" s="52">
        <f>IF('P1'!Q11=0,"",'P1'!Q11)</f>
        <v>94</v>
      </c>
      <c r="O13" s="52">
        <f>IF('P1'!R11=0,"",'P1'!R11)</f>
        <v>166</v>
      </c>
      <c r="P13" s="66">
        <f>IF('P1'!S11=0,"",'P1'!S11)</f>
        <v>211.78601194498518</v>
      </c>
      <c r="R13" s="140">
        <f>IF((T13+U13)="","",IF(C13="","",IF('P1'!Y11="k",IF(C13&gt;153.757,(T13+U13),IF(C13&lt;28,10^(0.787004341*LOG10(28/153.757)^2)*(T13+U13),10^(0.787004341*LOG10(C13/153.757)^2)*(T13+U13))),IF(C13&gt;193.609,(T13+U13),IF(C13&lt;32,10^(0.722762521*LOG10(32/193.609)^2)*(T13+U13),10^(0.722762521*LOG10(C13/193.609)^2)*(T13+U13))))))</f>
        <v>211.78601194498518</v>
      </c>
      <c r="T13" s="141">
        <f>IF(MAX(IF(ISNUMBER(G13),G13,IF(LEN(G13)&lt;2,0,VALUE(LEFT(G13,LEN(G13)-1)))),IF(ISNUMBER(H13),H13,IF(LEN(H13)&lt;2,0,VALUE(LEFT(H13,LEN(H13)-1)))),IF(ISNUMBER(I13),I13,IF(LEN(I13)&lt;2,0,VALUE(LEFT(I13,LEN(I13)-1)))))&lt;0,0,MAX(IF(ISNUMBER(G13),G13,IF(LEN(G13)&lt;2,0,VALUE(LEFT(G13,LEN(G13)-1)))),IF(ISNUMBER(H13),H13,IF(LEN(H13)&lt;2,0,VALUE(LEFT(H13,LEN(H13)-1)))),IF(ISNUMBER(I13),I13,IF(LEN(I13)&lt;2,0,VALUE(LEFT(I13,LEN(I13)-1))))))</f>
        <v>72</v>
      </c>
      <c r="U13" s="141">
        <f>IF(MAX(IF(ISNUMBER(J13),J13,IF(LEN(J13)&lt;2,0,VALUE(LEFT(J13,LEN(J13)-1)))),IF(ISNUMBER(K13),K13,IF(LEN(K13)&lt;2,0,VALUE(LEFT(K13,LEN(K13)-1)))),IF(ISNUMBER(L13),L13,IF(LEN(L13)&lt;2,0,VALUE(LEFT(L13,LEN(L13)-1)))))&lt;0,0,MAX(IF(ISNUMBER(J13),J13,IF(LEN(J13)&lt;2,0,VALUE(LEFT(J13,LEN(J13)-1)))),IF(ISNUMBER(K13),K13,IF(LEN(K13)&lt;2,0,VALUE(LEFT(K13,LEN(K13)-1)))),IF(ISNUMBER(L13),L13,IF(LEN(L13)&lt;2,0,VALUE(LEFT(L13,LEN(L13)-1))))))</f>
        <v>94</v>
      </c>
    </row>
    <row r="14" spans="1:21" s="54" customFormat="1" ht="18">
      <c r="A14" s="45"/>
      <c r="B14" s="46">
        <f>IF('P1'!C16="","",'P1'!C16)</f>
        <v>64</v>
      </c>
      <c r="C14" s="49">
        <f>IF('P1'!D16="","",'P1'!D16)</f>
        <v>61.76</v>
      </c>
      <c r="D14" s="46" t="str">
        <f>IF('P1'!E16="","",'P1'!E16)</f>
        <v>SK</v>
      </c>
      <c r="E14" s="47">
        <f>IF('P1'!F16="","",'P1'!F16)</f>
        <v>34222</v>
      </c>
      <c r="F14" s="48" t="str">
        <f>IF('P1'!H16="","",'P1'!H16)</f>
        <v>Celine Mariell Båtnes</v>
      </c>
      <c r="G14" s="52">
        <f>IF('P1'!J16=0,"",'P1'!J16)</f>
        <v>65</v>
      </c>
      <c r="H14" s="52">
        <f>IF('P1'!K16=0,"",'P1'!K16)</f>
        <v>-69</v>
      </c>
      <c r="I14" s="52">
        <f>IF('P1'!L16=0,"",'P1'!L16)</f>
        <v>69</v>
      </c>
      <c r="J14" s="52">
        <f>IF('P1'!M16=0,"",'P1'!M16)</f>
        <v>90</v>
      </c>
      <c r="K14" s="52">
        <f>IF('P1'!N16=0,"",'P1'!N16)</f>
        <v>94</v>
      </c>
      <c r="L14" s="52">
        <f>IF('P1'!O16=0,"",'P1'!O16)</f>
        <v>98</v>
      </c>
      <c r="M14" s="52">
        <f>IF('P1'!P16=0,"",'P1'!P16)</f>
        <v>69</v>
      </c>
      <c r="N14" s="52">
        <f>IF('P1'!Q16=0,"",'P1'!Q16)</f>
        <v>98</v>
      </c>
      <c r="O14" s="52">
        <f>IF('P1'!R16=0,"",'P1'!R16)</f>
        <v>167</v>
      </c>
      <c r="P14" s="66">
        <f>IF('P1'!S16=0,"",'P1'!S16)</f>
        <v>221.92738539398428</v>
      </c>
      <c r="R14" s="140">
        <f>IF((T14+U14)="","",IF(C14="","",IF('P1'!Y16="k",IF(C14&gt;153.757,(T14+U14),IF(C14&lt;28,10^(0.787004341*LOG10(28/153.757)^2)*(T14+U14),10^(0.787004341*LOG10(C14/153.757)^2)*(T14+U14))),IF(C14&gt;193.609,(T14+U14),IF(C14&lt;32,10^(0.722762521*LOG10(32/193.609)^2)*(T14+U14),10^(0.722762521*LOG10(C14/193.609)^2)*(T14+U14))))))</f>
        <v>221.92738539398428</v>
      </c>
      <c r="T14" s="141">
        <f>IF(MAX(IF(ISNUMBER(G14),G14,IF(LEN(G14)&lt;2,0,VALUE(LEFT(G14,LEN(G14)-1)))),IF(ISNUMBER(H14),H14,IF(LEN(H14)&lt;2,0,VALUE(LEFT(H14,LEN(H14)-1)))),IF(ISNUMBER(I14),I14,IF(LEN(I14)&lt;2,0,VALUE(LEFT(I14,LEN(I14)-1)))))&lt;0,0,MAX(IF(ISNUMBER(G14),G14,IF(LEN(G14)&lt;2,0,VALUE(LEFT(G14,LEN(G14)-1)))),IF(ISNUMBER(H14),H14,IF(LEN(H14)&lt;2,0,VALUE(LEFT(H14,LEN(H14)-1)))),IF(ISNUMBER(I14),I14,IF(LEN(I14)&lt;2,0,VALUE(LEFT(I14,LEN(I14)-1))))))</f>
        <v>69</v>
      </c>
      <c r="U14" s="141">
        <f>IF(MAX(IF(ISNUMBER(J14),J14,IF(LEN(J14)&lt;2,0,VALUE(LEFT(J14,LEN(J14)-1)))),IF(ISNUMBER(K14),K14,IF(LEN(K14)&lt;2,0,VALUE(LEFT(K14,LEN(K14)-1)))),IF(ISNUMBER(L14),L14,IF(LEN(L14)&lt;2,0,VALUE(LEFT(L14,LEN(L14)-1)))))&lt;0,0,MAX(IF(ISNUMBER(J14),J14,IF(LEN(J14)&lt;2,0,VALUE(LEFT(J14,LEN(J14)-1)))),IF(ISNUMBER(K14),K14,IF(LEN(K14)&lt;2,0,VALUE(LEFT(K14,LEN(K14)-1)))),IF(ISNUMBER(L14),L14,IF(LEN(L14)&lt;2,0,VALUE(LEFT(L14,LEN(L14)-1))))))</f>
        <v>98</v>
      </c>
    </row>
    <row r="15" spans="1:21" s="54" customFormat="1" ht="18">
      <c r="A15" s="45"/>
      <c r="B15" s="46">
        <f>IF('P1'!C21="","",'P1'!C21)</f>
        <v>55</v>
      </c>
      <c r="C15" s="49">
        <f>IF('P1'!D21="","",'P1'!D21)</f>
        <v>52.92</v>
      </c>
      <c r="D15" s="46" t="str">
        <f>IF('P1'!E21="","",'P1'!E21)</f>
        <v>K35</v>
      </c>
      <c r="E15" s="47">
        <f>IF('P1'!F21="","",'P1'!F21)</f>
        <v>32020</v>
      </c>
      <c r="F15" s="48" t="str">
        <f>IF('P1'!H21="","",'P1'!H21)</f>
        <v>Kine Krøs</v>
      </c>
      <c r="G15" s="52">
        <f>IF('P1'!J21=0,"",'P1'!J21)</f>
        <v>53</v>
      </c>
      <c r="H15" s="52">
        <f>IF('P1'!K21=0,"",'P1'!K21)</f>
        <v>-57</v>
      </c>
      <c r="I15" s="52">
        <f>IF('P1'!L21=0,"",'P1'!L21)</f>
        <v>57</v>
      </c>
      <c r="J15" s="52">
        <f>IF('P1'!M21=0,"",'P1'!M21)</f>
        <v>73</v>
      </c>
      <c r="K15" s="52">
        <f>IF('P1'!N21=0,"",'P1'!N21)</f>
        <v>76</v>
      </c>
      <c r="L15" s="52">
        <f>IF('P1'!O21=0,"",'P1'!O21)</f>
        <v>78</v>
      </c>
      <c r="M15" s="52">
        <f>IF('P1'!P21=0,"",'P1'!P21)</f>
        <v>57</v>
      </c>
      <c r="N15" s="52">
        <f>IF('P1'!Q21=0,"",'P1'!Q21)</f>
        <v>78</v>
      </c>
      <c r="O15" s="52">
        <f>IF('P1'!R21=0,"",'P1'!R21)</f>
        <v>135</v>
      </c>
      <c r="P15" s="66">
        <f>IF('P1'!S21=0,"",'P1'!S21)</f>
        <v>199.15896827858819</v>
      </c>
      <c r="R15" s="140">
        <f>IF((T15+U15)="","",IF(C15="","",IF('P1'!Y21="k",IF(C15&gt;153.757,(T15+U15),IF(C15&lt;28,10^(0.787004341*LOG10(28/153.757)^2)*(T15+U15),10^(0.787004341*LOG10(C15/153.757)^2)*(T15+U15))),IF(C15&gt;193.609,(T15+U15),IF(C15&lt;32,10^(0.722762521*LOG10(32/193.609)^2)*(T15+U15),10^(0.722762521*LOG10(C15/193.609)^2)*(T15+U15))))))</f>
        <v>199.15896827858819</v>
      </c>
      <c r="T15" s="141">
        <f>IF(MAX(IF(ISNUMBER(G15),G15,IF(LEN(G15)&lt;2,0,VALUE(LEFT(G15,LEN(G15)-1)))),IF(ISNUMBER(H15),H15,IF(LEN(H15)&lt;2,0,VALUE(LEFT(H15,LEN(H15)-1)))),IF(ISNUMBER(I15),I15,IF(LEN(I15)&lt;2,0,VALUE(LEFT(I15,LEN(I15)-1)))))&lt;0,0,MAX(IF(ISNUMBER(G15),G15,IF(LEN(G15)&lt;2,0,VALUE(LEFT(G15,LEN(G15)-1)))),IF(ISNUMBER(H15),H15,IF(LEN(H15)&lt;2,0,VALUE(LEFT(H15,LEN(H15)-1)))),IF(ISNUMBER(I15),I15,IF(LEN(I15)&lt;2,0,VALUE(LEFT(I15,LEN(I15)-1))))))</f>
        <v>57</v>
      </c>
      <c r="U15" s="141">
        <f>IF(MAX(IF(ISNUMBER(J15),J15,IF(LEN(J15)&lt;2,0,VALUE(LEFT(J15,LEN(J15)-1)))),IF(ISNUMBER(K15),K15,IF(LEN(K15)&lt;2,0,VALUE(LEFT(K15,LEN(K15)-1)))),IF(ISNUMBER(L15),L15,IF(LEN(L15)&lt;2,0,VALUE(LEFT(L15,LEN(L15)-1)))))&lt;0,0,MAX(IF(ISNUMBER(J15),J15,IF(LEN(J15)&lt;2,0,VALUE(LEFT(J15,LEN(J15)-1)))),IF(ISNUMBER(K15),K15,IF(LEN(K15)&lt;2,0,VALUE(LEFT(K15,LEN(K15)-1)))),IF(ISNUMBER(L15),L15,IF(LEN(L15)&lt;2,0,VALUE(LEFT(L15,LEN(L15)-1))))))</f>
        <v>78</v>
      </c>
    </row>
    <row r="16" spans="1:21" s="54" customFormat="1" ht="18">
      <c r="A16" s="45"/>
      <c r="B16" s="46">
        <f>IF('P2'!C11="","",'P2'!C11)</f>
        <v>71</v>
      </c>
      <c r="C16" s="49">
        <f>IF('P2'!D11="","",'P2'!D11)</f>
        <v>64.12</v>
      </c>
      <c r="D16" s="46" t="str">
        <f>IF('P2'!E11="","",'P2'!E11)</f>
        <v>SK</v>
      </c>
      <c r="E16" s="47">
        <f>IF('P2'!F11="","",'P2'!F11)</f>
        <v>33443</v>
      </c>
      <c r="F16" s="48" t="str">
        <f>IF('P2'!H11="","",'P2'!H11)</f>
        <v>Sara Broe Østvold</v>
      </c>
      <c r="G16" s="52">
        <f>IF('P2'!J11=0,"",'P2'!J11)</f>
        <v>-64</v>
      </c>
      <c r="H16" s="52">
        <f>IF('P2'!K11=0,"",'P2'!K11)</f>
        <v>64</v>
      </c>
      <c r="I16" s="52">
        <f>IF('P2'!L11=0,"",'P2'!L11)</f>
        <v>67</v>
      </c>
      <c r="J16" s="52">
        <f>IF('P2'!M11=0,"",'P2'!M11)</f>
        <v>-79</v>
      </c>
      <c r="K16" s="52">
        <f>IF('P2'!N11=0,"",'P2'!N11)</f>
        <v>79</v>
      </c>
      <c r="L16" s="52">
        <f>IF('P2'!O11=0,"",'P2'!O11)</f>
        <v>82</v>
      </c>
      <c r="M16" s="52">
        <f>IF('P2'!P11=0,"",'P2'!P11)</f>
        <v>67</v>
      </c>
      <c r="N16" s="52">
        <f>IF('P2'!Q11=0,"",'P2'!Q11)</f>
        <v>82</v>
      </c>
      <c r="O16" s="52">
        <f>IF('P2'!R11=0,"",'P2'!R11)</f>
        <v>149</v>
      </c>
      <c r="P16" s="49">
        <f>IF('P2'!S11=0,"",'P2'!S11)</f>
        <v>193.52400471274808</v>
      </c>
      <c r="R16" s="140">
        <f>IF((T16+U16)="","",IF(C16="","",IF('P2'!Y11="k",IF(C16&gt;153.757,(T16+U16),IF(C16&lt;28,10^(0.787004341*LOG10(28/153.757)^2)*(T16+U16),10^(0.787004341*LOG10(C16/153.757)^2)*(T16+U16))),IF(C16&gt;193.609,(T16+U16),IF(C16&lt;32,10^(0.722762521*LOG10(32/193.609)^2)*(T16+U16),10^(0.722762521*LOG10(C16/193.609)^2)*(T16+U16))))))</f>
        <v>193.52400471274808</v>
      </c>
      <c r="T16" s="141">
        <f>IF(MAX(IF(ISNUMBER(G16),G16,IF(LEN(G16)&lt;2,0,VALUE(LEFT(G16,LEN(G16)-1)))),IF(ISNUMBER(H16),H16,IF(LEN(H16)&lt;2,0,VALUE(LEFT(H16,LEN(H16)-1)))),IF(ISNUMBER(I16),I16,IF(LEN(I16)&lt;2,0,VALUE(LEFT(I16,LEN(I16)-1)))))&lt;0,0,MAX(IF(ISNUMBER(G16),G16,IF(LEN(G16)&lt;2,0,VALUE(LEFT(G16,LEN(G16)-1)))),IF(ISNUMBER(H16),H16,IF(LEN(H16)&lt;2,0,VALUE(LEFT(H16,LEN(H16)-1)))),IF(ISNUMBER(I16),I16,IF(LEN(I16)&lt;2,0,VALUE(LEFT(I16,LEN(I16)-1))))))</f>
        <v>67</v>
      </c>
      <c r="U16" s="141">
        <f>IF(MAX(IF(ISNUMBER(J16),J16,IF(LEN(J16)&lt;2,0,VALUE(LEFT(J16,LEN(J16)-1)))),IF(ISNUMBER(K16),K16,IF(LEN(K16)&lt;2,0,VALUE(LEFT(K16,LEN(K16)-1)))),IF(ISNUMBER(L16),L16,IF(LEN(L16)&lt;2,0,VALUE(LEFT(L16,LEN(L16)-1)))))&lt;0,0,MAX(IF(ISNUMBER(J16),J16,IF(LEN(J16)&lt;2,0,VALUE(LEFT(J16,LEN(J16)-1)))),IF(ISNUMBER(K16),K16,IF(LEN(K16)&lt;2,0,VALUE(LEFT(K16,LEN(K16)-1)))),IF(ISNUMBER(L16),L16,IF(LEN(L16)&lt;2,0,VALUE(LEFT(L16,LEN(L16)-1))))))</f>
        <v>82</v>
      </c>
    </row>
    <row r="17" spans="1:24" s="54" customFormat="1" ht="18">
      <c r="A17" s="45"/>
      <c r="B17" s="46">
        <f>IF('P2'!C16="","",'P2'!C16)</f>
        <v>76</v>
      </c>
      <c r="C17" s="49">
        <f>IF('P2'!D16="","",'P2'!D16)</f>
        <v>72.56</v>
      </c>
      <c r="D17" s="46" t="str">
        <f>IF('P2'!E16="","",'P2'!E16)</f>
        <v>SK</v>
      </c>
      <c r="E17" s="47">
        <f>IF('P2'!F16="","",'P2'!F16)</f>
        <v>36401</v>
      </c>
      <c r="F17" s="48" t="str">
        <f>IF('P2'!H16="","",'P2'!H16)</f>
        <v>Tinna Henriette Ringsaker</v>
      </c>
      <c r="G17" s="52">
        <f>IF('P2'!J16=0,"",'P2'!J16)</f>
        <v>84</v>
      </c>
      <c r="H17" s="52">
        <f>IF('P2'!K16=0,"",'P2'!K16)</f>
        <v>87</v>
      </c>
      <c r="I17" s="52">
        <f>IF('P2'!L16=0,"",'P2'!L16)</f>
        <v>-90</v>
      </c>
      <c r="J17" s="52">
        <f>IF('P2'!M16=0,"",'P2'!M16)</f>
        <v>109</v>
      </c>
      <c r="K17" s="52">
        <f>IF('P2'!N16=0,"",'P2'!N16)</f>
        <v>113</v>
      </c>
      <c r="L17" s="52">
        <f>IF('P2'!O16=0,"",'P2'!O16)</f>
        <v>-115</v>
      </c>
      <c r="M17" s="52">
        <f>IF('P2'!P16=0,"",'P2'!P16)</f>
        <v>87</v>
      </c>
      <c r="N17" s="52">
        <f>IF('P2'!Q16=0,"",'P2'!Q16)</f>
        <v>113</v>
      </c>
      <c r="O17" s="52">
        <f>IF('P2'!R16=0,"",'P2'!R16)</f>
        <v>200</v>
      </c>
      <c r="P17" s="49">
        <f>IF('P2'!S16=0,"",'P2'!S16)</f>
        <v>242.51594714091675</v>
      </c>
      <c r="R17" s="140">
        <f>IF((T17+U17)="","",IF(C17="","",IF('P2'!Y16="k",IF(C17&gt;153.757,(T17+U17),IF(C17&lt;28,10^(0.787004341*LOG10(28/153.757)^2)*(T17+U17),10^(0.787004341*LOG10(C17/153.757)^2)*(T17+U17))),IF(C17&gt;193.609,(T17+U17),IF(C17&lt;32,10^(0.722762521*LOG10(32/193.609)^2)*(T17+U17),10^(0.722762521*LOG10(C17/193.609)^2)*(T17+U17))))))</f>
        <v>242.51594714091675</v>
      </c>
      <c r="T17" s="141">
        <f>IF(MAX(IF(ISNUMBER(G17),G17,IF(LEN(G17)&lt;2,0,VALUE(LEFT(G17,LEN(G17)-1)))),IF(ISNUMBER(H17),H17,IF(LEN(H17)&lt;2,0,VALUE(LEFT(H17,LEN(H17)-1)))),IF(ISNUMBER(I17),I17,IF(LEN(I17)&lt;2,0,VALUE(LEFT(I17,LEN(I17)-1)))))&lt;0,0,MAX(IF(ISNUMBER(G17),G17,IF(LEN(G17)&lt;2,0,VALUE(LEFT(G17,LEN(G17)-1)))),IF(ISNUMBER(H17),H17,IF(LEN(H17)&lt;2,0,VALUE(LEFT(H17,LEN(H17)-1)))),IF(ISNUMBER(I17),I17,IF(LEN(I17)&lt;2,0,VALUE(LEFT(I17,LEN(I17)-1))))))</f>
        <v>87</v>
      </c>
      <c r="U17" s="141">
        <f>IF(MAX(IF(ISNUMBER(J17),J17,IF(LEN(J17)&lt;2,0,VALUE(LEFT(J17,LEN(J17)-1)))),IF(ISNUMBER(K17),K17,IF(LEN(K17)&lt;2,0,VALUE(LEFT(K17,LEN(K17)-1)))),IF(ISNUMBER(L17),L17,IF(LEN(L17)&lt;2,0,VALUE(LEFT(L17,LEN(L17)-1)))))&lt;0,0,MAX(IF(ISNUMBER(J17),J17,IF(LEN(J17)&lt;2,0,VALUE(LEFT(J17,LEN(J17)-1)))),IF(ISNUMBER(K17),K17,IF(LEN(K17)&lt;2,0,VALUE(LEFT(K17,LEN(K17)-1)))),IF(ISNUMBER(L17),L17,IF(LEN(L17)&lt;2,0,VALUE(LEFT(L17,LEN(L17)-1))))))</f>
        <v>113</v>
      </c>
    </row>
    <row r="18" spans="1:24" s="56" customFormat="1" ht="28">
      <c r="A18" s="57">
        <v>3</v>
      </c>
      <c r="B18" s="211" t="s">
        <v>61</v>
      </c>
      <c r="C18" s="211"/>
      <c r="D18" s="211"/>
      <c r="E18" s="211"/>
      <c r="F18" s="211"/>
      <c r="G18" s="69"/>
      <c r="H18" s="69"/>
      <c r="I18" s="69"/>
      <c r="J18" s="69"/>
      <c r="K18" s="69"/>
      <c r="L18" s="69"/>
      <c r="M18" s="58"/>
      <c r="N18" s="58"/>
      <c r="O18" s="58"/>
      <c r="P18" s="67">
        <f>SUM(P19:P23)</f>
        <v>809.37387324292035</v>
      </c>
      <c r="Q18" s="139"/>
      <c r="R18" s="138">
        <f>IF(R23="",SUM(R23:R23),(SUM(R19:R23)-MIN(R19:R23)))</f>
        <v>809.37387324292035</v>
      </c>
    </row>
    <row r="19" spans="1:24" s="55" customFormat="1" ht="18">
      <c r="A19" s="45"/>
      <c r="B19" s="46" t="str">
        <f>IF('P1'!C9="","",'P1'!C9)</f>
        <v>71</v>
      </c>
      <c r="C19" s="49">
        <f>IF('P1'!D9="","",'P1'!D9)</f>
        <v>70.739999999999995</v>
      </c>
      <c r="D19" s="46" t="str">
        <f>IF('P1'!E9="","",'P1'!E9)</f>
        <v>JK</v>
      </c>
      <c r="E19" s="47">
        <f>IF('P1'!F9="","",'P1'!F9)</f>
        <v>37721</v>
      </c>
      <c r="F19" s="48" t="str">
        <f>IF('P1'!H9="","",'P1'!H9)</f>
        <v>Tuva Loodtz</v>
      </c>
      <c r="G19" s="52">
        <f>IF('P1'!J9=0,"",'P1'!J9)</f>
        <v>65</v>
      </c>
      <c r="H19" s="52">
        <f>IF('P1'!K9=0,"",'P1'!K9)</f>
        <v>-68</v>
      </c>
      <c r="I19" s="52">
        <f>IF('P1'!L9=0,"",'P1'!L9)</f>
        <v>-68</v>
      </c>
      <c r="J19" s="52">
        <f>IF('P1'!M9=0,"",'P1'!M9)</f>
        <v>-90</v>
      </c>
      <c r="K19" s="52">
        <f>IF('P1'!N9=0,"",'P1'!N9)</f>
        <v>90</v>
      </c>
      <c r="L19" s="52">
        <f>IF('P1'!O9=0,"",'P1'!O9)</f>
        <v>93</v>
      </c>
      <c r="M19" s="52">
        <f>IF('P1'!P9=0,"",'P1'!P9)</f>
        <v>65</v>
      </c>
      <c r="N19" s="52">
        <f>IF('P1'!Q9=0,"",'P1'!Q9)</f>
        <v>93</v>
      </c>
      <c r="O19" s="52">
        <f>IF('P1'!R9=0,"",'P1'!R9)</f>
        <v>158</v>
      </c>
      <c r="P19" s="66">
        <f>IF('P1'!S9=0,"",'P1'!S9)</f>
        <v>194.14512793877367</v>
      </c>
      <c r="R19" s="140">
        <f>IF((T19+U19)="","",IF(C19="","",IF('P1'!Y9="k",IF(C19&gt;153.757,(T19+U19),IF(C19&lt;28,10^(0.787004341*LOG10(28/153.757)^2)*(T19+U19),10^(0.787004341*LOG10(C19/153.757)^2)*(T19+U19))),IF(C19&gt;193.609,(T19+U19),IF(C19&lt;32,10^(0.722762521*LOG10(32/193.609)^2)*(T19+U19),10^(0.722762521*LOG10(C19/193.609)^2)*(T19+U19))))))</f>
        <v>194.14512793877367</v>
      </c>
      <c r="T19" s="141">
        <f>IF(MAX(IF(ISNUMBER(G19),G19,IF(LEN(G19)&lt;2,0,VALUE(LEFT(G19,LEN(G19)-1)))),IF(ISNUMBER(H19),H19,IF(LEN(H19)&lt;2,0,VALUE(LEFT(H19,LEN(H19)-1)))),IF(ISNUMBER(I19),I19,IF(LEN(I19)&lt;2,0,VALUE(LEFT(I19,LEN(I19)-1)))))&lt;0,0,MAX(IF(ISNUMBER(G19),G19,IF(LEN(G19)&lt;2,0,VALUE(LEFT(G19,LEN(G19)-1)))),IF(ISNUMBER(H19),H19,IF(LEN(H19)&lt;2,0,VALUE(LEFT(H19,LEN(H19)-1)))),IF(ISNUMBER(I19),I19,IF(LEN(I19)&lt;2,0,VALUE(LEFT(I19,LEN(I19)-1))))))</f>
        <v>65</v>
      </c>
      <c r="U19" s="141">
        <f>IF(MAX(IF(ISNUMBER(J19),J19,IF(LEN(J19)&lt;2,0,VALUE(LEFT(J19,LEN(J19)-1)))),IF(ISNUMBER(K19),K19,IF(LEN(K19)&lt;2,0,VALUE(LEFT(K19,LEN(K19)-1)))),IF(ISNUMBER(L19),L19,IF(LEN(L19)&lt;2,0,VALUE(LEFT(L19,LEN(L19)-1)))))&lt;0,0,MAX(IF(ISNUMBER(J19),J19,IF(LEN(J19)&lt;2,0,VALUE(LEFT(J19,LEN(J19)-1)))),IF(ISNUMBER(K19),K19,IF(LEN(K19)&lt;2,0,VALUE(LEFT(K19,LEN(K19)-1)))),IF(ISNUMBER(L19),L19,IF(LEN(L19)&lt;2,0,VALUE(LEFT(L19,LEN(L19)-1))))))</f>
        <v>93</v>
      </c>
    </row>
    <row r="20" spans="1:24" s="54" customFormat="1" ht="18">
      <c r="A20" s="45"/>
      <c r="B20" s="46" t="str">
        <f>IF('P1'!C14="","",'P1'!C14)</f>
        <v>64</v>
      </c>
      <c r="C20" s="49">
        <f>IF('P1'!D14="","",'P1'!D14)</f>
        <v>62.98</v>
      </c>
      <c r="D20" s="46" t="str">
        <f>IF('P1'!E14="","",'P1'!E14)</f>
        <v>SK</v>
      </c>
      <c r="E20" s="47">
        <f>IF('P1'!F14="","",'P1'!F14)</f>
        <v>33166</v>
      </c>
      <c r="F20" s="48" t="str">
        <f>IF('P1'!H14="","",'P1'!H14)</f>
        <v>Iselin Hatlenes</v>
      </c>
      <c r="G20" s="52">
        <f>IF('P1'!J14=0,"",'P1'!J14)</f>
        <v>64</v>
      </c>
      <c r="H20" s="52">
        <f>IF('P1'!K14=0,"",'P1'!K14)</f>
        <v>67</v>
      </c>
      <c r="I20" s="52">
        <f>IF('P1'!L14=0,"",'P1'!L14)</f>
        <v>-69</v>
      </c>
      <c r="J20" s="52">
        <f>IF('P1'!M14=0,"",'P1'!M14)</f>
        <v>76</v>
      </c>
      <c r="K20" s="52">
        <f>IF('P1'!N14=0,"",'P1'!N14)</f>
        <v>-79</v>
      </c>
      <c r="L20" s="52">
        <f>IF('P1'!O14=0,"",'P1'!O14)</f>
        <v>80</v>
      </c>
      <c r="M20" s="52">
        <f>IF('P1'!P14=0,"",'P1'!P14)</f>
        <v>67</v>
      </c>
      <c r="N20" s="52">
        <f>IF('P1'!Q14=0,"",'P1'!Q14)</f>
        <v>80</v>
      </c>
      <c r="O20" s="52">
        <f>IF('P1'!R14=0,"",'P1'!R14)</f>
        <v>147</v>
      </c>
      <c r="P20" s="66">
        <f>IF('P1'!S14=0,"",'P1'!S14)</f>
        <v>193.0063626909502</v>
      </c>
      <c r="R20" s="140">
        <f>IF((T20+U20)="","",IF(C20="","",IF('P1'!Y14="k",IF(C20&gt;153.757,(T20+U20),IF(C20&lt;28,10^(0.787004341*LOG10(28/153.757)^2)*(T20+U20),10^(0.787004341*LOG10(C20/153.757)^2)*(T20+U20))),IF(C20&gt;193.609,(T20+U20),IF(C20&lt;32,10^(0.722762521*LOG10(32/193.609)^2)*(T20+U20),10^(0.722762521*LOG10(C20/193.609)^2)*(T20+U20))))))</f>
        <v>193.0063626909502</v>
      </c>
      <c r="T20" s="141">
        <f>IF(MAX(IF(ISNUMBER(G20),G20,IF(LEN(G20)&lt;2,0,VALUE(LEFT(G20,LEN(G20)-1)))),IF(ISNUMBER(H20),H20,IF(LEN(H20)&lt;2,0,VALUE(LEFT(H20,LEN(H20)-1)))),IF(ISNUMBER(I20),I20,IF(LEN(I20)&lt;2,0,VALUE(LEFT(I20,LEN(I20)-1)))))&lt;0,0,MAX(IF(ISNUMBER(G20),G20,IF(LEN(G20)&lt;2,0,VALUE(LEFT(G20,LEN(G20)-1)))),IF(ISNUMBER(H20),H20,IF(LEN(H20)&lt;2,0,VALUE(LEFT(H20,LEN(H20)-1)))),IF(ISNUMBER(I20),I20,IF(LEN(I20)&lt;2,0,VALUE(LEFT(I20,LEN(I20)-1))))))</f>
        <v>67</v>
      </c>
      <c r="U20" s="141">
        <f>IF(MAX(IF(ISNUMBER(J20),J20,IF(LEN(J20)&lt;2,0,VALUE(LEFT(J20,LEN(J20)-1)))),IF(ISNUMBER(K20),K20,IF(LEN(K20)&lt;2,0,VALUE(LEFT(K20,LEN(K20)-1)))),IF(ISNUMBER(L20),L20,IF(LEN(L20)&lt;2,0,VALUE(LEFT(L20,LEN(L20)-1)))))&lt;0,0,MAX(IF(ISNUMBER(J20),J20,IF(LEN(J20)&lt;2,0,VALUE(LEFT(J20,LEN(J20)-1)))),IF(ISNUMBER(K20),K20,IF(LEN(K20)&lt;2,0,VALUE(LEFT(K20,LEN(K20)-1)))),IF(ISNUMBER(L20),L20,IF(LEN(L20)&lt;2,0,VALUE(LEFT(L20,LEN(L20)-1))))))</f>
        <v>80</v>
      </c>
    </row>
    <row r="21" spans="1:24" s="54" customFormat="1" ht="18">
      <c r="A21" s="45"/>
      <c r="B21" s="46">
        <f>IF('P1'!C19="","",'P1'!C19)</f>
        <v>55</v>
      </c>
      <c r="C21" s="49">
        <f>IF('P1'!D19="","",'P1'!D19)</f>
        <v>52.42</v>
      </c>
      <c r="D21" s="46" t="str">
        <f>IF('P1'!E19="","",'P1'!E19)</f>
        <v>SK</v>
      </c>
      <c r="E21" s="47">
        <f>IF('P1'!F19="","",'P1'!F19)</f>
        <v>34413</v>
      </c>
      <c r="F21" s="48" t="str">
        <f>IF('P1'!H19="","",'P1'!H19)</f>
        <v>Sarah Hovden Øvsthus</v>
      </c>
      <c r="G21" s="52">
        <f>IF('P1'!J19=0,"",'P1'!J19)</f>
        <v>73</v>
      </c>
      <c r="H21" s="52">
        <f>IF('P1'!K19=0,"",'P1'!K19)</f>
        <v>75</v>
      </c>
      <c r="I21" s="52">
        <f>IF('P1'!L19=0,"",'P1'!L19)</f>
        <v>-77</v>
      </c>
      <c r="J21" s="52">
        <f>IF('P1'!M19=0,"",'P1'!M19)</f>
        <v>-92</v>
      </c>
      <c r="K21" s="52">
        <f>IF('P1'!N19=0,"",'P1'!N19)</f>
        <v>-92</v>
      </c>
      <c r="L21" s="52">
        <f>IF('P1'!O19=0,"",'P1'!O19)</f>
        <v>-92</v>
      </c>
      <c r="M21" s="52">
        <f>IF('P1'!P19=0,"",'P1'!P19)</f>
        <v>75</v>
      </c>
      <c r="N21" s="52" t="str">
        <f>IF('P1'!Q19=0,"",'P1'!Q19)</f>
        <v/>
      </c>
      <c r="O21" s="52" t="str">
        <f>IF('P1'!R19=0,"",'P1'!R19)</f>
        <v/>
      </c>
      <c r="P21" s="66" t="str">
        <f>IF('P1'!S19=0,"",'P1'!S19)</f>
        <v/>
      </c>
      <c r="R21" s="140">
        <f>IF((T21+U21)="","",IF(C21="","",IF('P1'!Y19="k",IF(C21&gt;153.757,(T21+U21),IF(C21&lt;28,10^(0.787004341*LOG10(28/153.757)^2)*(T21+U21),10^(0.787004341*LOG10(C21/153.757)^2)*(T21+U21))),IF(C21&gt;193.609,(T21+U21),IF(C21&lt;32,10^(0.722762521*LOG10(32/193.609)^2)*(T21+U21),10^(0.722762521*LOG10(C21/193.609)^2)*(T21+U21))))))</f>
        <v>111.41578020531352</v>
      </c>
      <c r="T21" s="141">
        <f>IF(MAX(IF(ISNUMBER(G21),G21,IF(LEN(G21)&lt;2,0,VALUE(LEFT(G21,LEN(G21)-1)))),IF(ISNUMBER(H21),H21,IF(LEN(H21)&lt;2,0,VALUE(LEFT(H21,LEN(H21)-1)))),IF(ISNUMBER(I21),I21,IF(LEN(I21)&lt;2,0,VALUE(LEFT(I21,LEN(I21)-1)))))&lt;0,0,MAX(IF(ISNUMBER(G21),G21,IF(LEN(G21)&lt;2,0,VALUE(LEFT(G21,LEN(G21)-1)))),IF(ISNUMBER(H21),H21,IF(LEN(H21)&lt;2,0,VALUE(LEFT(H21,LEN(H21)-1)))),IF(ISNUMBER(I21),I21,IF(LEN(I21)&lt;2,0,VALUE(LEFT(I21,LEN(I21)-1))))))</f>
        <v>75</v>
      </c>
      <c r="U21" s="141">
        <f>IF(MAX(IF(ISNUMBER(J21),J21,IF(LEN(J21)&lt;2,0,VALUE(LEFT(J21,LEN(J21)-1)))),IF(ISNUMBER(K21),K21,IF(LEN(K21)&lt;2,0,VALUE(LEFT(K21,LEN(K21)-1)))),IF(ISNUMBER(L21),L21,IF(LEN(L21)&lt;2,0,VALUE(LEFT(L21,LEN(L21)-1)))))&lt;0,0,MAX(IF(ISNUMBER(J21),J21,IF(LEN(J21)&lt;2,0,VALUE(LEFT(J21,LEN(J21)-1)))),IF(ISNUMBER(K21),K21,IF(LEN(K21)&lt;2,0,VALUE(LEFT(K21,LEN(K21)-1)))),IF(ISNUMBER(L21),L21,IF(LEN(L21)&lt;2,0,VALUE(LEFT(L21,LEN(L21)-1))))))</f>
        <v>0</v>
      </c>
      <c r="X21" s="54" t="s">
        <v>18</v>
      </c>
    </row>
    <row r="22" spans="1:24" s="54" customFormat="1" ht="18">
      <c r="A22" s="45"/>
      <c r="B22" s="46">
        <f>IF('P2'!C9="","",'P2'!C9)</f>
        <v>64</v>
      </c>
      <c r="C22" s="49">
        <f>IF('P2'!D9="","",'P2'!D9)</f>
        <v>59.72</v>
      </c>
      <c r="D22" s="46" t="str">
        <f>IF('P2'!E9="","",'P2'!E9)</f>
        <v>JK</v>
      </c>
      <c r="E22" s="47">
        <f>IF('P2'!F9="","",'P2'!F9)</f>
        <v>38424</v>
      </c>
      <c r="F22" s="48" t="str">
        <f>IF('P2'!H9="","",'P2'!H9)</f>
        <v>Sandra Nævdal</v>
      </c>
      <c r="G22" s="52">
        <f>IF('P2'!J9=0,"",'P2'!J9)</f>
        <v>69</v>
      </c>
      <c r="H22" s="52">
        <f>IF('P2'!K9=0,"",'P2'!K9)</f>
        <v>71</v>
      </c>
      <c r="I22" s="52">
        <f>IF('P2'!L9=0,"",'P2'!L9)</f>
        <v>73</v>
      </c>
      <c r="J22" s="52">
        <f>IF('P2'!M9=0,"",'P2'!M9)</f>
        <v>85</v>
      </c>
      <c r="K22" s="52">
        <f>IF('P2'!N9=0,"",'P2'!N9)</f>
        <v>88</v>
      </c>
      <c r="L22" s="52">
        <f>IF('P2'!O9=0,"",'P2'!O9)</f>
        <v>90</v>
      </c>
      <c r="M22" s="52">
        <f>IF('P2'!P9=0,"",'P2'!P9)</f>
        <v>73</v>
      </c>
      <c r="N22" s="52">
        <f>IF('P2'!Q9=0,"",'P2'!Q9)</f>
        <v>90</v>
      </c>
      <c r="O22" s="52">
        <f>IF('P2'!R9=0,"",'P2'!R9)</f>
        <v>163</v>
      </c>
      <c r="P22" s="49">
        <f>IF('P2'!S9=0,"",'P2'!S9)</f>
        <v>221.28140499648654</v>
      </c>
      <c r="R22" s="140">
        <f>IF((T22+U22)="","",IF(C22="","",IF('P2'!Y9="k",IF(C22&gt;153.757,(T22+U22),IF(C22&lt;28,10^(0.787004341*LOG10(28/153.757)^2)*(T22+U22),10^(0.787004341*LOG10(C22/153.757)^2)*(T22+U22))),IF(C22&gt;193.609,(T22+U22),IF(C22&lt;32,10^(0.722762521*LOG10(32/193.609)^2)*(T22+U22),10^(0.722762521*LOG10(C22/193.609)^2)*(T22+U22))))))</f>
        <v>221.28140499648654</v>
      </c>
      <c r="T22" s="141">
        <f>IF(MAX(IF(ISNUMBER(G22),G22,IF(LEN(G22)&lt;2,0,VALUE(LEFT(G22,LEN(G22)-1)))),IF(ISNUMBER(H22),H22,IF(LEN(H22)&lt;2,0,VALUE(LEFT(H22,LEN(H22)-1)))),IF(ISNUMBER(I22),I22,IF(LEN(I22)&lt;2,0,VALUE(LEFT(I22,LEN(I22)-1)))))&lt;0,0,MAX(IF(ISNUMBER(G22),G22,IF(LEN(G22)&lt;2,0,VALUE(LEFT(G22,LEN(G22)-1)))),IF(ISNUMBER(H22),H22,IF(LEN(H22)&lt;2,0,VALUE(LEFT(H22,LEN(H22)-1)))),IF(ISNUMBER(I22),I22,IF(LEN(I22)&lt;2,0,VALUE(LEFT(I22,LEN(I22)-1))))))</f>
        <v>73</v>
      </c>
      <c r="U22" s="141">
        <f>IF(MAX(IF(ISNUMBER(J22),J22,IF(LEN(J22)&lt;2,0,VALUE(LEFT(J22,LEN(J22)-1)))),IF(ISNUMBER(K22),K22,IF(LEN(K22)&lt;2,0,VALUE(LEFT(K22,LEN(K22)-1)))),IF(ISNUMBER(L22),L22,IF(LEN(L22)&lt;2,0,VALUE(LEFT(L22,LEN(L22)-1)))))&lt;0,0,MAX(IF(ISNUMBER(J22),J22,IF(LEN(J22)&lt;2,0,VALUE(LEFT(J22,LEN(J22)-1)))),IF(ISNUMBER(K22),K22,IF(LEN(K22)&lt;2,0,VALUE(LEFT(K22,LEN(K22)-1)))),IF(ISNUMBER(L22),L22,IF(LEN(L22)&lt;2,0,VALUE(LEFT(L22,LEN(L22)-1))))))</f>
        <v>90</v>
      </c>
    </row>
    <row r="23" spans="1:24" s="54" customFormat="1" ht="18">
      <c r="A23" s="45"/>
      <c r="B23" s="46">
        <f>IF('P2'!C15="","",'P2'!C15)</f>
        <v>71</v>
      </c>
      <c r="C23" s="49">
        <f>IF('P2'!D15="","",'P2'!D15)</f>
        <v>67.959999999999994</v>
      </c>
      <c r="D23" s="46" t="str">
        <f>IF('P2'!E15="","",'P2'!E15)</f>
        <v>UK</v>
      </c>
      <c r="E23" s="47" t="str">
        <f>IF('P2'!F15="","",'P2'!F15)</f>
        <v>25.04.06</v>
      </c>
      <c r="F23" s="48" t="str">
        <f>IF('P2'!H15="","",'P2'!H15)</f>
        <v>Edle Eik Litland</v>
      </c>
      <c r="G23" s="52">
        <f>IF('P2'!J15=0,"",'P2'!J15)</f>
        <v>66</v>
      </c>
      <c r="H23" s="52">
        <f>IF('P2'!K15=0,"",'P2'!K15)</f>
        <v>70</v>
      </c>
      <c r="I23" s="52">
        <f>IF('P2'!L15=0,"",'P2'!L15)</f>
        <v>-73</v>
      </c>
      <c r="J23" s="52">
        <f>IF('P2'!M15=0,"",'P2'!M15)</f>
        <v>90</v>
      </c>
      <c r="K23" s="52">
        <f>IF('P2'!N15=0,"",'P2'!N15)</f>
        <v>-94</v>
      </c>
      <c r="L23" s="52">
        <f>IF('P2'!O15=0,"",'P2'!O15)</f>
        <v>-95</v>
      </c>
      <c r="M23" s="52">
        <f>IF('P2'!P15=0,"",'P2'!P15)</f>
        <v>70</v>
      </c>
      <c r="N23" s="52">
        <f>IF('P2'!Q15=0,"",'P2'!Q15)</f>
        <v>90</v>
      </c>
      <c r="O23" s="52">
        <f>IF('P2'!R15=0,"",'P2'!R15)</f>
        <v>160</v>
      </c>
      <c r="P23" s="49">
        <f>IF('P2'!S15=0,"",'P2'!S15)</f>
        <v>200.94097761670997</v>
      </c>
      <c r="R23" s="140">
        <f>IF((T23+U23)="","",IF(C23="","",IF('P2'!Y15="k",IF(C23&gt;153.757,(T23+U23),IF(C23&lt;28,10^(0.787004341*LOG10(28/153.757)^2)*(T23+U23),10^(0.787004341*LOG10(C23/153.757)^2)*(T23+U23))),IF(C23&gt;193.609,(T23+U23),IF(C23&lt;32,10^(0.722762521*LOG10(32/193.609)^2)*(T23+U23),10^(0.722762521*LOG10(C23/193.609)^2)*(T23+U23))))))</f>
        <v>200.94097761670997</v>
      </c>
      <c r="T23" s="141">
        <f>IF(MAX(IF(ISNUMBER(G23),G23,IF(LEN(G23)&lt;2,0,VALUE(LEFT(G23,LEN(G23)-1)))),IF(ISNUMBER(H23),H23,IF(LEN(H23)&lt;2,0,VALUE(LEFT(H23,LEN(H23)-1)))),IF(ISNUMBER(I23),I23,IF(LEN(I23)&lt;2,0,VALUE(LEFT(I23,LEN(I23)-1)))))&lt;0,0,MAX(IF(ISNUMBER(G23),G23,IF(LEN(G23)&lt;2,0,VALUE(LEFT(G23,LEN(G23)-1)))),IF(ISNUMBER(H23),H23,IF(LEN(H23)&lt;2,0,VALUE(LEFT(H23,LEN(H23)-1)))),IF(ISNUMBER(I23),I23,IF(LEN(I23)&lt;2,0,VALUE(LEFT(I23,LEN(I23)-1))))))</f>
        <v>70</v>
      </c>
      <c r="U23" s="141">
        <f>IF(MAX(IF(ISNUMBER(J23),J23,IF(LEN(J23)&lt;2,0,VALUE(LEFT(J23,LEN(J23)-1)))),IF(ISNUMBER(K23),K23,IF(LEN(K23)&lt;2,0,VALUE(LEFT(K23,LEN(K23)-1)))),IF(ISNUMBER(L23),L23,IF(LEN(L23)&lt;2,0,VALUE(LEFT(L23,LEN(L23)-1)))))&lt;0,0,MAX(IF(ISNUMBER(J23),J23,IF(LEN(J23)&lt;2,0,VALUE(LEFT(J23,LEN(J23)-1)))),IF(ISNUMBER(K23),K23,IF(LEN(K23)&lt;2,0,VALUE(LEFT(K23,LEN(K23)-1)))),IF(ISNUMBER(L23),L23,IF(LEN(L23)&lt;2,0,VALUE(LEFT(L23,LEN(L23)-1))))))</f>
        <v>90</v>
      </c>
    </row>
    <row r="24" spans="1:24" s="56" customFormat="1" ht="28">
      <c r="A24" s="57">
        <v>4</v>
      </c>
      <c r="B24" s="211" t="s">
        <v>64</v>
      </c>
      <c r="C24" s="211"/>
      <c r="D24" s="211"/>
      <c r="E24" s="211"/>
      <c r="F24" s="211"/>
      <c r="G24" s="69"/>
      <c r="H24" s="69"/>
      <c r="I24" s="69"/>
      <c r="J24" s="69"/>
      <c r="K24" s="69"/>
      <c r="L24" s="69"/>
      <c r="M24" s="58"/>
      <c r="N24" s="58"/>
      <c r="O24" s="58"/>
      <c r="P24" s="67">
        <f>SUM(P25:P29)</f>
        <v>765.11170543429444</v>
      </c>
      <c r="Q24" s="139"/>
      <c r="R24" s="138">
        <f>IF(R29="",SUM(R29:R29),(SUM(R25:R29)-MIN(R25:R29)))</f>
        <v>765.11170543429444</v>
      </c>
    </row>
    <row r="25" spans="1:24" s="55" customFormat="1" ht="18">
      <c r="A25" s="45"/>
      <c r="B25" s="46">
        <f>IF('P1'!C10="","",'P1'!C10)</f>
        <v>64</v>
      </c>
      <c r="C25" s="49">
        <f>IF('P1'!D10="","",'P1'!D10)</f>
        <v>59.26</v>
      </c>
      <c r="D25" s="46" t="str">
        <f>IF('P1'!E10="","",'P1'!E10)</f>
        <v>SK</v>
      </c>
      <c r="E25" s="47">
        <f>IF('P1'!F10="","",'P1'!F10)</f>
        <v>33921</v>
      </c>
      <c r="F25" s="48" t="str">
        <f>IF('P1'!H10="","",'P1'!H10)</f>
        <v>Ragnhild Haug Lillegård</v>
      </c>
      <c r="G25" s="52">
        <f>IF('P1'!J10=0,"",'P1'!J10)</f>
        <v>67</v>
      </c>
      <c r="H25" s="52">
        <f>IF('P1'!K10=0,"",'P1'!K10)</f>
        <v>70</v>
      </c>
      <c r="I25" s="52">
        <f>IF('P1'!L10=0,"",'P1'!L10)</f>
        <v>-73</v>
      </c>
      <c r="J25" s="52">
        <f>IF('P1'!M10=0,"",'P1'!M10)</f>
        <v>87</v>
      </c>
      <c r="K25" s="52">
        <f>IF('P1'!N10=0,"",'P1'!N10)</f>
        <v>90</v>
      </c>
      <c r="L25" s="52">
        <f>IF('P1'!O10=0,"",'P1'!O10)</f>
        <v>-92</v>
      </c>
      <c r="M25" s="52">
        <f>IF('P1'!P10=0,"",'P1'!P10)</f>
        <v>70</v>
      </c>
      <c r="N25" s="52">
        <f>IF('P1'!Q10=0,"",'P1'!Q10)</f>
        <v>90</v>
      </c>
      <c r="O25" s="52">
        <f>IF('P1'!R10=0,"",'P1'!R10)</f>
        <v>160</v>
      </c>
      <c r="P25" s="66">
        <f>IF('P1'!S10=0,"",'P1'!S10)</f>
        <v>218.30169874992021</v>
      </c>
      <c r="R25" s="140">
        <f>IF((T25+U25)="","",IF(C25="","",IF('P1'!Y10="k",IF(C25&gt;153.757,(T25+U25),IF(C25&lt;28,10^(0.787004341*LOG10(28/153.757)^2)*(T25+U25),10^(0.787004341*LOG10(C25/153.757)^2)*(T25+U25))),IF(C25&gt;193.609,(T25+U25),IF(C25&lt;32,10^(0.722762521*LOG10(32/193.609)^2)*(T25+U25),10^(0.722762521*LOG10(C25/193.609)^2)*(T25+U25))))))</f>
        <v>218.30169874992021</v>
      </c>
      <c r="T25" s="141">
        <f>IF(MAX(IF(ISNUMBER(G25),G25,IF(LEN(G25)&lt;2,0,VALUE(LEFT(G25,LEN(G25)-1)))),IF(ISNUMBER(H25),H25,IF(LEN(H25)&lt;2,0,VALUE(LEFT(H25,LEN(H25)-1)))),IF(ISNUMBER(I25),I25,IF(LEN(I25)&lt;2,0,VALUE(LEFT(I25,LEN(I25)-1)))))&lt;0,0,MAX(IF(ISNUMBER(G25),G25,IF(LEN(G25)&lt;2,0,VALUE(LEFT(G25,LEN(G25)-1)))),IF(ISNUMBER(H25),H25,IF(LEN(H25)&lt;2,0,VALUE(LEFT(H25,LEN(H25)-1)))),IF(ISNUMBER(I25),I25,IF(LEN(I25)&lt;2,0,VALUE(LEFT(I25,LEN(I25)-1))))))</f>
        <v>70</v>
      </c>
      <c r="U25" s="141">
        <f>IF(MAX(IF(ISNUMBER(J25),J25,IF(LEN(J25)&lt;2,0,VALUE(LEFT(J25,LEN(J25)-1)))),IF(ISNUMBER(K25),K25,IF(LEN(K25)&lt;2,0,VALUE(LEFT(K25,LEN(K25)-1)))),IF(ISNUMBER(L25),L25,IF(LEN(L25)&lt;2,0,VALUE(LEFT(L25,LEN(L25)-1)))))&lt;0,0,MAX(IF(ISNUMBER(J25),J25,IF(LEN(J25)&lt;2,0,VALUE(LEFT(J25,LEN(J25)-1)))),IF(ISNUMBER(K25),K25,IF(LEN(K25)&lt;2,0,VALUE(LEFT(K25,LEN(K25)-1)))),IF(ISNUMBER(L25),L25,IF(LEN(L25)&lt;2,0,VALUE(LEFT(L25,LEN(L25)-1))))))</f>
        <v>90</v>
      </c>
    </row>
    <row r="26" spans="1:24" s="54" customFormat="1" ht="18">
      <c r="A26" s="45"/>
      <c r="B26" s="46" t="str">
        <f>IF('P1'!C15="","",'P1'!C15)</f>
        <v>71</v>
      </c>
      <c r="C26" s="49">
        <f>IF('P1'!D15="","",'P1'!D15)</f>
        <v>64.959999999999994</v>
      </c>
      <c r="D26" s="46" t="str">
        <f>IF('P1'!E15="","",'P1'!E15)</f>
        <v>SK</v>
      </c>
      <c r="E26" s="47">
        <f>IF('P1'!F15="","",'P1'!F15)</f>
        <v>32764</v>
      </c>
      <c r="F26" s="48" t="str">
        <f>IF('P1'!H15="","",'P1'!H15)</f>
        <v>Karoline Merli</v>
      </c>
      <c r="G26" s="52">
        <f>IF('P1'!J15=0,"",'P1'!J15)</f>
        <v>60</v>
      </c>
      <c r="H26" s="52">
        <f>IF('P1'!K15=0,"",'P1'!K15)</f>
        <v>63</v>
      </c>
      <c r="I26" s="52">
        <f>IF('P1'!L15=0,"",'P1'!L15)</f>
        <v>-66</v>
      </c>
      <c r="J26" s="52">
        <f>IF('P1'!M15=0,"",'P1'!M15)</f>
        <v>73</v>
      </c>
      <c r="K26" s="52">
        <f>IF('P1'!N15=0,"",'P1'!N15)</f>
        <v>77</v>
      </c>
      <c r="L26" s="52">
        <f>IF('P1'!O15=0,"",'P1'!O15)</f>
        <v>-80</v>
      </c>
      <c r="M26" s="52">
        <f>IF('P1'!P15=0,"",'P1'!P15)</f>
        <v>63</v>
      </c>
      <c r="N26" s="52">
        <f>IF('P1'!Q15=0,"",'P1'!Q15)</f>
        <v>77</v>
      </c>
      <c r="O26" s="52">
        <f>IF('P1'!R15=0,"",'P1'!R15)</f>
        <v>140</v>
      </c>
      <c r="P26" s="66">
        <f>IF('P1'!S15=0,"",'P1'!S15)</f>
        <v>180.43561865602499</v>
      </c>
      <c r="R26" s="140">
        <f>IF((T26+U26)="","",IF(C26="","",IF('P1'!Y15="k",IF(C26&gt;153.757,(T26+U26),IF(C26&lt;28,10^(0.787004341*LOG10(28/153.757)^2)*(T26+U26),10^(0.787004341*LOG10(C26/153.757)^2)*(T26+U26))),IF(C26&gt;193.609,(T26+U26),IF(C26&lt;32,10^(0.722762521*LOG10(32/193.609)^2)*(T26+U26),10^(0.722762521*LOG10(C26/193.609)^2)*(T26+U26))))))</f>
        <v>180.43561865602499</v>
      </c>
      <c r="T26" s="141">
        <f t="shared" ref="T26" si="0">IF(MAX(IF(ISNUMBER(G26),G26,IF(LEN(G26)&lt;2,0,VALUE(LEFT(G26,LEN(G26)-1)))),IF(ISNUMBER(H26),H26,IF(LEN(H26)&lt;2,0,VALUE(LEFT(H26,LEN(H26)-1)))),IF(ISNUMBER(I26),I26,IF(LEN(I26)&lt;2,0,VALUE(LEFT(I26,LEN(I26)-1)))))&lt;0,0,MAX(IF(ISNUMBER(G26),G26,IF(LEN(G26)&lt;2,0,VALUE(LEFT(G26,LEN(G26)-1)))),IF(ISNUMBER(H26),H26,IF(LEN(H26)&lt;2,0,VALUE(LEFT(H26,LEN(H26)-1)))),IF(ISNUMBER(I26),I26,IF(LEN(I26)&lt;2,0,VALUE(LEFT(I26,LEN(I26)-1))))))</f>
        <v>63</v>
      </c>
      <c r="U26" s="141">
        <f t="shared" ref="U26" si="1">IF(MAX(IF(ISNUMBER(J26),J26,IF(LEN(J26)&lt;2,0,VALUE(LEFT(J26,LEN(J26)-1)))),IF(ISNUMBER(K26),K26,IF(LEN(K26)&lt;2,0,VALUE(LEFT(K26,LEN(K26)-1)))),IF(ISNUMBER(L26),L26,IF(LEN(L26)&lt;2,0,VALUE(LEFT(L26,LEN(L26)-1)))))&lt;0,0,MAX(IF(ISNUMBER(J26),J26,IF(LEN(J26)&lt;2,0,VALUE(LEFT(J26,LEN(J26)-1)))),IF(ISNUMBER(K26),K26,IF(LEN(K26)&lt;2,0,VALUE(LEFT(K26,LEN(K26)-1)))),IF(ISNUMBER(L26),L26,IF(LEN(L26)&lt;2,0,VALUE(LEFT(L26,LEN(L26)-1))))))</f>
        <v>77</v>
      </c>
    </row>
    <row r="27" spans="1:24" s="54" customFormat="1" ht="18">
      <c r="A27" s="45"/>
      <c r="B27" s="46">
        <f>IF('P1'!C20="","",'P1'!C20)</f>
        <v>71</v>
      </c>
      <c r="C27" s="49">
        <f>IF('P1'!D20="","",'P1'!D20)</f>
        <v>70.7</v>
      </c>
      <c r="D27" s="46" t="str">
        <f>IF('P1'!E20="","",'P1'!E20)</f>
        <v>SK</v>
      </c>
      <c r="E27" s="47">
        <f>IF('P1'!F20="","",'P1'!F20)</f>
        <v>32978</v>
      </c>
      <c r="F27" s="48" t="str">
        <f>IF('P1'!H20="","",'P1'!H20)</f>
        <v>Asta Rønning Fjærli</v>
      </c>
      <c r="G27" s="52">
        <f>IF('P1'!J20=0,"",'P1'!J20)</f>
        <v>60</v>
      </c>
      <c r="H27" s="52">
        <f>IF('P1'!K20=0,"",'P1'!K20)</f>
        <v>-63</v>
      </c>
      <c r="I27" s="52">
        <f>IF('P1'!L20=0,"",'P1'!L20)</f>
        <v>-63</v>
      </c>
      <c r="J27" s="52">
        <f>IF('P1'!M20=0,"",'P1'!M20)</f>
        <v>75</v>
      </c>
      <c r="K27" s="52">
        <f>IF('P1'!N20=0,"",'P1'!N20)</f>
        <v>77</v>
      </c>
      <c r="L27" s="52">
        <f>IF('P1'!O20=0,"",'P1'!O20)</f>
        <v>79</v>
      </c>
      <c r="M27" s="52">
        <f>IF('P1'!P20=0,"",'P1'!P20)</f>
        <v>60</v>
      </c>
      <c r="N27" s="52">
        <f>IF('P1'!Q20=0,"",'P1'!Q20)</f>
        <v>79</v>
      </c>
      <c r="O27" s="52">
        <f>IF('P1'!R20=0,"",'P1'!R20)</f>
        <v>139</v>
      </c>
      <c r="P27" s="66">
        <f>IF('P1'!S20=0,"",'P1'!S20)</f>
        <v>170.8498576472704</v>
      </c>
      <c r="R27" s="140">
        <f>IF((T27+U27)="","",IF(C27="","",IF('P1'!Y20="k",IF(C27&gt;153.757,(T27+U27),IF(C27&lt;28,10^(0.787004341*LOG10(28/153.757)^2)*(T27+U27),10^(0.787004341*LOG10(C27/153.757)^2)*(T27+U27))),IF(C27&gt;193.609,(T27+U27),IF(C27&lt;32,10^(0.722762521*LOG10(32/193.609)^2)*(T27+U27),10^(0.722762521*LOG10(C27/193.609)^2)*(T27+U27))))))</f>
        <v>170.8498576472704</v>
      </c>
      <c r="T27" s="141">
        <f t="shared" ref="T27" si="2">IF(MAX(IF(ISNUMBER(G27),G27,IF(LEN(G27)&lt;2,0,VALUE(LEFT(G27,LEN(G27)-1)))),IF(ISNUMBER(H27),H27,IF(LEN(H27)&lt;2,0,VALUE(LEFT(H27,LEN(H27)-1)))),IF(ISNUMBER(I27),I27,IF(LEN(I27)&lt;2,0,VALUE(LEFT(I27,LEN(I27)-1)))))&lt;0,0,MAX(IF(ISNUMBER(G27),G27,IF(LEN(G27)&lt;2,0,VALUE(LEFT(G27,LEN(G27)-1)))),IF(ISNUMBER(H27),H27,IF(LEN(H27)&lt;2,0,VALUE(LEFT(H27,LEN(H27)-1)))),IF(ISNUMBER(I27),I27,IF(LEN(I27)&lt;2,0,VALUE(LEFT(I27,LEN(I27)-1))))))</f>
        <v>60</v>
      </c>
      <c r="U27" s="141">
        <f t="shared" ref="U27" si="3">IF(MAX(IF(ISNUMBER(J27),J27,IF(LEN(J27)&lt;2,0,VALUE(LEFT(J27,LEN(J27)-1)))),IF(ISNUMBER(K27),K27,IF(LEN(K27)&lt;2,0,VALUE(LEFT(K27,LEN(K27)-1)))),IF(ISNUMBER(L27),L27,IF(LEN(L27)&lt;2,0,VALUE(LEFT(L27,LEN(L27)-1)))))&lt;0,0,MAX(IF(ISNUMBER(J27),J27,IF(LEN(J27)&lt;2,0,VALUE(LEFT(J27,LEN(J27)-1)))),IF(ISNUMBER(K27),K27,IF(LEN(K27)&lt;2,0,VALUE(LEFT(K27,LEN(K27)-1)))),IF(ISNUMBER(L27),L27,IF(LEN(L27)&lt;2,0,VALUE(LEFT(L27,LEN(L27)-1))))))</f>
        <v>79</v>
      </c>
    </row>
    <row r="28" spans="1:24" s="54" customFormat="1" ht="18">
      <c r="A28" s="45"/>
      <c r="B28" s="46">
        <f>IF('P2'!C10="","",'P2'!C10)</f>
        <v>71</v>
      </c>
      <c r="C28" s="49">
        <f>IF('P2'!D10="","",'P2'!D10)</f>
        <v>69</v>
      </c>
      <c r="D28" s="46" t="str">
        <f>IF('P2'!E10="","",'P2'!E10)</f>
        <v>SK</v>
      </c>
      <c r="E28" s="47">
        <f>IF('P2'!F10="","",'P2'!F10)</f>
        <v>36509</v>
      </c>
      <c r="F28" s="48" t="str">
        <f>IF('P2'!H10="","",'P2'!H10)</f>
        <v>Frida Baade</v>
      </c>
      <c r="G28" s="52">
        <f>IF('P2'!J10=0,"",'P2'!J10)</f>
        <v>64</v>
      </c>
      <c r="H28" s="52">
        <f>IF('P2'!K10=0,"",'P2'!K10)</f>
        <v>-67</v>
      </c>
      <c r="I28" s="52">
        <f>IF('P2'!L10=0,"",'P2'!L10)</f>
        <v>67</v>
      </c>
      <c r="J28" s="52">
        <f>IF('P2'!M10=0,"",'P2'!M10)</f>
        <v>83</v>
      </c>
      <c r="K28" s="52">
        <f>IF('P2'!N10=0,"",'P2'!N10)</f>
        <v>87</v>
      </c>
      <c r="L28" s="52">
        <f>IF('P2'!O10=0,"",'P2'!O10)</f>
        <v>90</v>
      </c>
      <c r="M28" s="52">
        <f>IF('P2'!P10=0,"",'P2'!P10)</f>
        <v>67</v>
      </c>
      <c r="N28" s="52">
        <f>IF('P2'!Q10=0,"",'P2'!Q10)</f>
        <v>90</v>
      </c>
      <c r="O28" s="52">
        <f>IF('P2'!R10=0,"",'P2'!R10)</f>
        <v>157</v>
      </c>
      <c r="P28" s="49">
        <f>IF('P2'!S10=0,"",'P2'!S10)</f>
        <v>195.52453038107882</v>
      </c>
      <c r="R28" s="140">
        <f>IF((T28+U28)="","",IF(C28="","",IF('P2'!Y10="k",IF(C28&gt;153.757,(T28+U28),IF(C28&lt;28,10^(0.787004341*LOG10(28/153.757)^2)*(T28+U28),10^(0.787004341*LOG10(C28/153.757)^2)*(T28+U28))),IF(C28&gt;193.609,(T28+U28),IF(C28&lt;32,10^(0.722762521*LOG10(32/193.609)^2)*(T28+U28),10^(0.722762521*LOG10(C28/193.609)^2)*(T28+U28))))))</f>
        <v>195.52453038107882</v>
      </c>
      <c r="T28" s="141">
        <f>IF(MAX(IF(ISNUMBER(G28),G28,IF(LEN(G28)&lt;2,0,VALUE(LEFT(G28,LEN(G28)-1)))),IF(ISNUMBER(H28),H28,IF(LEN(H28)&lt;2,0,VALUE(LEFT(H28,LEN(H28)-1)))),IF(ISNUMBER(I28),I28,IF(LEN(I28)&lt;2,0,VALUE(LEFT(I28,LEN(I28)-1)))))&lt;0,0,MAX(IF(ISNUMBER(G28),G28,IF(LEN(G28)&lt;2,0,VALUE(LEFT(G28,LEN(G28)-1)))),IF(ISNUMBER(H28),H28,IF(LEN(H28)&lt;2,0,VALUE(LEFT(H28,LEN(H28)-1)))),IF(ISNUMBER(I28),I28,IF(LEN(I28)&lt;2,0,VALUE(LEFT(I28,LEN(I28)-1))))))</f>
        <v>67</v>
      </c>
      <c r="U28" s="141">
        <f>IF(MAX(IF(ISNUMBER(J28),J28,IF(LEN(J28)&lt;2,0,VALUE(LEFT(J28,LEN(J28)-1)))),IF(ISNUMBER(K28),K28,IF(LEN(K28)&lt;2,0,VALUE(LEFT(K28,LEN(K28)-1)))),IF(ISNUMBER(L28),L28,IF(LEN(L28)&lt;2,0,VALUE(LEFT(L28,LEN(L28)-1)))))&lt;0,0,MAX(IF(ISNUMBER(J28),J28,IF(LEN(J28)&lt;2,0,VALUE(LEFT(J28,LEN(J28)-1)))),IF(ISNUMBER(K28),K28,IF(LEN(K28)&lt;2,0,VALUE(LEFT(K28,LEN(K28)-1)))),IF(ISNUMBER(L28),L28,IF(LEN(L28)&lt;2,0,VALUE(LEFT(L28,LEN(L28)-1))))))</f>
        <v>90</v>
      </c>
    </row>
    <row r="29" spans="1:24" s="54" customFormat="1" ht="18" customHeight="1">
      <c r="A29" s="45"/>
      <c r="B29" s="46">
        <f>IF('P2'!C14="","",'P2'!C14)</f>
        <v>76</v>
      </c>
      <c r="C29" s="49">
        <f>IF('P2'!D14="","",'P2'!D14)</f>
        <v>74.78</v>
      </c>
      <c r="D29" s="46" t="str">
        <f>IF('P2'!E14="","",'P2'!E14)</f>
        <v>SK</v>
      </c>
      <c r="E29" s="47">
        <f>IF('P2'!F14="","",'P2'!F14)</f>
        <v>33611</v>
      </c>
      <c r="F29" s="48" t="str">
        <f>IF('P2'!H14="","",'P2'!H14)</f>
        <v>Victoria Wille Waage</v>
      </c>
      <c r="G29" s="52">
        <f>IF('P2'!J14=0,"",'P2'!J14)</f>
        <v>62</v>
      </c>
      <c r="H29" s="52">
        <f>IF('P2'!K14=0,"",'P2'!K14)</f>
        <v>65</v>
      </c>
      <c r="I29" s="52">
        <f>IF('P2'!L14=0,"",'P2'!L14)</f>
        <v>67</v>
      </c>
      <c r="J29" s="52">
        <f>IF('P2'!M14=0,"",'P2'!M14)</f>
        <v>-82</v>
      </c>
      <c r="K29" s="52">
        <f>IF('P2'!N14=0,"",'P2'!N14)</f>
        <v>-87</v>
      </c>
      <c r="L29" s="52">
        <f>IF('P2'!O14=0,"",'P2'!O14)</f>
        <v>-87</v>
      </c>
      <c r="M29" s="52">
        <f>IF('P2'!P14=0,"",'P2'!P14)</f>
        <v>67</v>
      </c>
      <c r="N29" s="52" t="str">
        <f>IF('P2'!Q14=0,"",'P2'!Q14)</f>
        <v/>
      </c>
      <c r="O29" s="52" t="str">
        <f>IF('P2'!R14=0,"",'P2'!R14)</f>
        <v/>
      </c>
      <c r="P29" s="49" t="str">
        <f>IF('P2'!S14=0,"",'P2'!S14)</f>
        <v/>
      </c>
      <c r="R29" s="140">
        <f>IF((T29+U29)="","",IF(C29="","",IF('P2'!Y14="k",IF(C29&gt;153.757,(T29+U29),IF(C29&lt;28,10^(0.787004341*LOG10(28/153.757)^2)*(T29+U29),10^(0.787004341*LOG10(C29/153.757)^2)*(T29+U29))),IF(C29&gt;193.609,(T29+U29),IF(C29&lt;32,10^(0.722762521*LOG10(32/193.609)^2)*(T29+U29),10^(0.722762521*LOG10(C29/193.609)^2)*(T29+U29))))))</f>
        <v>80.020486651258196</v>
      </c>
      <c r="T29" s="141">
        <f>IF(MAX(IF(ISNUMBER(G29),G29,IF(LEN(G29)&lt;2,0,VALUE(LEFT(G29,LEN(G29)-1)))),IF(ISNUMBER(H29),H29,IF(LEN(H29)&lt;2,0,VALUE(LEFT(H29,LEN(H29)-1)))),IF(ISNUMBER(I29),I29,IF(LEN(I29)&lt;2,0,VALUE(LEFT(I29,LEN(I29)-1)))))&lt;0,0,MAX(IF(ISNUMBER(G29),G29,IF(LEN(G29)&lt;2,0,VALUE(LEFT(G29,LEN(G29)-1)))),IF(ISNUMBER(H29),H29,IF(LEN(H29)&lt;2,0,VALUE(LEFT(H29,LEN(H29)-1)))),IF(ISNUMBER(I29),I29,IF(LEN(I29)&lt;2,0,VALUE(LEFT(I29,LEN(I29)-1))))))</f>
        <v>67</v>
      </c>
      <c r="U29" s="141">
        <f>IF(MAX(IF(ISNUMBER(J29),J29,IF(LEN(J29)&lt;2,0,VALUE(LEFT(J29,LEN(J29)-1)))),IF(ISNUMBER(K29),K29,IF(LEN(K29)&lt;2,0,VALUE(LEFT(K29,LEN(K29)-1)))),IF(ISNUMBER(L29),L29,IF(LEN(L29)&lt;2,0,VALUE(LEFT(L29,LEN(L29)-1)))))&lt;0,0,MAX(IF(ISNUMBER(J29),J29,IF(LEN(J29)&lt;2,0,VALUE(LEFT(J29,LEN(J29)-1)))),IF(ISNUMBER(K29),K29,IF(LEN(K29)&lt;2,0,VALUE(LEFT(K29,LEN(K29)-1)))),IF(ISNUMBER(L29),L29,IF(LEN(L29)&lt;2,0,VALUE(LEFT(L29,LEN(L29)-1))))))</f>
        <v>0</v>
      </c>
    </row>
    <row r="30" spans="1:24" ht="14" customHeight="1">
      <c r="A30" s="26"/>
      <c r="B30" s="26"/>
      <c r="C30" s="60"/>
      <c r="D30" s="26"/>
      <c r="E30" s="28"/>
      <c r="F30" s="59"/>
      <c r="G30" s="59"/>
      <c r="H30" s="59"/>
      <c r="I30" s="59"/>
      <c r="J30" s="59"/>
      <c r="K30" s="59"/>
      <c r="L30" s="59"/>
      <c r="M30" s="50"/>
      <c r="N30" s="50"/>
      <c r="O30" s="50"/>
      <c r="P30" s="60"/>
      <c r="R30" s="55"/>
    </row>
    <row r="31" spans="1:24" s="56" customFormat="1" ht="36" customHeight="1">
      <c r="A31" s="217" t="s">
        <v>32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R31" s="137" t="s">
        <v>59</v>
      </c>
    </row>
    <row r="32" spans="1:24" ht="14" customHeight="1">
      <c r="A32" s="26"/>
      <c r="B32" s="26"/>
      <c r="C32" s="60"/>
      <c r="D32" s="26"/>
      <c r="E32" s="28"/>
      <c r="F32" s="59"/>
      <c r="G32" s="59"/>
      <c r="H32" s="59"/>
      <c r="I32" s="59"/>
      <c r="J32" s="59"/>
      <c r="K32" s="59"/>
      <c r="L32" s="59"/>
      <c r="M32" s="50"/>
      <c r="N32" s="50"/>
      <c r="O32" s="50"/>
      <c r="P32" s="60"/>
    </row>
    <row r="33" spans="1:21" s="56" customFormat="1" ht="28">
      <c r="A33" s="44">
        <v>1</v>
      </c>
      <c r="B33" s="215" t="s">
        <v>61</v>
      </c>
      <c r="C33" s="215"/>
      <c r="D33" s="215"/>
      <c r="E33" s="215"/>
      <c r="F33" s="215"/>
      <c r="G33" s="68"/>
      <c r="H33" s="68"/>
      <c r="I33" s="68"/>
      <c r="J33" s="68"/>
      <c r="K33" s="68"/>
      <c r="L33" s="68"/>
      <c r="M33" s="51"/>
      <c r="N33" s="51"/>
      <c r="O33" s="51"/>
      <c r="P33" s="61">
        <f>IF(P38="",SUM(P34:P38),(SUM(P34:P38)-MIN(P34:P38)))</f>
        <v>1275.6576991209581</v>
      </c>
      <c r="Q33" s="139"/>
      <c r="R33" s="138">
        <f>IF(R38="",SUM(R34:R38),(SUM(R34:R38)-MIN(R34:R38)))</f>
        <v>1275.6576991209581</v>
      </c>
    </row>
    <row r="34" spans="1:21" s="54" customFormat="1" ht="18">
      <c r="A34" s="45"/>
      <c r="B34" s="46">
        <f>IF('P3'!C9="","",'P3'!C9)</f>
        <v>102</v>
      </c>
      <c r="C34" s="49">
        <f>IF('P3'!D9="","",'P3'!D9)</f>
        <v>101.02</v>
      </c>
      <c r="D34" s="46" t="str">
        <f>IF('P3'!E9="","",'P3'!E9)</f>
        <v>SM</v>
      </c>
      <c r="E34" s="47">
        <f>IF('P3'!F9="","",'P3'!F9)</f>
        <v>36937</v>
      </c>
      <c r="F34" s="48" t="str">
        <f>IF('P3'!H9="","",'P3'!H9)</f>
        <v>Sindre K. Nesheim</v>
      </c>
      <c r="G34" s="52">
        <f>IF('P3'!J9=0,"",'P3'!J9)</f>
        <v>110</v>
      </c>
      <c r="H34" s="52">
        <f>IF('P3'!K9=0,"",'P3'!K9)</f>
        <v>-114</v>
      </c>
      <c r="I34" s="52">
        <f>IF('P3'!L9=0,"",'P3'!L9)</f>
        <v>114</v>
      </c>
      <c r="J34" s="52">
        <f>IF('P3'!M9=0,"",'P3'!M9)</f>
        <v>142</v>
      </c>
      <c r="K34" s="52">
        <f>IF('P3'!N9=0,"",'P3'!N9)</f>
        <v>146</v>
      </c>
      <c r="L34" s="52">
        <f>IF('P3'!O9=0,"",'P3'!O9)</f>
        <v>150</v>
      </c>
      <c r="M34" s="52">
        <f>IF('P3'!P9=0,"",'P3'!P9)</f>
        <v>114</v>
      </c>
      <c r="N34" s="52">
        <f>IF('P3'!Q9=0,"",'P3'!Q9)</f>
        <v>150</v>
      </c>
      <c r="O34" s="52">
        <f>IF('P3'!R9=0,"",'P3'!R9)</f>
        <v>264</v>
      </c>
      <c r="P34" s="49">
        <f>IF('P3'!S9=0,"",'P3'!S9)</f>
        <v>301.50347124241193</v>
      </c>
      <c r="R34" s="140">
        <f>IF((T34+U34)="","",IF(C34="","",IF('P3'!Y9="k",IF(C34&gt;153.757,(T34+U34),IF(C34&lt;28,10^(0.787004341*LOG10(28/153.757)^2)*(T34+U34),10^(0.787004341*LOG10(C34/153.757)^2)*(T34+U34))),IF(C34&gt;193.609,(T34+U34),IF(C34&lt;32,10^(0.722762521*LOG10(32/193.609)^2)*(T34+U34),10^(0.722762521*LOG10(C34/193.609)^2)*(T34+U34))))))</f>
        <v>301.50347124241193</v>
      </c>
      <c r="T34" s="141">
        <f>IF(MAX(IF(ISNUMBER(G34),G34,IF(LEN(G34)&lt;2,0,VALUE(LEFT(G34,LEN(G34)-1)))),IF(ISNUMBER(H34),H34,IF(LEN(H34)&lt;2,0,VALUE(LEFT(H34,LEN(H34)-1)))),IF(ISNUMBER(I34),I34,IF(LEN(I34)&lt;2,0,VALUE(LEFT(I34,LEN(I34)-1)))))&lt;0,0,MAX(IF(ISNUMBER(G34),G34,IF(LEN(G34)&lt;2,0,VALUE(LEFT(G34,LEN(G34)-1)))),IF(ISNUMBER(H34),H34,IF(LEN(H34)&lt;2,0,VALUE(LEFT(H34,LEN(H34)-1)))),IF(ISNUMBER(I34),I34,IF(LEN(I34)&lt;2,0,VALUE(LEFT(I34,LEN(I34)-1))))))</f>
        <v>114</v>
      </c>
      <c r="U34" s="141">
        <f t="shared" ref="U34" si="4">IF(MAX(IF(ISNUMBER(J34),J34,IF(LEN(J34)&lt;2,0,VALUE(LEFT(J34,LEN(J34)-1)))),IF(ISNUMBER(K34),K34,IF(LEN(K34)&lt;2,0,VALUE(LEFT(K34,LEN(K34)-1)))),IF(ISNUMBER(L34),L34,IF(LEN(L34)&lt;2,0,VALUE(LEFT(L34,LEN(L34)-1)))))&lt;0,0,MAX(IF(ISNUMBER(J34),J34,IF(LEN(J34)&lt;2,0,VALUE(LEFT(J34,LEN(J34)-1)))),IF(ISNUMBER(K34),K34,IF(LEN(K34)&lt;2,0,VALUE(LEFT(K34,LEN(K34)-1)))),IF(ISNUMBER(L34),L34,IF(LEN(L34)&lt;2,0,VALUE(LEFT(L34,LEN(L34)-1))))))</f>
        <v>150</v>
      </c>
    </row>
    <row r="35" spans="1:21" s="54" customFormat="1" ht="18">
      <c r="A35" s="45"/>
      <c r="B35" s="46">
        <f>IF('P3'!C14="","",'P3'!C14)</f>
        <v>109</v>
      </c>
      <c r="C35" s="49">
        <f>IF('P3'!D14="","",'P3'!D14)</f>
        <v>102.54</v>
      </c>
      <c r="D35" s="46" t="str">
        <f>IF('P3'!E14="","",'P3'!E14)</f>
        <v>M45</v>
      </c>
      <c r="E35" s="47">
        <f>IF('P3'!F14="","",'P3'!F14)</f>
        <v>27849</v>
      </c>
      <c r="F35" s="48" t="str">
        <f>IF('P3'!H14="","",'P3'!H14)</f>
        <v>Børge Aadland</v>
      </c>
      <c r="G35" s="52">
        <f>IF('P3'!J14=0,"",'P3'!J14)</f>
        <v>105</v>
      </c>
      <c r="H35" s="52">
        <f>IF('P3'!K14=0,"",'P3'!K14)</f>
        <v>109</v>
      </c>
      <c r="I35" s="52">
        <f>IF('P3'!L14=0,"",'P3'!L14)</f>
        <v>112</v>
      </c>
      <c r="J35" s="52">
        <f>IF('P3'!M14=0,"",'P3'!M14)</f>
        <v>145</v>
      </c>
      <c r="K35" s="52">
        <f>IF('P3'!N14=0,"",'P3'!N14)</f>
        <v>153</v>
      </c>
      <c r="L35" s="52">
        <f>IF('P3'!O14=0,"",'P3'!O14)</f>
        <v>-156</v>
      </c>
      <c r="M35" s="52">
        <f>IF('P3'!P14=0,"",'P3'!P14)</f>
        <v>112</v>
      </c>
      <c r="N35" s="52">
        <f>IF('P3'!Q14=0,"",'P3'!Q14)</f>
        <v>153</v>
      </c>
      <c r="O35" s="52">
        <f>IF('P3'!R14=0,"",'P3'!R14)</f>
        <v>265</v>
      </c>
      <c r="P35" s="49">
        <f>IF('P3'!S14=0,"",'P3'!S14)</f>
        <v>300.82636127438525</v>
      </c>
      <c r="R35" s="140">
        <f>IF((T35+U35)="","",IF(C35="","",IF('P3'!Y14="k",IF(C35&gt;153.757,(T35+U35),IF(C35&lt;28,10^(0.787004341*LOG10(28/153.757)^2)*(T35+U35),10^(0.787004341*LOG10(C35/153.757)^2)*(T35+U35))),IF(C35&gt;193.609,(T35+U35),IF(C35&lt;32,10^(0.722762521*LOG10(32/193.609)^2)*(T35+U35),10^(0.722762521*LOG10(C35/193.609)^2)*(T35+U35))))))</f>
        <v>300.82636127438525</v>
      </c>
      <c r="T35" s="141">
        <f t="shared" ref="T35" si="5">IF(MAX(IF(ISNUMBER(G35),G35,IF(LEN(G35)&lt;2,0,VALUE(LEFT(G35,LEN(G35)-1)))),IF(ISNUMBER(H35),H35,IF(LEN(H35)&lt;2,0,VALUE(LEFT(H35,LEN(H35)-1)))),IF(ISNUMBER(I35),I35,IF(LEN(I35)&lt;2,0,VALUE(LEFT(I35,LEN(I35)-1)))))&lt;0,0,MAX(IF(ISNUMBER(G35),G35,IF(LEN(G35)&lt;2,0,VALUE(LEFT(G35,LEN(G35)-1)))),IF(ISNUMBER(H35),H35,IF(LEN(H35)&lt;2,0,VALUE(LEFT(H35,LEN(H35)-1)))),IF(ISNUMBER(I35),I35,IF(LEN(I35)&lt;2,0,VALUE(LEFT(I35,LEN(I35)-1))))))</f>
        <v>112</v>
      </c>
      <c r="U35" s="141">
        <f t="shared" ref="U35" si="6">IF(MAX(IF(ISNUMBER(J35),J35,IF(LEN(J35)&lt;2,0,VALUE(LEFT(J35,LEN(J35)-1)))),IF(ISNUMBER(K35),K35,IF(LEN(K35)&lt;2,0,VALUE(LEFT(K35,LEN(K35)-1)))),IF(ISNUMBER(L35),L35,IF(LEN(L35)&lt;2,0,VALUE(LEFT(L35,LEN(L35)-1)))))&lt;0,0,MAX(IF(ISNUMBER(J35),J35,IF(LEN(J35)&lt;2,0,VALUE(LEFT(J35,LEN(J35)-1)))),IF(ISNUMBER(K35),K35,IF(LEN(K35)&lt;2,0,VALUE(LEFT(K35,LEN(K35)-1)))),IF(ISNUMBER(L35),L35,IF(LEN(L35)&lt;2,0,VALUE(LEFT(L35,LEN(L35)-1))))))</f>
        <v>153</v>
      </c>
    </row>
    <row r="36" spans="1:21" s="54" customFormat="1" ht="18">
      <c r="A36" s="45"/>
      <c r="B36" s="46">
        <f>IF('P4'!C9="","",'P4'!C9)</f>
        <v>89</v>
      </c>
      <c r="C36" s="49">
        <f>IF('P4'!D9="","",'P4'!D9)</f>
        <v>82.32</v>
      </c>
      <c r="D36" s="46" t="str">
        <f>IF('P4'!E9="","",'P4'!E9)</f>
        <v>SM</v>
      </c>
      <c r="E36" s="47">
        <f>IF('P4'!F9="","",'P4'!F9)</f>
        <v>34917</v>
      </c>
      <c r="F36" s="48" t="str">
        <f>IF('P4'!H9="","",'P4'!H9)</f>
        <v>Håkon Lorentzen</v>
      </c>
      <c r="G36" s="52">
        <f>IF('P4'!J9=0,"",'P4'!J9)</f>
        <v>-110</v>
      </c>
      <c r="H36" s="52">
        <f>IF('P4'!K9=0,"",'P4'!K9)</f>
        <v>110</v>
      </c>
      <c r="I36" s="52">
        <f>IF('P4'!L9=0,"",'P4'!L9)</f>
        <v>114</v>
      </c>
      <c r="J36" s="52">
        <f>IF('P4'!M9=0,"",'P4'!M9)</f>
        <v>134</v>
      </c>
      <c r="K36" s="52">
        <f>IF('P4'!N9=0,"",'P4'!N9)</f>
        <v>-138</v>
      </c>
      <c r="L36" s="52">
        <f>IF('P4'!O9=0,"",'P4'!O9)</f>
        <v>-138</v>
      </c>
      <c r="M36" s="52">
        <f>IF('P4'!P9=0,"",'P4'!P9)</f>
        <v>114</v>
      </c>
      <c r="N36" s="52">
        <f>IF('P4'!Q9=0,"",'P4'!Q9)</f>
        <v>134</v>
      </c>
      <c r="O36" s="52">
        <f>IF('P4'!R9=0,"",'P4'!R9)</f>
        <v>248</v>
      </c>
      <c r="P36" s="49">
        <f>IF('P4'!S9=0,"",'P4'!S9)</f>
        <v>312.00309551485702</v>
      </c>
      <c r="R36" s="140">
        <f>IF((T36+U36)="","",IF(C36="","",IF('P4'!Y9="k",IF(C36&gt;153.757,(T36+U36),IF(C36&lt;28,10^(0.787004341*LOG10(28/153.757)^2)*(T36+U36),10^(0.787004341*LOG10(C36/153.757)^2)*(T36+U36))),IF(C36&gt;193.609,(T36+U36),IF(C36&lt;32,10^(0.722762521*LOG10(32/193.609)^2)*(T36+U36),10^(0.722762521*LOG10(C36/193.609)^2)*(T36+U36))))))</f>
        <v>312.00309551485702</v>
      </c>
      <c r="T36" s="141">
        <f>IF(MAX(IF(ISNUMBER(G36),G36,IF(LEN(G36)&lt;2,0,VALUE(LEFT(G36,LEN(G36)-1)))),IF(ISNUMBER(H36),H36,IF(LEN(H36)&lt;2,0,VALUE(LEFT(H36,LEN(H36)-1)))),IF(ISNUMBER(I36),I36,IF(LEN(I36)&lt;2,0,VALUE(LEFT(I36,LEN(I36)-1)))))&lt;0,0,MAX(IF(ISNUMBER(G36),G36,IF(LEN(G36)&lt;2,0,VALUE(LEFT(G36,LEN(G36)-1)))),IF(ISNUMBER(H36),H36,IF(LEN(H36)&lt;2,0,VALUE(LEFT(H36,LEN(H36)-1)))),IF(ISNUMBER(I36),I36,IF(LEN(I36)&lt;2,0,VALUE(LEFT(I36,LEN(I36)-1))))))</f>
        <v>114</v>
      </c>
      <c r="U36" s="141">
        <f>IF(MAX(IF(ISNUMBER(J36),J36,IF(LEN(J36)&lt;2,0,VALUE(LEFT(J36,LEN(J36)-1)))),IF(ISNUMBER(K36),K36,IF(LEN(K36)&lt;2,0,VALUE(LEFT(K36,LEN(K36)-1)))),IF(ISNUMBER(L36),L36,IF(LEN(L36)&lt;2,0,VALUE(LEFT(L36,LEN(L36)-1)))))&lt;0,0,MAX(IF(ISNUMBER(J36),J36,IF(LEN(J36)&lt;2,0,VALUE(LEFT(J36,LEN(J36)-1)))),IF(ISNUMBER(K36),K36,IF(LEN(K36)&lt;2,0,VALUE(LEFT(K36,LEN(K36)-1)))),IF(ISNUMBER(L36),L36,IF(LEN(L36)&lt;2,0,VALUE(LEFT(L36,LEN(L36)-1))))))</f>
        <v>134</v>
      </c>
    </row>
    <row r="37" spans="1:21" s="54" customFormat="1" ht="18">
      <c r="A37" s="45"/>
      <c r="B37" s="46">
        <f>IF('P4'!C14="","",'P4'!C14)</f>
        <v>89</v>
      </c>
      <c r="C37" s="49">
        <f>IF('P4'!D14="","",'P4'!D14)</f>
        <v>81.099999999999994</v>
      </c>
      <c r="D37" s="46" t="str">
        <f>IF('P4'!E14="","",'P4'!E14)</f>
        <v>SM</v>
      </c>
      <c r="E37" s="47">
        <f>IF('P4'!F14="","",'P4'!F14)</f>
        <v>36505</v>
      </c>
      <c r="F37" s="48" t="str">
        <f>IF('P4'!H14="","",'P4'!H14)</f>
        <v>Adrian Henneli</v>
      </c>
      <c r="G37" s="52">
        <f>IF('P4'!J14=0,"",'P4'!J14)</f>
        <v>113</v>
      </c>
      <c r="H37" s="52">
        <f>IF('P4'!K14=0,"",'P4'!K14)</f>
        <v>117</v>
      </c>
      <c r="I37" s="52">
        <f>IF('P4'!L14=0,"",'P4'!L14)</f>
        <v>120</v>
      </c>
      <c r="J37" s="52">
        <f>IF('P4'!M14=0,"",'P4'!M14)</f>
        <v>134</v>
      </c>
      <c r="K37" s="52">
        <f>IF('P4'!N14=0,"",'P4'!N14)</f>
        <v>140</v>
      </c>
      <c r="L37" s="52">
        <f>IF('P4'!O14=0,"",'P4'!O14)</f>
        <v>147</v>
      </c>
      <c r="M37" s="52">
        <f>IF('P4'!P14=0,"",'P4'!P14)</f>
        <v>120</v>
      </c>
      <c r="N37" s="52">
        <f>IF('P4'!Q14=0,"",'P4'!Q14)</f>
        <v>147</v>
      </c>
      <c r="O37" s="52">
        <f>IF('P4'!R14=0,"",'P4'!R14)</f>
        <v>267</v>
      </c>
      <c r="P37" s="49">
        <f>IF('P4'!S14=0,"",'P4'!S14)</f>
        <v>338.63386579329847</v>
      </c>
      <c r="R37" s="140">
        <f>IF((T37+U37)="","",IF(C37="","",IF('P4'!Y14="k",IF(C37&gt;153.757,(T37+U37),IF(C37&lt;28,10^(0.787004341*LOG10(28/153.757)^2)*(T37+U37),10^(0.787004341*LOG10(C37/153.757)^2)*(T37+U37))),IF(C37&gt;193.609,(T37+U37),IF(C37&lt;32,10^(0.722762521*LOG10(32/193.609)^2)*(T37+U37),10^(0.722762521*LOG10(C37/193.609)^2)*(T37+U37))))))</f>
        <v>338.63386579329847</v>
      </c>
      <c r="T37" s="141">
        <f>IF(MAX(IF(ISNUMBER(G37),G37,IF(LEN(G37)&lt;2,0,VALUE(LEFT(G37,LEN(G37)-1)))),IF(ISNUMBER(H37),H37,IF(LEN(H37)&lt;2,0,VALUE(LEFT(H37,LEN(H37)-1)))),IF(ISNUMBER(I37),I37,IF(LEN(I37)&lt;2,0,VALUE(LEFT(I37,LEN(I37)-1)))))&lt;0,0,MAX(IF(ISNUMBER(G37),G37,IF(LEN(G37)&lt;2,0,VALUE(LEFT(G37,LEN(G37)-1)))),IF(ISNUMBER(H37),H37,IF(LEN(H37)&lt;2,0,VALUE(LEFT(H37,LEN(H37)-1)))),IF(ISNUMBER(I37),I37,IF(LEN(I37)&lt;2,0,VALUE(LEFT(I37,LEN(I37)-1))))))</f>
        <v>120</v>
      </c>
      <c r="U37" s="141">
        <f>IF(MAX(IF(ISNUMBER(J37),J37,IF(LEN(J37)&lt;2,0,VALUE(LEFT(J37,LEN(J37)-1)))),IF(ISNUMBER(K37),K37,IF(LEN(K37)&lt;2,0,VALUE(LEFT(K37,LEN(K37)-1)))),IF(ISNUMBER(L37),L37,IF(LEN(L37)&lt;2,0,VALUE(LEFT(L37,LEN(L37)-1)))))&lt;0,0,MAX(IF(ISNUMBER(J37),J37,IF(LEN(J37)&lt;2,0,VALUE(LEFT(J37,LEN(J37)-1)))),IF(ISNUMBER(K37),K37,IF(LEN(K37)&lt;2,0,VALUE(LEFT(K37,LEN(K37)-1)))),IF(ISNUMBER(L37),L37,IF(LEN(L37)&lt;2,0,VALUE(LEFT(L37,LEN(L37)-1))))))</f>
        <v>147</v>
      </c>
    </row>
    <row r="38" spans="1:21" s="54" customFormat="1" ht="18">
      <c r="A38" s="45"/>
      <c r="B38" s="46">
        <f>IF('P4'!C19="","",'P4'!C19)</f>
        <v>102</v>
      </c>
      <c r="C38" s="49">
        <f>IF('P4'!D19="","",'P4'!D19)</f>
        <v>100.78</v>
      </c>
      <c r="D38" s="46" t="str">
        <f>IF('P4'!E19="","",'P4'!E19)</f>
        <v>SM</v>
      </c>
      <c r="E38" s="47">
        <f>IF('P4'!F19="","",'P4'!F19)</f>
        <v>36416</v>
      </c>
      <c r="F38" s="48" t="str">
        <f>IF('P4'!H19="","",'P4'!H19)</f>
        <v>Vetle Andersen</v>
      </c>
      <c r="G38" s="52">
        <f>IF('P4'!J19=0,"",'P4'!J19)</f>
        <v>129</v>
      </c>
      <c r="H38" s="52">
        <f>IF('P4'!K19=0,"",'P4'!K19)</f>
        <v>134</v>
      </c>
      <c r="I38" s="52">
        <f>IF('P4'!L19=0,"",'P4'!L19)</f>
        <v>138</v>
      </c>
      <c r="J38" s="52">
        <f>IF('P4'!M19=0,"",'P4'!M19)</f>
        <v>145</v>
      </c>
      <c r="K38" s="52">
        <f>IF('P4'!N19=0,"",'P4'!N19)</f>
        <v>-153</v>
      </c>
      <c r="L38" s="52">
        <f>IF('P4'!O19=0,"",'P4'!O19)</f>
        <v>-153</v>
      </c>
      <c r="M38" s="52">
        <f>IF('P4'!P19=0,"",'P4'!P19)</f>
        <v>138</v>
      </c>
      <c r="N38" s="52">
        <f>IF('P4'!Q19=0,"",'P4'!Q19)</f>
        <v>145</v>
      </c>
      <c r="O38" s="52">
        <f>IF('P4'!R19=0,"",'P4'!R19)</f>
        <v>283</v>
      </c>
      <c r="P38" s="49">
        <f>IF('P4'!S19=0,"",'P4'!S19)</f>
        <v>323.51726657039092</v>
      </c>
      <c r="R38" s="140">
        <f>IF((T38+U38)="","",IF(C38="","",IF('P4'!Y19="k",IF(C38&gt;153.757,(T38+U38),IF(C38&lt;28,10^(0.787004341*LOG10(28/153.757)^2)*(T38+U38),10^(0.787004341*LOG10(C38/153.757)^2)*(T38+U38))),IF(C38&gt;193.609,(T38+U38),IF(C38&lt;32,10^(0.722762521*LOG10(32/193.609)^2)*(T38+U38),10^(0.722762521*LOG10(C38/193.609)^2)*(T38+U38))))))</f>
        <v>323.51726657039092</v>
      </c>
      <c r="T38" s="141">
        <f>IF(MAX(IF(ISNUMBER(G38),G38,IF(LEN(G38)&lt;2,0,VALUE(LEFT(G38,LEN(G38)-1)))),IF(ISNUMBER(H38),H38,IF(LEN(H38)&lt;2,0,VALUE(LEFT(H38,LEN(H38)-1)))),IF(ISNUMBER(I38),I38,IF(LEN(I38)&lt;2,0,VALUE(LEFT(I38,LEN(I38)-1)))))&lt;0,0,MAX(IF(ISNUMBER(G38),G38,IF(LEN(G38)&lt;2,0,VALUE(LEFT(G38,LEN(G38)-1)))),IF(ISNUMBER(H38),H38,IF(LEN(H38)&lt;2,0,VALUE(LEFT(H38,LEN(H38)-1)))),IF(ISNUMBER(I38),I38,IF(LEN(I38)&lt;2,0,VALUE(LEFT(I38,LEN(I38)-1))))))</f>
        <v>138</v>
      </c>
      <c r="U38" s="141">
        <f>IF(MAX(IF(ISNUMBER(J38),J38,IF(LEN(J38)&lt;2,0,VALUE(LEFT(J38,LEN(J38)-1)))),IF(ISNUMBER(K38),K38,IF(LEN(K38)&lt;2,0,VALUE(LEFT(K38,LEN(K38)-1)))),IF(ISNUMBER(L38),L38,IF(LEN(L38)&lt;2,0,VALUE(LEFT(L38,LEN(L38)-1)))))&lt;0,0,MAX(IF(ISNUMBER(J38),J38,IF(LEN(J38)&lt;2,0,VALUE(LEFT(J38,LEN(J38)-1)))),IF(ISNUMBER(K38),K38,IF(LEN(K38)&lt;2,0,VALUE(LEFT(K38,LEN(K38)-1)))),IF(ISNUMBER(L38),L38,IF(LEN(L38)&lt;2,0,VALUE(LEFT(L38,LEN(L38)-1))))))</f>
        <v>145</v>
      </c>
    </row>
    <row r="39" spans="1:21" s="56" customFormat="1" ht="28">
      <c r="A39" s="44">
        <v>2</v>
      </c>
      <c r="B39" s="215" t="s">
        <v>84</v>
      </c>
      <c r="C39" s="215"/>
      <c r="D39" s="215"/>
      <c r="E39" s="215"/>
      <c r="F39" s="215"/>
      <c r="G39" s="68"/>
      <c r="H39" s="68"/>
      <c r="I39" s="68"/>
      <c r="J39" s="68"/>
      <c r="K39" s="68"/>
      <c r="L39" s="68"/>
      <c r="M39" s="51"/>
      <c r="N39" s="51"/>
      <c r="O39" s="51"/>
      <c r="P39" s="61">
        <f>IF(P44="",SUM(P40:P44),(SUM(P40:P44)-MIN(P40:P44)))</f>
        <v>1237.8744824652958</v>
      </c>
      <c r="Q39" s="139"/>
      <c r="R39" s="138">
        <f>IF(R44="",SUM(R40:R44),(SUM(R40:R44)-MIN(R40:R44)))</f>
        <v>1237.8744824652958</v>
      </c>
    </row>
    <row r="40" spans="1:21" s="54" customFormat="1" ht="18">
      <c r="A40" s="45"/>
      <c r="B40" s="46">
        <f>IF('P3'!C10="","",'P3'!C10)</f>
        <v>81</v>
      </c>
      <c r="C40" s="49">
        <f>IF('P3'!D10="","",'P3'!D10)</f>
        <v>74.5</v>
      </c>
      <c r="D40" s="46" t="str">
        <f>IF('P3'!E10="","",'P3'!E10)</f>
        <v>SM</v>
      </c>
      <c r="E40" s="47">
        <f>IF('P3'!F10="","",'P3'!F10)</f>
        <v>35378</v>
      </c>
      <c r="F40" s="48" t="str">
        <f>IF('P3'!H10="","",'P3'!H10)</f>
        <v>Runar Klungervik</v>
      </c>
      <c r="G40" s="52">
        <f>IF('P3'!J10=0,"",'P3'!J10)</f>
        <v>95</v>
      </c>
      <c r="H40" s="52">
        <f>IF('P3'!K10=0,"",'P3'!K10)</f>
        <v>100</v>
      </c>
      <c r="I40" s="52">
        <f>IF('P3'!L10=0,"",'P3'!L10)</f>
        <v>105</v>
      </c>
      <c r="J40" s="52">
        <f>IF('P3'!M10=0,"",'P3'!M10)</f>
        <v>115</v>
      </c>
      <c r="K40" s="52">
        <f>IF('P3'!N10=0,"",'P3'!N10)</f>
        <v>120</v>
      </c>
      <c r="L40" s="52">
        <f>IF('P3'!O10=0,"",'P3'!O10)</f>
        <v>125</v>
      </c>
      <c r="M40" s="52">
        <f>IF('P3'!P10=0,"",'P3'!P10)</f>
        <v>105</v>
      </c>
      <c r="N40" s="52">
        <f>IF('P3'!Q10=0,"",'P3'!Q10)</f>
        <v>125</v>
      </c>
      <c r="O40" s="52">
        <f>IF('P3'!R10=0,"",'P3'!R10)</f>
        <v>230</v>
      </c>
      <c r="P40" s="49">
        <f>IF('P3'!S10=0,"",'P3'!S10)</f>
        <v>306.24375119634612</v>
      </c>
      <c r="R40" s="140">
        <f>IF((T40+U40)="","",IF(C40="","",IF('P3'!Y10="k",IF(C40&gt;153.757,(T40+U40),IF(C40&lt;28,10^(0.787004341*LOG10(28/153.757)^2)*(T40+U40),10^(0.787004341*LOG10(C40/153.757)^2)*(T40+U40))),IF(C40&gt;193.609,(T40+U40),IF(C40&lt;32,10^(0.722762521*LOG10(32/193.609)^2)*(T40+U40),10^(0.722762521*LOG10(C40/193.609)^2)*(T40+U40))))))</f>
        <v>306.24375119634612</v>
      </c>
      <c r="T40" s="141">
        <f>IF(MAX(IF(ISNUMBER(G40),G40,IF(LEN(G40)&lt;2,0,VALUE(LEFT(G40,LEN(G40)-1)))),IF(ISNUMBER(H40),H40,IF(LEN(H40)&lt;2,0,VALUE(LEFT(H40,LEN(H40)-1)))),IF(ISNUMBER(I40),I40,IF(LEN(I40)&lt;2,0,VALUE(LEFT(I40,LEN(I40)-1)))))&lt;0,0,MAX(IF(ISNUMBER(G40),G40,IF(LEN(G40)&lt;2,0,VALUE(LEFT(G40,LEN(G40)-1)))),IF(ISNUMBER(H40),H40,IF(LEN(H40)&lt;2,0,VALUE(LEFT(H40,LEN(H40)-1)))),IF(ISNUMBER(I40),I40,IF(LEN(I40)&lt;2,0,VALUE(LEFT(I40,LEN(I40)-1))))))</f>
        <v>105</v>
      </c>
      <c r="U40" s="141">
        <f>IF(MAX(IF(ISNUMBER(J40),J40,IF(LEN(J40)&lt;2,0,VALUE(LEFT(J40,LEN(J40)-1)))),IF(ISNUMBER(K40),K40,IF(LEN(K40)&lt;2,0,VALUE(LEFT(K40,LEN(K40)-1)))),IF(ISNUMBER(L40),L40,IF(LEN(L40)&lt;2,0,VALUE(LEFT(L40,LEN(L40)-1)))))&lt;0,0,MAX(IF(ISNUMBER(J40),J40,IF(LEN(J40)&lt;2,0,VALUE(LEFT(J40,LEN(J40)-1)))),IF(ISNUMBER(K40),K40,IF(LEN(K40)&lt;2,0,VALUE(LEFT(K40,LEN(K40)-1)))),IF(ISNUMBER(L40),L40,IF(LEN(L40)&lt;2,0,VALUE(LEFT(L40,LEN(L40)-1))))))</f>
        <v>125</v>
      </c>
    </row>
    <row r="41" spans="1:21" s="54" customFormat="1" ht="18">
      <c r="A41" s="45"/>
      <c r="B41" s="46">
        <f>IF('P3'!C15="","",'P3'!C15)</f>
        <v>81</v>
      </c>
      <c r="C41" s="49">
        <f>IF('P3'!D15="","",'P3'!D15)</f>
        <v>75.459999999999994</v>
      </c>
      <c r="D41" s="46" t="str">
        <f>IF('P3'!E15="","",'P3'!E15)</f>
        <v>SM</v>
      </c>
      <c r="E41" s="47">
        <f>IF('P3'!F15="","",'P3'!F15)</f>
        <v>36711</v>
      </c>
      <c r="F41" s="48" t="str">
        <f>IF('P3'!H15="","",'P3'!H15)</f>
        <v>Marius Haranes</v>
      </c>
      <c r="G41" s="52">
        <f>IF('P3'!J15=0,"",'P3'!J15)</f>
        <v>92</v>
      </c>
      <c r="H41" s="52">
        <f>IF('P3'!K15=0,"",'P3'!K15)</f>
        <v>97</v>
      </c>
      <c r="I41" s="52">
        <f>IF('P3'!L15=0,"",'P3'!L15)</f>
        <v>100</v>
      </c>
      <c r="J41" s="52">
        <f>IF('P3'!M15=0,"",'P3'!M15)</f>
        <v>110</v>
      </c>
      <c r="K41" s="52">
        <f>IF('P3'!N15=0,"",'P3'!N15)</f>
        <v>115</v>
      </c>
      <c r="L41" s="52">
        <f>IF('P3'!O15=0,"",'P3'!O15)</f>
        <v>-118</v>
      </c>
      <c r="M41" s="52">
        <f>IF('P3'!P15=0,"",'P3'!P15)</f>
        <v>100</v>
      </c>
      <c r="N41" s="52">
        <f>IF('P3'!Q15=0,"",'P3'!Q15)</f>
        <v>115</v>
      </c>
      <c r="O41" s="52">
        <f>IF('P3'!R15=0,"",'P3'!R15)</f>
        <v>215</v>
      </c>
      <c r="P41" s="49">
        <f>IF('P3'!S15=0,"",'P3'!S15)</f>
        <v>284.0967990149714</v>
      </c>
      <c r="R41" s="140">
        <f>IF((T41+U41)="","",IF(C41="","",IF('P3'!Y15="k",IF(C41&gt;153.757,(T41+U41),IF(C41&lt;28,10^(0.787004341*LOG10(28/153.757)^2)*(T41+U41),10^(0.787004341*LOG10(C41/153.757)^2)*(T41+U41))),IF(C41&gt;193.609,(T41+U41),IF(C41&lt;32,10^(0.722762521*LOG10(32/193.609)^2)*(T41+U41),10^(0.722762521*LOG10(C41/193.609)^2)*(T41+U41))))))</f>
        <v>284.0967990149714</v>
      </c>
      <c r="T41" s="141">
        <f>IF(MAX(IF(ISNUMBER(G41),G41,IF(LEN(G41)&lt;2,0,VALUE(LEFT(G41,LEN(G41)-1)))),IF(ISNUMBER(H41),H41,IF(LEN(H41)&lt;2,0,VALUE(LEFT(H41,LEN(H41)-1)))),IF(ISNUMBER(I41),I41,IF(LEN(I41)&lt;2,0,VALUE(LEFT(I41,LEN(I41)-1)))))&lt;0,0,MAX(IF(ISNUMBER(G41),G41,IF(LEN(G41)&lt;2,0,VALUE(LEFT(G41,LEN(G41)-1)))),IF(ISNUMBER(H41),H41,IF(LEN(H41)&lt;2,0,VALUE(LEFT(H41,LEN(H41)-1)))),IF(ISNUMBER(I41),I41,IF(LEN(I41)&lt;2,0,VALUE(LEFT(I41,LEN(I41)-1))))))</f>
        <v>100</v>
      </c>
      <c r="U41" s="141">
        <f>IF(MAX(IF(ISNUMBER(J41),J41,IF(LEN(J41)&lt;2,0,VALUE(LEFT(J41,LEN(J41)-1)))),IF(ISNUMBER(K41),K41,IF(LEN(K41)&lt;2,0,VALUE(LEFT(K41,LEN(K41)-1)))),IF(ISNUMBER(L41),L41,IF(LEN(L41)&lt;2,0,VALUE(LEFT(L41,LEN(L41)-1)))))&lt;0,0,MAX(IF(ISNUMBER(J41),J41,IF(LEN(J41)&lt;2,0,VALUE(LEFT(J41,LEN(J41)-1)))),IF(ISNUMBER(K41),K41,IF(LEN(K41)&lt;2,0,VALUE(LEFT(K41,LEN(K41)-1)))),IF(ISNUMBER(L41),L41,IF(LEN(L41)&lt;2,0,VALUE(LEFT(L41,LEN(L41)-1))))))</f>
        <v>115</v>
      </c>
    </row>
    <row r="42" spans="1:21" s="54" customFormat="1" ht="18">
      <c r="A42" s="45"/>
      <c r="B42" s="46">
        <f>IF('P4'!C10="","",'P4'!C10)</f>
        <v>109</v>
      </c>
      <c r="C42" s="49">
        <f>IF('P4'!D10="","",'P4'!D10)</f>
        <v>103.2</v>
      </c>
      <c r="D42" s="46" t="str">
        <f>IF('P4'!E10="","",'P4'!E10)</f>
        <v>SM</v>
      </c>
      <c r="E42" s="47">
        <f>IF('P4'!F10="","",'P4'!F10)</f>
        <v>37217</v>
      </c>
      <c r="F42" s="48" t="str">
        <f>IF('P4'!H10="","",'P4'!H10)</f>
        <v>Mikal Akseth</v>
      </c>
      <c r="G42" s="52">
        <f>IF('P4'!J10=0,"",'P4'!J10)</f>
        <v>110</v>
      </c>
      <c r="H42" s="52">
        <f>IF('P4'!K10=0,"",'P4'!K10)</f>
        <v>115</v>
      </c>
      <c r="I42" s="52">
        <f>IF('P4'!L10=0,"",'P4'!L10)</f>
        <v>118</v>
      </c>
      <c r="J42" s="52">
        <f>IF('P4'!M10=0,"",'P4'!M10)</f>
        <v>145</v>
      </c>
      <c r="K42" s="52">
        <f>IF('P4'!N10=0,"",'P4'!N10)</f>
        <v>-150</v>
      </c>
      <c r="L42" s="52">
        <f>IF('P4'!O10=0,"",'P4'!O10)</f>
        <v>-150</v>
      </c>
      <c r="M42" s="52">
        <f>IF('P4'!P10=0,"",'P4'!P10)</f>
        <v>118</v>
      </c>
      <c r="N42" s="52">
        <f>IF('P4'!Q10=0,"",'P4'!Q10)</f>
        <v>145</v>
      </c>
      <c r="O42" s="52">
        <f>IF('P4'!R10=0,"",'P4'!R10)</f>
        <v>263</v>
      </c>
      <c r="P42" s="49">
        <f>IF('P4'!S10=0,"",'P4'!S10)</f>
        <v>297.79649185999182</v>
      </c>
      <c r="R42" s="140">
        <f>IF((T42+U42)="","",IF(C42="","",IF('P4'!Y10="k",IF(C42&gt;153.757,(T42+U42),IF(C42&lt;28,10^(0.787004341*LOG10(28/153.757)^2)*(T42+U42),10^(0.787004341*LOG10(C42/153.757)^2)*(T42+U42))),IF(C42&gt;193.609,(T42+U42),IF(C42&lt;32,10^(0.722762521*LOG10(32/193.609)^2)*(T42+U42),10^(0.722762521*LOG10(C42/193.609)^2)*(T42+U42))))))</f>
        <v>297.79649185999182</v>
      </c>
      <c r="T42" s="141">
        <f>IF(MAX(IF(ISNUMBER(G42),G42,IF(LEN(G42)&lt;2,0,VALUE(LEFT(G42,LEN(G42)-1)))),IF(ISNUMBER(H42),H42,IF(LEN(H42)&lt;2,0,VALUE(LEFT(H42,LEN(H42)-1)))),IF(ISNUMBER(I42),I42,IF(LEN(I42)&lt;2,0,VALUE(LEFT(I42,LEN(I42)-1)))))&lt;0,0,MAX(IF(ISNUMBER(G42),G42,IF(LEN(G42)&lt;2,0,VALUE(LEFT(G42,LEN(G42)-1)))),IF(ISNUMBER(H42),H42,IF(LEN(H42)&lt;2,0,VALUE(LEFT(H42,LEN(H42)-1)))),IF(ISNUMBER(I42),I42,IF(LEN(I42)&lt;2,0,VALUE(LEFT(I42,LEN(I42)-1))))))</f>
        <v>118</v>
      </c>
      <c r="U42" s="141">
        <f>IF(MAX(IF(ISNUMBER(J42),J42,IF(LEN(J42)&lt;2,0,VALUE(LEFT(J42,LEN(J42)-1)))),IF(ISNUMBER(K42),K42,IF(LEN(K42)&lt;2,0,VALUE(LEFT(K42,LEN(K42)-1)))),IF(ISNUMBER(L42),L42,IF(LEN(L42)&lt;2,0,VALUE(LEFT(L42,LEN(L42)-1)))))&lt;0,0,MAX(IF(ISNUMBER(J42),J42,IF(LEN(J42)&lt;2,0,VALUE(LEFT(J42,LEN(J42)-1)))),IF(ISNUMBER(K42),K42,IF(LEN(K42)&lt;2,0,VALUE(LEFT(K42,LEN(K42)-1)))),IF(ISNUMBER(L42),L42,IF(LEN(L42)&lt;2,0,VALUE(LEFT(L42,LEN(L42)-1))))))</f>
        <v>145</v>
      </c>
    </row>
    <row r="43" spans="1:21" s="54" customFormat="1" ht="18">
      <c r="A43" s="45"/>
      <c r="B43" s="46">
        <f>IF('P4'!C15="","",'P4'!C15)</f>
        <v>89</v>
      </c>
      <c r="C43" s="49">
        <f>IF('P4'!D15="","",'P4'!D15)</f>
        <v>81.2</v>
      </c>
      <c r="D43" s="46" t="str">
        <f>IF('P4'!E15="","",'P4'!E15)</f>
        <v>SM</v>
      </c>
      <c r="E43" s="47">
        <f>IF('P4'!F15="","",'P4'!F15)</f>
        <v>37160</v>
      </c>
      <c r="F43" s="48" t="str">
        <f>IF('P4'!H15="","",'P4'!H15)</f>
        <v>Remy Heggvik Aune</v>
      </c>
      <c r="G43" s="52">
        <f>IF('P4'!J15=0,"",'P4'!J15)</f>
        <v>112</v>
      </c>
      <c r="H43" s="52">
        <f>IF('P4'!K15=0,"",'P4'!K15)</f>
        <v>116</v>
      </c>
      <c r="I43" s="52">
        <f>IF('P4'!L15=0,"",'P4'!L15)</f>
        <v>118</v>
      </c>
      <c r="J43" s="52">
        <f>IF('P4'!M15=0,"",'P4'!M15)</f>
        <v>145</v>
      </c>
      <c r="K43" s="52">
        <f>IF('P4'!N15=0,"",'P4'!N15)</f>
        <v>150</v>
      </c>
      <c r="L43" s="52">
        <f>IF('P4'!O15=0,"",'P4'!O15)</f>
        <v>153</v>
      </c>
      <c r="M43" s="52">
        <f>IF('P4'!P15=0,"",'P4'!P15)</f>
        <v>118</v>
      </c>
      <c r="N43" s="52">
        <f>IF('P4'!Q15=0,"",'P4'!Q15)</f>
        <v>153</v>
      </c>
      <c r="O43" s="52">
        <f>IF('P4'!R15=0,"",'P4'!R15)</f>
        <v>271</v>
      </c>
      <c r="P43" s="49">
        <f>IF('P4'!S15=0,"",'P4'!S15)</f>
        <v>343.47590347176242</v>
      </c>
      <c r="R43" s="140">
        <f>IF((T43+U43)="","",IF(C43="","",IF('P4'!Y15="k",IF(C43&gt;153.757,(T43+U43),IF(C43&lt;28,10^(0.787004341*LOG10(28/153.757)^2)*(T43+U43),10^(0.787004341*LOG10(C43/153.757)^2)*(T43+U43))),IF(C43&gt;193.609,(T43+U43),IF(C43&lt;32,10^(0.722762521*LOG10(32/193.609)^2)*(T43+U43),10^(0.722762521*LOG10(C43/193.609)^2)*(T43+U43))))))</f>
        <v>343.47590347176242</v>
      </c>
      <c r="T43" s="141">
        <f>IF(MAX(IF(ISNUMBER(G43),G43,IF(LEN(G43)&lt;2,0,VALUE(LEFT(G43,LEN(G43)-1)))),IF(ISNUMBER(H43),H43,IF(LEN(H43)&lt;2,0,VALUE(LEFT(H43,LEN(H43)-1)))),IF(ISNUMBER(I43),I43,IF(LEN(I43)&lt;2,0,VALUE(LEFT(I43,LEN(I43)-1)))))&lt;0,0,MAX(IF(ISNUMBER(G43),G43,IF(LEN(G43)&lt;2,0,VALUE(LEFT(G43,LEN(G43)-1)))),IF(ISNUMBER(H43),H43,IF(LEN(H43)&lt;2,0,VALUE(LEFT(H43,LEN(H43)-1)))),IF(ISNUMBER(I43),I43,IF(LEN(I43)&lt;2,0,VALUE(LEFT(I43,LEN(I43)-1))))))</f>
        <v>118</v>
      </c>
      <c r="U43" s="141">
        <f>IF(MAX(IF(ISNUMBER(J43),J43,IF(LEN(J43)&lt;2,0,VALUE(LEFT(J43,LEN(J43)-1)))),IF(ISNUMBER(K43),K43,IF(LEN(K43)&lt;2,0,VALUE(LEFT(K43,LEN(K43)-1)))),IF(ISNUMBER(L43),L43,IF(LEN(L43)&lt;2,0,VALUE(LEFT(L43,LEN(L43)-1)))))&lt;0,0,MAX(IF(ISNUMBER(J43),J43,IF(LEN(J43)&lt;2,0,VALUE(LEFT(J43,LEN(J43)-1)))),IF(ISNUMBER(K43),K43,IF(LEN(K43)&lt;2,0,VALUE(LEFT(K43,LEN(K43)-1)))),IF(ISNUMBER(L43),L43,IF(LEN(L43)&lt;2,0,VALUE(LEFT(L43,LEN(L43)-1))))))</f>
        <v>153</v>
      </c>
    </row>
    <row r="44" spans="1:21" s="54" customFormat="1" ht="18">
      <c r="A44" s="45"/>
      <c r="B44" s="46">
        <f>IF('P4'!C20="","",'P4'!C20)</f>
        <v>73</v>
      </c>
      <c r="C44" s="49">
        <f>IF('P4'!D20="","",'P4'!D20)</f>
        <v>72.78</v>
      </c>
      <c r="D44" s="46" t="str">
        <f>IF('P4'!E20="","",'P4'!E20)</f>
        <v>JM</v>
      </c>
      <c r="E44" s="47">
        <f>IF('P4'!F20="","",'P4'!F20)</f>
        <v>38365</v>
      </c>
      <c r="F44" s="48" t="str">
        <f>IF('P4'!H20="","",'P4'!H20)</f>
        <v>Rasmus Heggvik Aune</v>
      </c>
      <c r="G44" s="52">
        <f>IF('P4'!J20=0,"",'P4'!J20)</f>
        <v>90</v>
      </c>
      <c r="H44" s="52">
        <f>IF('P4'!K20=0,"",'P4'!K20)</f>
        <v>95</v>
      </c>
      <c r="I44" s="52">
        <f>IF('P4'!L20=0,"",'P4'!L20)</f>
        <v>-100</v>
      </c>
      <c r="J44" s="52">
        <f>IF('P4'!M20=0,"",'P4'!M20)</f>
        <v>116</v>
      </c>
      <c r="K44" s="52">
        <f>IF('P4'!N20=0,"",'P4'!N20)</f>
        <v>120</v>
      </c>
      <c r="L44" s="52">
        <f>IF('P4'!O20=0,"",'P4'!O20)</f>
        <v>-123</v>
      </c>
      <c r="M44" s="52">
        <f>IF('P4'!P20=0,"",'P4'!P20)</f>
        <v>95</v>
      </c>
      <c r="N44" s="52">
        <f>IF('P4'!Q20=0,"",'P4'!Q20)</f>
        <v>120</v>
      </c>
      <c r="O44" s="52">
        <f>IF('P4'!R20=0,"",'P4'!R20)</f>
        <v>215</v>
      </c>
      <c r="P44" s="49">
        <f>IF('P4'!S20=0,"",'P4'!S20)</f>
        <v>290.35833593719525</v>
      </c>
      <c r="R44" s="140">
        <f>IF((T44+U44)="","",IF(C44="","",IF('P4'!Y20="k",IF(C44&gt;153.757,(T44+U44),IF(C44&lt;28,10^(0.787004341*LOG10(28/153.757)^2)*(T44+U44),10^(0.787004341*LOG10(C44/153.757)^2)*(T44+U44))),IF(C44&gt;193.609,(T44+U44),IF(C44&lt;32,10^(0.722762521*LOG10(32/193.609)^2)*(T44+U44),10^(0.722762521*LOG10(C44/193.609)^2)*(T44+U44))))))</f>
        <v>290.35833593719525</v>
      </c>
      <c r="T44" s="141">
        <f>IF(MAX(IF(ISNUMBER(G44),G44,IF(LEN(G44)&lt;2,0,VALUE(LEFT(G44,LEN(G44)-1)))),IF(ISNUMBER(H44),H44,IF(LEN(H44)&lt;2,0,VALUE(LEFT(H44,LEN(H44)-1)))),IF(ISNUMBER(I44),I44,IF(LEN(I44)&lt;2,0,VALUE(LEFT(I44,LEN(I44)-1)))))&lt;0,0,MAX(IF(ISNUMBER(G44),G44,IF(LEN(G44)&lt;2,0,VALUE(LEFT(G44,LEN(G44)-1)))),IF(ISNUMBER(H44),H44,IF(LEN(H44)&lt;2,0,VALUE(LEFT(H44,LEN(H44)-1)))),IF(ISNUMBER(I44),I44,IF(LEN(I44)&lt;2,0,VALUE(LEFT(I44,LEN(I44)-1))))))</f>
        <v>95</v>
      </c>
      <c r="U44" s="141">
        <f>IF(MAX(IF(ISNUMBER(J44),J44,IF(LEN(J44)&lt;2,0,VALUE(LEFT(J44,LEN(J44)-1)))),IF(ISNUMBER(K44),K44,IF(LEN(K44)&lt;2,0,VALUE(LEFT(K44,LEN(K44)-1)))),IF(ISNUMBER(L44),L44,IF(LEN(L44)&lt;2,0,VALUE(LEFT(L44,LEN(L44)-1)))))&lt;0,0,MAX(IF(ISNUMBER(J44),J44,IF(LEN(J44)&lt;2,0,VALUE(LEFT(J44,LEN(J44)-1)))),IF(ISNUMBER(K44),K44,IF(LEN(K44)&lt;2,0,VALUE(LEFT(K44,LEN(K44)-1)))),IF(ISNUMBER(L44),L44,IF(LEN(L44)&lt;2,0,VALUE(LEFT(L44,LEN(L44)-1))))))</f>
        <v>120</v>
      </c>
    </row>
    <row r="45" spans="1:21" s="56" customFormat="1" ht="28">
      <c r="A45" s="44">
        <v>3</v>
      </c>
      <c r="B45" s="215" t="s">
        <v>66</v>
      </c>
      <c r="C45" s="215"/>
      <c r="D45" s="215"/>
      <c r="E45" s="215"/>
      <c r="F45" s="215"/>
      <c r="G45" s="68"/>
      <c r="H45" s="68"/>
      <c r="I45" s="68"/>
      <c r="J45" s="68"/>
      <c r="K45" s="68"/>
      <c r="L45" s="68"/>
      <c r="M45" s="51"/>
      <c r="N45" s="51"/>
      <c r="O45" s="51"/>
      <c r="P45" s="61">
        <f>IF(P50="",SUM(P46:P50),(SUM(P46:P50)-MIN(P46:P50)))</f>
        <v>1230.5170184597373</v>
      </c>
      <c r="Q45" s="139"/>
      <c r="R45" s="138">
        <f>IF(R50="",SUM(R46:R50),(SUM(R46:R50)-MIN(R46:R50)))</f>
        <v>1230.5170184597373</v>
      </c>
    </row>
    <row r="46" spans="1:21" s="54" customFormat="1" ht="18">
      <c r="A46" s="45"/>
      <c r="B46" s="46">
        <f>IF('P3'!C11="","",'P3'!C11)</f>
        <v>102</v>
      </c>
      <c r="C46" s="49">
        <f>IF('P3'!D11="","",'P3'!D11)</f>
        <v>99.28</v>
      </c>
      <c r="D46" s="46" t="str">
        <f>IF('P3'!E11="","",'P3'!E11)</f>
        <v>M55</v>
      </c>
      <c r="E46" s="47">
        <f>IF('P3'!F11="","",'P3'!F11)</f>
        <v>24011</v>
      </c>
      <c r="F46" s="48" t="str">
        <f>IF('P3'!H11="","",'P3'!H11)</f>
        <v>Alexander Bahmanyar</v>
      </c>
      <c r="G46" s="52">
        <f>IF('P3'!J11=0,"",'P3'!J11)</f>
        <v>85</v>
      </c>
      <c r="H46" s="52">
        <f>IF('P3'!K11=0,"",'P3'!K11)</f>
        <v>-90</v>
      </c>
      <c r="I46" s="52">
        <f>IF('P3'!L11=0,"",'P3'!L11)</f>
        <v>91</v>
      </c>
      <c r="J46" s="52">
        <f>IF('P3'!M11=0,"",'P3'!M11)</f>
        <v>120</v>
      </c>
      <c r="K46" s="52">
        <f>IF('P3'!N11=0,"",'P3'!N11)</f>
        <v>125</v>
      </c>
      <c r="L46" s="52">
        <f>IF('P3'!O11=0,"",'P3'!O11)</f>
        <v>-130</v>
      </c>
      <c r="M46" s="52">
        <f>IF('P3'!P11=0,"",'P3'!P11)</f>
        <v>91</v>
      </c>
      <c r="N46" s="52">
        <f>IF('P3'!Q11=0,"",'P3'!Q11)</f>
        <v>125</v>
      </c>
      <c r="O46" s="52">
        <f>IF('P3'!R11=0,"",'P3'!R11)</f>
        <v>216</v>
      </c>
      <c r="P46" s="49">
        <f>IF('P3'!S11=0,"",'P3'!S11)</f>
        <v>248.4647685825754</v>
      </c>
      <c r="R46" s="140">
        <f>IF((T46+U46)="","",IF(C46="","",IF('P3'!Y11="k",IF(C46&gt;153.757,(T46+U46),IF(C46&lt;28,10^(0.787004341*LOG10(28/153.757)^2)*(T46+U46),10^(0.787004341*LOG10(C46/153.757)^2)*(T46+U46))),IF(C46&gt;193.609,(T46+U46),IF(C46&lt;32,10^(0.722762521*LOG10(32/193.609)^2)*(T46+U46),10^(0.722762521*LOG10(C46/193.609)^2)*(T46+U46))))))</f>
        <v>248.4647685825754</v>
      </c>
      <c r="T46" s="141">
        <f>IF(MAX(IF(ISNUMBER(G46),G46,IF(LEN(G46)&lt;2,0,VALUE(LEFT(G46,LEN(G46)-1)))),IF(ISNUMBER(H46),H46,IF(LEN(H46)&lt;2,0,VALUE(LEFT(H46,LEN(H46)-1)))),IF(ISNUMBER(I46),I46,IF(LEN(I46)&lt;2,0,VALUE(LEFT(I46,LEN(I46)-1)))))&lt;0,0,MAX(IF(ISNUMBER(G46),G46,IF(LEN(G46)&lt;2,0,VALUE(LEFT(G46,LEN(G46)-1)))),IF(ISNUMBER(H46),H46,IF(LEN(H46)&lt;2,0,VALUE(LEFT(H46,LEN(H46)-1)))),IF(ISNUMBER(I46),I46,IF(LEN(I46)&lt;2,0,VALUE(LEFT(I46,LEN(I46)-1))))))</f>
        <v>91</v>
      </c>
      <c r="U46" s="141">
        <f>IF(MAX(IF(ISNUMBER(J46),J46,IF(LEN(J46)&lt;2,0,VALUE(LEFT(J46,LEN(J46)-1)))),IF(ISNUMBER(K46),K46,IF(LEN(K46)&lt;2,0,VALUE(LEFT(K46,LEN(K46)-1)))),IF(ISNUMBER(L46),L46,IF(LEN(L46)&lt;2,0,VALUE(LEFT(L46,LEN(L46)-1)))))&lt;0,0,MAX(IF(ISNUMBER(J46),J46,IF(LEN(J46)&lt;2,0,VALUE(LEFT(J46,LEN(J46)-1)))),IF(ISNUMBER(K46),K46,IF(LEN(K46)&lt;2,0,VALUE(LEFT(K46,LEN(K46)-1)))),IF(ISNUMBER(L46),L46,IF(LEN(L46)&lt;2,0,VALUE(LEFT(L46,LEN(L46)-1))))))</f>
        <v>125</v>
      </c>
    </row>
    <row r="47" spans="1:21" s="54" customFormat="1" ht="18">
      <c r="A47" s="45"/>
      <c r="B47" s="46" t="str">
        <f>IF('P3'!C16="","",'P3'!C16)</f>
        <v>96</v>
      </c>
      <c r="C47" s="49">
        <f>IF('P3'!D16="","",'P3'!D16)</f>
        <v>89.58</v>
      </c>
      <c r="D47" s="46" t="str">
        <f>IF('P3'!E16="","",'P3'!E16)</f>
        <v>SM</v>
      </c>
      <c r="E47" s="47">
        <f>IF('P3'!F16="","",'P3'!F16)</f>
        <v>33857</v>
      </c>
      <c r="F47" s="48" t="str">
        <f>IF('P3'!H16="","",'P3'!H16)</f>
        <v>Nikolai Gobel</v>
      </c>
      <c r="G47" s="52">
        <f>IF('P3'!J16=0,"",'P3'!J16)</f>
        <v>90</v>
      </c>
      <c r="H47" s="52">
        <f>IF('P3'!K16=0,"",'P3'!K16)</f>
        <v>96</v>
      </c>
      <c r="I47" s="52">
        <f>IF('P3'!L16=0,"",'P3'!L16)</f>
        <v>-100</v>
      </c>
      <c r="J47" s="52">
        <f>IF('P3'!M16=0,"",'P3'!M16)</f>
        <v>120</v>
      </c>
      <c r="K47" s="52">
        <f>IF('P3'!N16=0,"",'P3'!N16)</f>
        <v>125</v>
      </c>
      <c r="L47" s="52">
        <f>IF('P3'!O16=0,"",'P3'!O16)</f>
        <v>128</v>
      </c>
      <c r="M47" s="52">
        <f>IF('P3'!P16=0,"",'P3'!P16)</f>
        <v>96</v>
      </c>
      <c r="N47" s="52">
        <f>IF('P3'!Q16=0,"",'P3'!Q16)</f>
        <v>128</v>
      </c>
      <c r="O47" s="52">
        <f>IF('P3'!R16=0,"",'P3'!R16)</f>
        <v>224</v>
      </c>
      <c r="P47" s="49">
        <f>IF('P3'!S16=0,"",'P3'!S16)</f>
        <v>269.91178023729708</v>
      </c>
      <c r="R47" s="140">
        <f>IF((T47+U47)="","",IF(C47="","",IF('P3'!Y16="k",IF(C47&gt;153.757,(T47+U47),IF(C47&lt;28,10^(0.787004341*LOG10(28/153.757)^2)*(T47+U47),10^(0.787004341*LOG10(C47/153.757)^2)*(T47+U47))),IF(C47&gt;193.609,(T47+U47),IF(C47&lt;32,10^(0.722762521*LOG10(32/193.609)^2)*(T47+U47),10^(0.722762521*LOG10(C47/193.609)^2)*(T47+U47))))))</f>
        <v>269.91178023729708</v>
      </c>
      <c r="T47" s="141">
        <f>IF(MAX(IF(ISNUMBER(G47),G47,IF(LEN(G47)&lt;2,0,VALUE(LEFT(G47,LEN(G47)-1)))),IF(ISNUMBER(H47),H47,IF(LEN(H47)&lt;2,0,VALUE(LEFT(H47,LEN(H47)-1)))),IF(ISNUMBER(I47),I47,IF(LEN(I47)&lt;2,0,VALUE(LEFT(I47,LEN(I47)-1)))))&lt;0,0,MAX(IF(ISNUMBER(G47),G47,IF(LEN(G47)&lt;2,0,VALUE(LEFT(G47,LEN(G47)-1)))),IF(ISNUMBER(H47),H47,IF(LEN(H47)&lt;2,0,VALUE(LEFT(H47,LEN(H47)-1)))),IF(ISNUMBER(I47),I47,IF(LEN(I47)&lt;2,0,VALUE(LEFT(I47,LEN(I47)-1))))))</f>
        <v>96</v>
      </c>
      <c r="U47" s="141">
        <f>IF(MAX(IF(ISNUMBER(J47),J47,IF(LEN(J47)&lt;2,0,VALUE(LEFT(J47,LEN(J47)-1)))),IF(ISNUMBER(K47),K47,IF(LEN(K47)&lt;2,0,VALUE(LEFT(K47,LEN(K47)-1)))),IF(ISNUMBER(L47),L47,IF(LEN(L47)&lt;2,0,VALUE(LEFT(L47,LEN(L47)-1)))))&lt;0,0,MAX(IF(ISNUMBER(J47),J47,IF(LEN(J47)&lt;2,0,VALUE(LEFT(J47,LEN(J47)-1)))),IF(ISNUMBER(K47),K47,IF(LEN(K47)&lt;2,0,VALUE(LEFT(K47,LEN(K47)-1)))),IF(ISNUMBER(L47),L47,IF(LEN(L47)&lt;2,0,VALUE(LEFT(L47,LEN(L47)-1))))))</f>
        <v>128</v>
      </c>
    </row>
    <row r="48" spans="1:21" s="54" customFormat="1" ht="18" customHeight="1">
      <c r="A48" s="45"/>
      <c r="B48" s="46">
        <f>IF('P4'!C11="","",'P4'!C11)</f>
        <v>81</v>
      </c>
      <c r="C48" s="49">
        <f>IF('P4'!D11="","",'P4'!D11)</f>
        <v>79.040000000000006</v>
      </c>
      <c r="D48" s="46" t="str">
        <f>IF('P4'!E11="","",'P4'!E11)</f>
        <v>SM</v>
      </c>
      <c r="E48" s="47">
        <f>IF('P4'!F11="","",'P4'!F11)</f>
        <v>35283</v>
      </c>
      <c r="F48" s="48" t="str">
        <f>IF('P4'!H11="","",'P4'!H11)</f>
        <v>Jonas Grønstad</v>
      </c>
      <c r="G48" s="52">
        <f>IF('P4'!J11=0,"",'P4'!J11)</f>
        <v>100</v>
      </c>
      <c r="H48" s="52">
        <f>IF('P4'!K11=0,"",'P4'!K11)</f>
        <v>105</v>
      </c>
      <c r="I48" s="52">
        <f>IF('P4'!L11=0,"",'P4'!L11)</f>
        <v>-110</v>
      </c>
      <c r="J48" s="52">
        <f>IF('P4'!M11=0,"",'P4'!M11)</f>
        <v>125</v>
      </c>
      <c r="K48" s="52">
        <f>IF('P4'!N11=0,"",'P4'!N11)</f>
        <v>130</v>
      </c>
      <c r="L48" s="52">
        <f>IF('P4'!O11=0,"",'P4'!O11)</f>
        <v>133</v>
      </c>
      <c r="M48" s="52">
        <f>IF('P4'!P11=0,"",'P4'!P11)</f>
        <v>105</v>
      </c>
      <c r="N48" s="52">
        <f>IF('P4'!Q11=0,"",'P4'!Q11)</f>
        <v>133</v>
      </c>
      <c r="O48" s="52">
        <f>IF('P4'!R11=0,"",'P4'!R11)</f>
        <v>238</v>
      </c>
      <c r="P48" s="49">
        <f>IF('P4'!S11=0,"",'P4'!S11)</f>
        <v>306.1895131450454</v>
      </c>
      <c r="R48" s="140">
        <f>IF((T48+U48)="","",IF(C48="","",IF('P4'!Y11="k",IF(C48&gt;153.757,(T48+U48),IF(C48&lt;28,10^(0.787004341*LOG10(28/153.757)^2)*(T48+U48),10^(0.787004341*LOG10(C48/153.757)^2)*(T48+U48))),IF(C48&gt;193.609,(T48+U48),IF(C48&lt;32,10^(0.722762521*LOG10(32/193.609)^2)*(T48+U48),10^(0.722762521*LOG10(C48/193.609)^2)*(T48+U48))))))</f>
        <v>306.1895131450454</v>
      </c>
      <c r="T48" s="141">
        <f>IF(MAX(IF(ISNUMBER(G48),G48,IF(LEN(G48)&lt;2,0,VALUE(LEFT(G48,LEN(G48)-1)))),IF(ISNUMBER(H48),H48,IF(LEN(H48)&lt;2,0,VALUE(LEFT(H48,LEN(H48)-1)))),IF(ISNUMBER(I48),I48,IF(LEN(I48)&lt;2,0,VALUE(LEFT(I48,LEN(I48)-1)))))&lt;0,0,MAX(IF(ISNUMBER(G48),G48,IF(LEN(G48)&lt;2,0,VALUE(LEFT(G48,LEN(G48)-1)))),IF(ISNUMBER(H48),H48,IF(LEN(H48)&lt;2,0,VALUE(LEFT(H48,LEN(H48)-1)))),IF(ISNUMBER(I48),I48,IF(LEN(I48)&lt;2,0,VALUE(LEFT(I48,LEN(I48)-1))))))</f>
        <v>105</v>
      </c>
      <c r="U48" s="141">
        <f>IF(MAX(IF(ISNUMBER(J48),J48,IF(LEN(J48)&lt;2,0,VALUE(LEFT(J48,LEN(J48)-1)))),IF(ISNUMBER(K48),K48,IF(LEN(K48)&lt;2,0,VALUE(LEFT(K48,LEN(K48)-1)))),IF(ISNUMBER(L48),L48,IF(LEN(L48)&lt;2,0,VALUE(LEFT(L48,LEN(L48)-1)))))&lt;0,0,MAX(IF(ISNUMBER(J48),J48,IF(LEN(J48)&lt;2,0,VALUE(LEFT(J48,LEN(J48)-1)))),IF(ISNUMBER(K48),K48,IF(LEN(K48)&lt;2,0,VALUE(LEFT(K48,LEN(K48)-1)))),IF(ISNUMBER(L48),L48,IF(LEN(L48)&lt;2,0,VALUE(LEFT(L48,LEN(L48)-1))))))</f>
        <v>133</v>
      </c>
    </row>
    <row r="49" spans="1:21" s="54" customFormat="1" ht="18">
      <c r="A49" s="45"/>
      <c r="B49" s="46">
        <f>IF('P4'!C16="","",'P4'!C16)</f>
        <v>96</v>
      </c>
      <c r="C49" s="49">
        <f>IF('P4'!D16="","",'P4'!D16)</f>
        <v>94.04</v>
      </c>
      <c r="D49" s="46" t="str">
        <f>IF('P4'!E16="","",'P4'!E16)</f>
        <v>SM</v>
      </c>
      <c r="E49" s="47">
        <f>IF('P4'!F16="","",'P4'!F16)</f>
        <v>34601</v>
      </c>
      <c r="F49" s="48" t="str">
        <f>IF('P4'!H16="","",'P4'!H16)</f>
        <v>Reza Benorouz</v>
      </c>
      <c r="G49" s="52">
        <f>IF('P4'!J16=0,"",'P4'!J16)</f>
        <v>-123</v>
      </c>
      <c r="H49" s="52">
        <f>IF('P4'!K16=0,"",'P4'!K16)</f>
        <v>-123</v>
      </c>
      <c r="I49" s="52">
        <f>IF('P4'!L16=0,"",'P4'!L16)</f>
        <v>123</v>
      </c>
      <c r="J49" s="52">
        <f>IF('P4'!M16=0,"",'P4'!M16)</f>
        <v>147</v>
      </c>
      <c r="K49" s="52">
        <f>IF('P4'!N16=0,"",'P4'!N16)</f>
        <v>-153</v>
      </c>
      <c r="L49" s="52">
        <f>IF('P4'!O16=0,"",'P4'!O16)</f>
        <v>-153</v>
      </c>
      <c r="M49" s="52">
        <f>IF('P4'!P16=0,"",'P4'!P16)</f>
        <v>123</v>
      </c>
      <c r="N49" s="52">
        <f>IF('P4'!Q16=0,"",'P4'!Q16)</f>
        <v>147</v>
      </c>
      <c r="O49" s="52">
        <f>IF('P4'!R16=0,"",'P4'!R16)</f>
        <v>270</v>
      </c>
      <c r="P49" s="49">
        <f>IF('P4'!S16=0,"",'P4'!S16)</f>
        <v>318.0165142182932</v>
      </c>
      <c r="R49" s="140">
        <f>IF((T49+U49)="","",IF(C49="","",IF('P4'!Y16="k",IF(C49&gt;153.757,(T49+U49),IF(C49&lt;28,10^(0.787004341*LOG10(28/153.757)^2)*(T49+U49),10^(0.787004341*LOG10(C49/153.757)^2)*(T49+U49))),IF(C49&gt;193.609,(T49+U49),IF(C49&lt;32,10^(0.722762521*LOG10(32/193.609)^2)*(T49+U49),10^(0.722762521*LOG10(C49/193.609)^2)*(T49+U49))))))</f>
        <v>318.0165142182932</v>
      </c>
      <c r="T49" s="141">
        <f>IF(MAX(IF(ISNUMBER(G49),G49,IF(LEN(G49)&lt;2,0,VALUE(LEFT(G49,LEN(G49)-1)))),IF(ISNUMBER(H49),H49,IF(LEN(H49)&lt;2,0,VALUE(LEFT(H49,LEN(H49)-1)))),IF(ISNUMBER(I49),I49,IF(LEN(I49)&lt;2,0,VALUE(LEFT(I49,LEN(I49)-1)))))&lt;0,0,MAX(IF(ISNUMBER(G49),G49,IF(LEN(G49)&lt;2,0,VALUE(LEFT(G49,LEN(G49)-1)))),IF(ISNUMBER(H49),H49,IF(LEN(H49)&lt;2,0,VALUE(LEFT(H49,LEN(H49)-1)))),IF(ISNUMBER(I49),I49,IF(LEN(I49)&lt;2,0,VALUE(LEFT(I49,LEN(I49)-1))))))</f>
        <v>123</v>
      </c>
      <c r="U49" s="141">
        <f>IF(MAX(IF(ISNUMBER(J49),J49,IF(LEN(J49)&lt;2,0,VALUE(LEFT(J49,LEN(J49)-1)))),IF(ISNUMBER(K49),K49,IF(LEN(K49)&lt;2,0,VALUE(LEFT(K49,LEN(K49)-1)))),IF(ISNUMBER(L49),L49,IF(LEN(L49)&lt;2,0,VALUE(LEFT(L49,LEN(L49)-1)))))&lt;0,0,MAX(IF(ISNUMBER(J49),J49,IF(LEN(J49)&lt;2,0,VALUE(LEFT(J49,LEN(J49)-1)))),IF(ISNUMBER(K49),K49,IF(LEN(K49)&lt;2,0,VALUE(LEFT(K49,LEN(K49)-1)))),IF(ISNUMBER(L49),L49,IF(LEN(L49)&lt;2,0,VALUE(LEFT(L49,LEN(L49)-1))))))</f>
        <v>147</v>
      </c>
    </row>
    <row r="50" spans="1:21" s="54" customFormat="1" ht="18">
      <c r="A50" s="45"/>
      <c r="B50" s="46" t="str">
        <f>IF('P4'!C21="","",'P4'!C21)</f>
        <v>+109</v>
      </c>
      <c r="C50" s="49">
        <f>IF('P4'!D21="","",'P4'!D21)</f>
        <v>111.78</v>
      </c>
      <c r="D50" s="46" t="str">
        <f>IF('P4'!E21="","",'P4'!E21)</f>
        <v>SM</v>
      </c>
      <c r="E50" s="47">
        <f>IF('P4'!F21="","",'P4'!F21)</f>
        <v>33892</v>
      </c>
      <c r="F50" s="48" t="str">
        <f>IF('P4'!H21="","",'P4'!H21)</f>
        <v>Jørgen Kjellevand</v>
      </c>
      <c r="G50" s="52">
        <f>IF('P4'!J21=0,"",'P4'!J21)</f>
        <v>130</v>
      </c>
      <c r="H50" s="52">
        <f>IF('P4'!K21=0,"",'P4'!K21)</f>
        <v>135</v>
      </c>
      <c r="I50" s="52">
        <f>IF('P4'!L21=0,"",'P4'!L21)</f>
        <v>138</v>
      </c>
      <c r="J50" s="52">
        <f>IF('P4'!M21=0,"",'P4'!M21)</f>
        <v>160</v>
      </c>
      <c r="K50" s="52">
        <f>IF('P4'!N21=0,"",'P4'!N21)</f>
        <v>-168</v>
      </c>
      <c r="L50" s="52">
        <f>IF('P4'!O21=0,"",'P4'!O21)</f>
        <v>168</v>
      </c>
      <c r="M50" s="52">
        <f>IF('P4'!P21=0,"",'P4'!P21)</f>
        <v>138</v>
      </c>
      <c r="N50" s="52">
        <f>IF('P4'!Q21=0,"",'P4'!Q21)</f>
        <v>168</v>
      </c>
      <c r="O50" s="52">
        <f>IF('P4'!R21=0,"",'P4'!R21)</f>
        <v>306</v>
      </c>
      <c r="P50" s="49">
        <f>IF('P4'!S21=0,"",'P4'!S21)</f>
        <v>336.3992108591014</v>
      </c>
      <c r="R50" s="140">
        <f>IF((T50+U50)="","",IF(C50="","",IF('P4'!Y21="k",IF(C50&gt;153.757,(T50+U50),IF(C50&lt;28,10^(0.787004341*LOG10(28/153.757)^2)*(T50+U50),10^(0.787004341*LOG10(C50/153.757)^2)*(T50+U50))),IF(C50&gt;193.609,(T50+U50),IF(C50&lt;32,10^(0.722762521*LOG10(32/193.609)^2)*(T50+U50),10^(0.722762521*LOG10(C50/193.609)^2)*(T50+U50))))))</f>
        <v>336.3992108591014</v>
      </c>
      <c r="T50" s="141">
        <f>IF(MAX(IF(ISNUMBER(G50),G50,IF(LEN(G50)&lt;2,0,VALUE(LEFT(G50,LEN(G50)-1)))),IF(ISNUMBER(H50),H50,IF(LEN(H50)&lt;2,0,VALUE(LEFT(H50,LEN(H50)-1)))),IF(ISNUMBER(I50),I50,IF(LEN(I50)&lt;2,0,VALUE(LEFT(I50,LEN(I50)-1)))))&lt;0,0,MAX(IF(ISNUMBER(G50),G50,IF(LEN(G50)&lt;2,0,VALUE(LEFT(G50,LEN(G50)-1)))),IF(ISNUMBER(H50),H50,IF(LEN(H50)&lt;2,0,VALUE(LEFT(H50,LEN(H50)-1)))),IF(ISNUMBER(I50),I50,IF(LEN(I50)&lt;2,0,VALUE(LEFT(I50,LEN(I50)-1))))))</f>
        <v>138</v>
      </c>
      <c r="U50" s="141">
        <f>IF(MAX(IF(ISNUMBER(J50),J50,IF(LEN(J50)&lt;2,0,VALUE(LEFT(J50,LEN(J50)-1)))),IF(ISNUMBER(K50),K50,IF(LEN(K50)&lt;2,0,VALUE(LEFT(K50,LEN(K50)-1)))),IF(ISNUMBER(L50),L50,IF(LEN(L50)&lt;2,0,VALUE(LEFT(L50,LEN(L50)-1)))))&lt;0,0,MAX(IF(ISNUMBER(J50),J50,IF(LEN(J50)&lt;2,0,VALUE(LEFT(J50,LEN(J50)-1)))),IF(ISNUMBER(K50),K50,IF(LEN(K50)&lt;2,0,VALUE(LEFT(K50,LEN(K50)-1)))),IF(ISNUMBER(L50),L50,IF(LEN(L50)&lt;2,0,VALUE(LEFT(L50,LEN(L50)-1))))))</f>
        <v>168</v>
      </c>
    </row>
    <row r="51" spans="1:21" s="56" customFormat="1" ht="28">
      <c r="A51" s="44">
        <v>4</v>
      </c>
      <c r="B51" s="215" t="s">
        <v>88</v>
      </c>
      <c r="C51" s="215"/>
      <c r="D51" s="215"/>
      <c r="E51" s="215"/>
      <c r="F51" s="215"/>
      <c r="G51" s="68"/>
      <c r="H51" s="68"/>
      <c r="I51" s="68"/>
      <c r="J51" s="68"/>
      <c r="K51" s="68"/>
      <c r="L51" s="68"/>
      <c r="M51" s="51"/>
      <c r="N51" s="51"/>
      <c r="O51" s="51"/>
      <c r="P51" s="61">
        <f>SUM(P52:P56)</f>
        <v>1223.7162857264402</v>
      </c>
      <c r="Q51" s="139"/>
      <c r="R51" s="138">
        <f>IF(R56="",SUM(R52:R56),(SUM(R52:R56)-MIN(R52:R56)))</f>
        <v>1223.71628572644</v>
      </c>
    </row>
    <row r="52" spans="1:21" s="54" customFormat="1" ht="18">
      <c r="A52" s="45"/>
      <c r="B52" s="46">
        <f>IF('P3'!C12="","",'P3'!C12)</f>
        <v>109</v>
      </c>
      <c r="C52" s="49">
        <f>IF('P3'!D12="","",'P3'!D12)</f>
        <v>107.78</v>
      </c>
      <c r="D52" s="46" t="str">
        <f>IF('P3'!E12="","",'P3'!E12)</f>
        <v>M35</v>
      </c>
      <c r="E52" s="47">
        <f>IF('P3'!F12="","",'P3'!F12)</f>
        <v>32442</v>
      </c>
      <c r="F52" s="48" t="str">
        <f>IF('P3'!H12="","",'P3'!H12)</f>
        <v>Jon Peter Ueland</v>
      </c>
      <c r="G52" s="52">
        <f>IF('P3'!J12=0,"",'P3'!J12)</f>
        <v>100</v>
      </c>
      <c r="H52" s="52">
        <f>IF('P3'!K12=0,"",'P3'!K12)</f>
        <v>105</v>
      </c>
      <c r="I52" s="52">
        <f>IF('P3'!L12=0,"",'P3'!L12)</f>
        <v>109</v>
      </c>
      <c r="J52" s="52">
        <f>IF('P3'!M12=0,"",'P3'!M12)</f>
        <v>133</v>
      </c>
      <c r="K52" s="52">
        <f>IF('P3'!N12=0,"",'P3'!N12)</f>
        <v>137</v>
      </c>
      <c r="L52" s="52">
        <f>IF('P3'!O12=0,"",'P3'!O12)</f>
        <v>141</v>
      </c>
      <c r="M52" s="52">
        <f>IF('P3'!P12=0,"",'P3'!P12)</f>
        <v>109</v>
      </c>
      <c r="N52" s="52">
        <f>IF('P3'!Q12=0,"",'P3'!Q12)</f>
        <v>141</v>
      </c>
      <c r="O52" s="52">
        <f>IF('P3'!R12=0,"",'P3'!R12)</f>
        <v>250</v>
      </c>
      <c r="P52" s="49">
        <f>IF('P3'!S12=0,"",'P3'!S12)</f>
        <v>278.42747524325193</v>
      </c>
      <c r="R52" s="140">
        <f>IF((T52+U52)="","",IF(C52="","",IF('P3'!Y12="k",IF(C52&gt;153.757,(T52+U52),IF(C52&lt;28,10^(0.787004341*LOG10(28/153.757)^2)*(T52+U52),10^(0.787004341*LOG10(C52/153.757)^2)*(T52+U52))),IF(C52&gt;193.609,(T52+U52),IF(C52&lt;32,10^(0.722762521*LOG10(32/193.609)^2)*(T52+U52),10^(0.722762521*LOG10(C52/193.609)^2)*(T52+U52))))))</f>
        <v>278.42747524325193</v>
      </c>
      <c r="T52" s="141">
        <f>IF(MAX(IF(ISNUMBER(G52),G52,IF(LEN(G52)&lt;2,0,VALUE(LEFT(G52,LEN(G52)-1)))),IF(ISNUMBER(H52),H52,IF(LEN(H52)&lt;2,0,VALUE(LEFT(H52,LEN(H52)-1)))),IF(ISNUMBER(I52),I52,IF(LEN(I52)&lt;2,0,VALUE(LEFT(I52,LEN(I52)-1)))))&lt;0,0,MAX(IF(ISNUMBER(G52),G52,IF(LEN(G52)&lt;2,0,VALUE(LEFT(G52,LEN(G52)-1)))),IF(ISNUMBER(H52),H52,IF(LEN(H52)&lt;2,0,VALUE(LEFT(H52,LEN(H52)-1)))),IF(ISNUMBER(I52),I52,IF(LEN(I52)&lt;2,0,VALUE(LEFT(I52,LEN(I52)-1))))))</f>
        <v>109</v>
      </c>
      <c r="U52" s="141">
        <f>IF(MAX(IF(ISNUMBER(J52),J52,IF(LEN(J52)&lt;2,0,VALUE(LEFT(J52,LEN(J52)-1)))),IF(ISNUMBER(K52),K52,IF(LEN(K52)&lt;2,0,VALUE(LEFT(K52,LEN(K52)-1)))),IF(ISNUMBER(L52),L52,IF(LEN(L52)&lt;2,0,VALUE(LEFT(L52,LEN(L52)-1)))))&lt;0,0,MAX(IF(ISNUMBER(J52),J52,IF(LEN(J52)&lt;2,0,VALUE(LEFT(J52,LEN(J52)-1)))),IF(ISNUMBER(K52),K52,IF(LEN(K52)&lt;2,0,VALUE(LEFT(K52,LEN(K52)-1)))),IF(ISNUMBER(L52),L52,IF(LEN(L52)&lt;2,0,VALUE(LEFT(L52,LEN(L52)-1))))))</f>
        <v>141</v>
      </c>
    </row>
    <row r="53" spans="1:21" s="54" customFormat="1" ht="18">
      <c r="A53" s="45"/>
      <c r="B53" s="46" t="str">
        <f>IF('P3'!C17="","",'P3'!C17)</f>
        <v>89</v>
      </c>
      <c r="C53" s="49">
        <f>IF('P3'!D17="","",'P3'!D17)</f>
        <v>81.94</v>
      </c>
      <c r="D53" s="46" t="str">
        <f>IF('P3'!E17="","",'P3'!E17)</f>
        <v>JM</v>
      </c>
      <c r="E53" s="47">
        <f>IF('P3'!F17="","",'P3'!F17)</f>
        <v>38300</v>
      </c>
      <c r="F53" s="48" t="str">
        <f>IF('P3'!H17="","",'P3'!H17)</f>
        <v>Even Matningsdal</v>
      </c>
      <c r="G53" s="52">
        <f>IF('P3'!J17=0,"",'P3'!J17)</f>
        <v>104</v>
      </c>
      <c r="H53" s="52">
        <f>IF('P3'!K17=0,"",'P3'!K17)</f>
        <v>107</v>
      </c>
      <c r="I53" s="52">
        <f>IF('P3'!L17=0,"",'P3'!L17)</f>
        <v>110</v>
      </c>
      <c r="J53" s="52">
        <f>IF('P3'!M17=0,"",'P3'!M17)</f>
        <v>124</v>
      </c>
      <c r="K53" s="52">
        <f>IF('P3'!N17=0,"",'P3'!N17)</f>
        <v>127</v>
      </c>
      <c r="L53" s="52">
        <f>IF('P3'!O17=0,"",'P3'!O17)</f>
        <v>-130</v>
      </c>
      <c r="M53" s="52">
        <f>IF('P3'!P17=0,"",'P3'!P17)</f>
        <v>110</v>
      </c>
      <c r="N53" s="52">
        <f>IF('P3'!Q17=0,"",'P3'!Q17)</f>
        <v>127</v>
      </c>
      <c r="O53" s="52">
        <f>IF('P3'!R17=0,"",'P3'!R17)</f>
        <v>237</v>
      </c>
      <c r="P53" s="49">
        <f>IF('P3'!S17=0,"",'P3'!S17)</f>
        <v>298.90785544616779</v>
      </c>
      <c r="R53" s="140">
        <f>IF((T53+U53)="","",IF(C53="","",IF('P3'!Y17="k",IF(C53&gt;153.757,(T53+U53),IF(C53&lt;28,10^(0.787004341*LOG10(28/153.757)^2)*(T53+U53),10^(0.787004341*LOG10(C53/153.757)^2)*(T53+U53))),IF(C53&gt;193.609,(T53+U53),IF(C53&lt;32,10^(0.722762521*LOG10(32/193.609)^2)*(T53+U53),10^(0.722762521*LOG10(C53/193.609)^2)*(T53+U53))))))</f>
        <v>298.90785544616779</v>
      </c>
      <c r="T53" s="141">
        <f>IF(MAX(IF(ISNUMBER(G53),G53,IF(LEN(G53)&lt;2,0,VALUE(LEFT(G53,LEN(G53)-1)))),IF(ISNUMBER(H53),H53,IF(LEN(H53)&lt;2,0,VALUE(LEFT(H53,LEN(H53)-1)))),IF(ISNUMBER(I53),I53,IF(LEN(I53)&lt;2,0,VALUE(LEFT(I53,LEN(I53)-1)))))&lt;0,0,MAX(IF(ISNUMBER(G53),G53,IF(LEN(G53)&lt;2,0,VALUE(LEFT(G53,LEN(G53)-1)))),IF(ISNUMBER(H53),H53,IF(LEN(H53)&lt;2,0,VALUE(LEFT(H53,LEN(H53)-1)))),IF(ISNUMBER(I53),I53,IF(LEN(I53)&lt;2,0,VALUE(LEFT(I53,LEN(I53)-1))))))</f>
        <v>110</v>
      </c>
      <c r="U53" s="141">
        <f>IF(MAX(IF(ISNUMBER(J53),J53,IF(LEN(J53)&lt;2,0,VALUE(LEFT(J53,LEN(J53)-1)))),IF(ISNUMBER(K53),K53,IF(LEN(K53)&lt;2,0,VALUE(LEFT(K53,LEN(K53)-1)))),IF(ISNUMBER(L53),L53,IF(LEN(L53)&lt;2,0,VALUE(LEFT(L53,LEN(L53)-1)))))&lt;0,0,MAX(IF(ISNUMBER(J53),J53,IF(LEN(J53)&lt;2,0,VALUE(LEFT(J53,LEN(J53)-1)))),IF(ISNUMBER(K53),K53,IF(LEN(K53)&lt;2,0,VALUE(LEFT(K53,LEN(K53)-1)))),IF(ISNUMBER(L53),L53,IF(LEN(L53)&lt;2,0,VALUE(LEFT(L53,LEN(L53)-1))))))</f>
        <v>127</v>
      </c>
    </row>
    <row r="54" spans="1:21" s="54" customFormat="1" ht="18">
      <c r="A54" s="45"/>
      <c r="B54" s="46" t="str">
        <f>IF('P4'!C12="","",'P4'!C12)</f>
        <v>+109</v>
      </c>
      <c r="C54" s="49">
        <f>IF('P4'!D12="","",'P4'!D12)</f>
        <v>109.24</v>
      </c>
      <c r="D54" s="46" t="str">
        <f>IF('P4'!E12="","",'P4'!E12)</f>
        <v>SM</v>
      </c>
      <c r="E54" s="47">
        <f>IF('P4'!F12="","",'P4'!F12)</f>
        <v>33559</v>
      </c>
      <c r="F54" s="48" t="str">
        <f>IF('P4'!H12="","",'P4'!H12)</f>
        <v>Tord Gravdal</v>
      </c>
      <c r="G54" s="52">
        <f>IF('P4'!J12=0,"",'P4'!J12)</f>
        <v>120</v>
      </c>
      <c r="H54" s="52">
        <f>IF('P4'!K12=0,"",'P4'!K12)</f>
        <v>-122</v>
      </c>
      <c r="I54" s="52">
        <f>IF('P4'!L12=0,"",'P4'!L12)</f>
        <v>-122</v>
      </c>
      <c r="J54" s="52">
        <f>IF('P4'!M12=0,"",'P4'!M12)</f>
        <v>-150</v>
      </c>
      <c r="K54" s="52"/>
      <c r="L54" s="52" t="str">
        <f>IF('P4'!O12=0,"",'P4'!O12)</f>
        <v/>
      </c>
      <c r="M54" s="52">
        <f>IF('P4'!P12=0,"",'P4'!P12)</f>
        <v>120</v>
      </c>
      <c r="N54" s="52"/>
      <c r="O54" s="52" t="str">
        <f>IF('P4'!R12=0,"",'P4'!R12)</f>
        <v/>
      </c>
      <c r="P54" s="49" t="str">
        <f>IF('P4'!S12=0,"",'P4'!S12)</f>
        <v/>
      </c>
      <c r="R54" s="140">
        <f>IF((T54+U54)="","",IF(C54="","",IF('P4'!Y12="k",IF(C54&gt;153.757,(T54+U54),IF(C54&lt;28,10^(0.787004341*LOG10(28/153.757)^2)*(T54+U54),10^(0.787004341*LOG10(C54/153.757)^2)*(T54+U54))),IF(C54&gt;193.609,(T54+U54),IF(C54&lt;32,10^(0.722762521*LOG10(32/193.609)^2)*(T54+U54),10^(0.722762521*LOG10(C54/193.609)^2)*(T54+U54))))))</f>
        <v>132.99313111952938</v>
      </c>
      <c r="T54" s="141">
        <f>IF(MAX(IF(ISNUMBER(G54),G54,IF(LEN(G54)&lt;2,0,VALUE(LEFT(G54,LEN(G54)-1)))),IF(ISNUMBER(H54),H54,IF(LEN(H54)&lt;2,0,VALUE(LEFT(H54,LEN(H54)-1)))),IF(ISNUMBER(I54),I54,IF(LEN(I54)&lt;2,0,VALUE(LEFT(I54,LEN(I54)-1)))))&lt;0,0,MAX(IF(ISNUMBER(G54),G54,IF(LEN(G54)&lt;2,0,VALUE(LEFT(G54,LEN(G54)-1)))),IF(ISNUMBER(H54),H54,IF(LEN(H54)&lt;2,0,VALUE(LEFT(H54,LEN(H54)-1)))),IF(ISNUMBER(I54),I54,IF(LEN(I54)&lt;2,0,VALUE(LEFT(I54,LEN(I54)-1))))))</f>
        <v>120</v>
      </c>
      <c r="U54" s="141">
        <f>IF(MAX(IF(ISNUMBER(J54),J54,IF(LEN(J54)&lt;2,0,VALUE(LEFT(J54,LEN(J54)-1)))),IF(ISNUMBER(K54),K54,IF(LEN(K54)&lt;2,0,VALUE(LEFT(K54,LEN(K54)-1)))),IF(ISNUMBER(L54),L54,IF(LEN(L54)&lt;2,0,VALUE(LEFT(L54,LEN(L54)-1)))))&lt;0,0,MAX(IF(ISNUMBER(J54),J54,IF(LEN(J54)&lt;2,0,VALUE(LEFT(J54,LEN(J54)-1)))),IF(ISNUMBER(K54),K54,IF(LEN(K54)&lt;2,0,VALUE(LEFT(K54,LEN(K54)-1)))),IF(ISNUMBER(L54),L54,IF(LEN(L54)&lt;2,0,VALUE(LEFT(L54,LEN(L54)-1))))))</f>
        <v>0</v>
      </c>
    </row>
    <row r="55" spans="1:21" s="54" customFormat="1" ht="18">
      <c r="A55" s="45"/>
      <c r="B55" s="46">
        <f>IF('P4'!C17="","",'P4'!C17)</f>
        <v>96</v>
      </c>
      <c r="C55" s="49">
        <f>IF('P4'!D17="","",'P4'!D17)</f>
        <v>94.06</v>
      </c>
      <c r="D55" s="46" t="str">
        <f>IF('P4'!E17="","",'P4'!E17)</f>
        <v>SM</v>
      </c>
      <c r="E55" s="47">
        <f>IF('P4'!F17="","",'P4'!F17)</f>
        <v>34330</v>
      </c>
      <c r="F55" s="48" t="str">
        <f>IF('P4'!H17="","",'P4'!H17)</f>
        <v>Roy Sømme Ommedal</v>
      </c>
      <c r="G55" s="52">
        <f>IF('P4'!J17=0,"",'P4'!J17)</f>
        <v>112</v>
      </c>
      <c r="H55" s="52">
        <f>IF('P4'!K17=0,"",'P4'!K17)</f>
        <v>116</v>
      </c>
      <c r="I55" s="52">
        <f>IF('P4'!L17=0,"",'P4'!L17)</f>
        <v>-120</v>
      </c>
      <c r="J55" s="52">
        <f>IF('P4'!M17=0,"",'P4'!M17)</f>
        <v>145</v>
      </c>
      <c r="K55" s="52">
        <f>IF('P4'!N17=0,"",'P4'!N17)</f>
        <v>151</v>
      </c>
      <c r="L55" s="52">
        <f>IF('P4'!O17=0,"",'P4'!O17)</f>
        <v>156</v>
      </c>
      <c r="M55" s="52">
        <f>IF('P4'!P17=0,"",'P4'!P17)</f>
        <v>116</v>
      </c>
      <c r="N55" s="52">
        <f>IF('P4'!Q17=0,"",'P4'!Q17)</f>
        <v>156</v>
      </c>
      <c r="O55" s="52">
        <f>IF('P4'!R17=0,"",'P4'!R17)</f>
        <v>272</v>
      </c>
      <c r="P55" s="49">
        <f>IF('P4'!S17=0,"",'P4'!S17)</f>
        <v>320.34131328134913</v>
      </c>
      <c r="R55" s="140">
        <f>IF((T55+U55)="","",IF(C55="","",IF('P4'!Y17="k",IF(C55&gt;153.757,(T55+U55),IF(C55&lt;28,10^(0.787004341*LOG10(28/153.757)^2)*(T55+U55),10^(0.787004341*LOG10(C55/153.757)^2)*(T55+U55))),IF(C55&gt;193.609,(T55+U55),IF(C55&lt;32,10^(0.722762521*LOG10(32/193.609)^2)*(T55+U55),10^(0.722762521*LOG10(C55/193.609)^2)*(T55+U55))))))</f>
        <v>320.34131328134913</v>
      </c>
      <c r="T55" s="141">
        <f t="shared" ref="T55" si="7">IF(MAX(IF(ISNUMBER(G55),G55,IF(LEN(G55)&lt;2,0,VALUE(LEFT(G55,LEN(G55)-1)))),IF(ISNUMBER(H55),H55,IF(LEN(H55)&lt;2,0,VALUE(LEFT(H55,LEN(H55)-1)))),IF(ISNUMBER(I55),I55,IF(LEN(I55)&lt;2,0,VALUE(LEFT(I55,LEN(I55)-1)))))&lt;0,0,MAX(IF(ISNUMBER(G55),G55,IF(LEN(G55)&lt;2,0,VALUE(LEFT(G55,LEN(G55)-1)))),IF(ISNUMBER(H55),H55,IF(LEN(H55)&lt;2,0,VALUE(LEFT(H55,LEN(H55)-1)))),IF(ISNUMBER(I55),I55,IF(LEN(I55)&lt;2,0,VALUE(LEFT(I55,LEN(I55)-1))))))</f>
        <v>116</v>
      </c>
      <c r="U55" s="141">
        <f>IF(MAX(IF(ISNUMBER(J55),J55,IF(LEN(J55)&lt;2,0,VALUE(LEFT(J55,LEN(J55)-1)))),IF(ISNUMBER(K55),K55,IF(LEN(K55)&lt;2,0,VALUE(LEFT(K55,LEN(K55)-1)))),IF(ISNUMBER(L55),L55,IF(LEN(L55)&lt;2,0,VALUE(LEFT(L55,LEN(L55)-1)))))&lt;0,0,MAX(IF(ISNUMBER(J55),J55,IF(LEN(J55)&lt;2,0,VALUE(LEFT(J55,LEN(J55)-1)))),IF(ISNUMBER(K55),K55,IF(LEN(K55)&lt;2,0,VALUE(LEFT(K55,LEN(K55)-1)))),IF(ISNUMBER(L55),L55,IF(LEN(L55)&lt;2,0,VALUE(LEFT(L55,LEN(L55)-1))))))</f>
        <v>156</v>
      </c>
    </row>
    <row r="56" spans="1:21" s="54" customFormat="1" ht="18">
      <c r="A56" s="45"/>
      <c r="B56" s="46">
        <f>IF('P4'!C22="","",'P4'!C22)</f>
        <v>89</v>
      </c>
      <c r="C56" s="49">
        <f>IF('P4'!D22="","",'P4'!D22)</f>
        <v>81.64</v>
      </c>
      <c r="D56" s="46" t="str">
        <f>IF('P4'!E22="","",'P4'!E22)</f>
        <v>M45</v>
      </c>
      <c r="E56" s="47">
        <f>IF('P4'!F22="","",'P4'!F22)</f>
        <v>28656</v>
      </c>
      <c r="F56" s="48" t="str">
        <f>IF('P4'!H22="","",'P4'!H22)</f>
        <v>Ronny Matnisdal</v>
      </c>
      <c r="G56" s="52">
        <f>IF('P4'!J22=0,"",'P4'!J22)</f>
        <v>120</v>
      </c>
      <c r="H56" s="52">
        <f>IF('P4'!K22=0,"",'P4'!K22)</f>
        <v>123</v>
      </c>
      <c r="I56" s="52">
        <f>IF('P4'!L22=0,"",'P4'!L22)</f>
        <v>-126</v>
      </c>
      <c r="J56" s="52">
        <f>IF('P4'!M22=0,"",'P4'!M22)</f>
        <v>135</v>
      </c>
      <c r="K56" s="52">
        <f>IF('P4'!N22=0,"",'P4'!N22)</f>
        <v>-140</v>
      </c>
      <c r="L56" s="52">
        <f>IF('P4'!O22=0,"",'P4'!O22)</f>
        <v>-140</v>
      </c>
      <c r="M56" s="52">
        <f>IF('P4'!P22=0,"",'P4'!P22)</f>
        <v>123</v>
      </c>
      <c r="N56" s="52">
        <f>IF('P4'!Q22=0,"",'P4'!Q22)</f>
        <v>135</v>
      </c>
      <c r="O56" s="52">
        <f>IF('P4'!R22=0,"",'P4'!R22)</f>
        <v>258</v>
      </c>
      <c r="P56" s="49">
        <f>IF('P4'!S22=0,"",'P4'!S22)</f>
        <v>326.03964175567125</v>
      </c>
      <c r="R56" s="140">
        <f>IF((T56+U56)="","",IF(C56="","",IF('P4'!Y22="k",IF(C56&gt;153.757,(T56+U56),IF(C56&lt;28,10^(0.787004341*LOG10(28/153.757)^2)*(T56+U56),10^(0.787004341*LOG10(C56/153.757)^2)*(T56+U56))),IF(C56&gt;193.609,(T56+U56),IF(C56&lt;32,10^(0.722762521*LOG10(32/193.609)^2)*(T56+U56),10^(0.722762521*LOG10(C56/193.609)^2)*(T56+U56))))))</f>
        <v>326.03964175567125</v>
      </c>
      <c r="T56" s="141">
        <f t="shared" ref="T56" si="8">IF(MAX(IF(ISNUMBER(G56),G56,IF(LEN(G56)&lt;2,0,VALUE(LEFT(G56,LEN(G56)-1)))),IF(ISNUMBER(H56),H56,IF(LEN(H56)&lt;2,0,VALUE(LEFT(H56,LEN(H56)-1)))),IF(ISNUMBER(I56),I56,IF(LEN(I56)&lt;2,0,VALUE(LEFT(I56,LEN(I56)-1)))))&lt;0,0,MAX(IF(ISNUMBER(G56),G56,IF(LEN(G56)&lt;2,0,VALUE(LEFT(G56,LEN(G56)-1)))),IF(ISNUMBER(H56),H56,IF(LEN(H56)&lt;2,0,VALUE(LEFT(H56,LEN(H56)-1)))),IF(ISNUMBER(I56),I56,IF(LEN(I56)&lt;2,0,VALUE(LEFT(I56,LEN(I56)-1))))))</f>
        <v>123</v>
      </c>
      <c r="U56" s="141">
        <f t="shared" ref="U56" si="9">IF(MAX(IF(ISNUMBER(J56),J56,IF(LEN(J56)&lt;2,0,VALUE(LEFT(J56,LEN(J56)-1)))),IF(ISNUMBER(K56),K56,IF(LEN(K56)&lt;2,0,VALUE(LEFT(K56,LEN(K56)-1)))),IF(ISNUMBER(L56),L56,IF(LEN(L56)&lt;2,0,VALUE(LEFT(L56,LEN(L56)-1)))))&lt;0,0,MAX(IF(ISNUMBER(J56),J56,IF(LEN(J56)&lt;2,0,VALUE(LEFT(J56,LEN(J56)-1)))),IF(ISNUMBER(K56),K56,IF(LEN(K56)&lt;2,0,VALUE(LEFT(K56,LEN(K56)-1)))),IF(ISNUMBER(L56),L56,IF(LEN(L56)&lt;2,0,VALUE(LEFT(L56,LEN(L56)-1))))))</f>
        <v>135</v>
      </c>
    </row>
    <row r="57" spans="1:21" s="54" customFormat="1" ht="18">
      <c r="A57" s="45"/>
      <c r="B57" s="46" t="str">
        <f>IF('P4'!C18="","",'P4'!C18)</f>
        <v/>
      </c>
      <c r="C57" s="49" t="str">
        <f>IF('P4'!D18="","",'P4'!D18)</f>
        <v/>
      </c>
      <c r="D57" s="46" t="str">
        <f>IF('P4'!E18="","",'P4'!E18)</f>
        <v/>
      </c>
      <c r="E57" s="47" t="str">
        <f>IF('P4'!F18="","",'P4'!F18)</f>
        <v/>
      </c>
      <c r="F57" s="48" t="str">
        <f>IF('P4'!H18="","",'P4'!H18)</f>
        <v/>
      </c>
      <c r="G57" s="52" t="str">
        <f>IF('P4'!J18=0,"",'P4'!J18)</f>
        <v/>
      </c>
      <c r="H57" s="52" t="str">
        <f>IF('P4'!K18=0,"",'P4'!K18)</f>
        <v/>
      </c>
      <c r="I57" s="52" t="str">
        <f>IF('P4'!L18=0,"",'P4'!L18)</f>
        <v/>
      </c>
      <c r="J57" s="52" t="str">
        <f>IF('P4'!M18=0,"",'P4'!M18)</f>
        <v/>
      </c>
      <c r="K57" s="52" t="str">
        <f>IF('P4'!N18=0,"",'P4'!N18)</f>
        <v/>
      </c>
      <c r="L57" s="52" t="str">
        <f>IF('P4'!O18=0,"",'P4'!O18)</f>
        <v/>
      </c>
      <c r="M57" s="52" t="str">
        <f>IF('P4'!P18=0,"",'P4'!P18)</f>
        <v/>
      </c>
      <c r="N57" s="52" t="str">
        <f>IF('P4'!Q18=0,"",'P4'!Q18)</f>
        <v/>
      </c>
      <c r="O57" s="52" t="str">
        <f>IF('P4'!R18=0,"",'P4'!R18)</f>
        <v/>
      </c>
      <c r="P57" s="49" t="str">
        <f>IF('P4'!S18=0,"",'P4'!S18)</f>
        <v/>
      </c>
      <c r="R57" s="140" t="str">
        <f>IF((T57+U57)="","",IF(C57="","",IF('P4'!Y18="k",IF(C57&gt;153.757,(T57+U57),IF(C57&lt;28,10^(0.787004341*LOG10(28/153.757)^2)*(T57+U57),10^(0.787004341*LOG10(C57/153.757)^2)*(T57+U57))),IF(C57&gt;193.609,(T57+U57),IF(C57&lt;32,10^(0.722762521*LOG10(32/193.609)^2)*(T57+U57),10^(0.722762521*LOG10(C57/193.609)^2)*(T57+U57))))))</f>
        <v/>
      </c>
      <c r="T57" s="55"/>
      <c r="U57" s="55"/>
    </row>
    <row r="58" spans="1:21" s="54" customFormat="1" ht="18">
      <c r="A58" s="45"/>
      <c r="B58" s="46" t="str">
        <f>IF('P1'!C23="","",'P1'!C23)</f>
        <v/>
      </c>
      <c r="C58" s="49" t="str">
        <f>IF('P1'!D23="","",'P1'!D23)</f>
        <v/>
      </c>
      <c r="D58" s="46" t="str">
        <f>IF('P1'!E23="","",'P1'!E23)</f>
        <v/>
      </c>
      <c r="E58" s="47" t="str">
        <f>IF('P1'!F23="","",'P1'!F23)</f>
        <v/>
      </c>
      <c r="F58" s="48" t="str">
        <f>IF('P1'!H23="","",'P1'!H23)</f>
        <v/>
      </c>
      <c r="G58" s="52" t="str">
        <f>IF('P1'!J23=0,"",'P1'!J23)</f>
        <v/>
      </c>
      <c r="H58" s="52" t="str">
        <f>IF('P1'!K23=0,"",'P1'!K23)</f>
        <v/>
      </c>
      <c r="I58" s="52" t="str">
        <f>IF('P1'!L23=0,"",'P1'!L23)</f>
        <v/>
      </c>
      <c r="J58" s="52" t="str">
        <f>IF('P1'!M23=0,"",'P1'!M23)</f>
        <v/>
      </c>
      <c r="K58" s="52" t="str">
        <f>IF('P1'!N23=0,"",'P1'!N23)</f>
        <v/>
      </c>
      <c r="L58" s="52" t="str">
        <f>IF('P1'!O23=0,"",'P1'!O23)</f>
        <v/>
      </c>
      <c r="M58" s="52" t="str">
        <f>IF('P1'!P23=0,"",'P1'!P23)</f>
        <v/>
      </c>
      <c r="N58" s="52" t="str">
        <f>IF('P1'!Q23=0,"",'P1'!Q23)</f>
        <v/>
      </c>
      <c r="O58" s="52" t="str">
        <f>IF('P1'!R23=0,"",'P1'!R23)</f>
        <v/>
      </c>
      <c r="P58" s="66" t="str">
        <f>IF('P1'!S23=0,"",'P1'!S23)</f>
        <v/>
      </c>
    </row>
    <row r="59" spans="1:21" s="54" customFormat="1" ht="18">
      <c r="A59" s="45"/>
      <c r="B59" s="46" t="str">
        <f>IF('P1'!C24="","",'P1'!C24)</f>
        <v/>
      </c>
      <c r="C59" s="49" t="str">
        <f>IF('P1'!D24="","",'P1'!D24)</f>
        <v/>
      </c>
      <c r="D59" s="46" t="str">
        <f>IF('P1'!E24="","",'P1'!E24)</f>
        <v/>
      </c>
      <c r="E59" s="47" t="str">
        <f>IF('P1'!F24="","",'P1'!F24)</f>
        <v/>
      </c>
      <c r="F59" s="48" t="str">
        <f>IF('P1'!H24="","",'P1'!H24)</f>
        <v/>
      </c>
      <c r="G59" s="52" t="str">
        <f>IF('P1'!J24=0,"",'P1'!J24)</f>
        <v/>
      </c>
      <c r="H59" s="52" t="str">
        <f>IF('P1'!K24=0,"",'P1'!K24)</f>
        <v/>
      </c>
      <c r="I59" s="52" t="str">
        <f>IF('P1'!L24=0,"",'P1'!L24)</f>
        <v/>
      </c>
      <c r="J59" s="52" t="str">
        <f>IF('P1'!M24=0,"",'P1'!M24)</f>
        <v/>
      </c>
      <c r="K59" s="52" t="str">
        <f>IF('P1'!N24=0,"",'P1'!N24)</f>
        <v/>
      </c>
      <c r="L59" s="52" t="str">
        <f>IF('P1'!O24=0,"",'P1'!O24)</f>
        <v/>
      </c>
      <c r="M59" s="52" t="str">
        <f>IF('P1'!P24=0,"",'P1'!P24)</f>
        <v/>
      </c>
      <c r="N59" s="52" t="str">
        <f>IF('P1'!Q24=0,"",'P1'!Q24)</f>
        <v/>
      </c>
      <c r="O59" s="52" t="str">
        <f>IF('P1'!R24=0,"",'P1'!R24)</f>
        <v/>
      </c>
      <c r="P59" s="66" t="str">
        <f>IF('P1'!S24=0,"",'P1'!S24)</f>
        <v/>
      </c>
    </row>
    <row r="60" spans="1:21" s="54" customFormat="1" ht="18">
      <c r="A60" s="45"/>
      <c r="B60" s="46" t="str">
        <f>IF('P1'!C13="","",'P1'!C13)</f>
        <v/>
      </c>
      <c r="C60" s="49" t="str">
        <f>IF('P1'!D13="","",'P1'!D13)</f>
        <v/>
      </c>
      <c r="D60" s="46" t="str">
        <f>IF('P1'!E13="","",'P1'!E13)</f>
        <v/>
      </c>
      <c r="E60" s="47" t="str">
        <f>IF('P1'!F13="","",'P1'!F13)</f>
        <v/>
      </c>
      <c r="F60" s="48" t="str">
        <f>IF('P1'!H13="","",'P1'!H13)</f>
        <v/>
      </c>
      <c r="G60" s="52" t="str">
        <f>IF('P1'!J13=0,"",'P1'!J13)</f>
        <v/>
      </c>
      <c r="H60" s="52" t="str">
        <f>IF('P1'!K13=0,"",'P1'!K13)</f>
        <v/>
      </c>
      <c r="I60" s="52" t="str">
        <f>IF('P1'!L13=0,"",'P1'!L13)</f>
        <v/>
      </c>
      <c r="J60" s="52" t="str">
        <f>IF('P1'!M13=0,"",'P1'!M13)</f>
        <v/>
      </c>
      <c r="K60" s="52" t="str">
        <f>IF('P1'!N13=0,"",'P1'!N13)</f>
        <v/>
      </c>
      <c r="L60" s="52" t="str">
        <f>IF('P1'!O13=0,"",'P1'!O13)</f>
        <v/>
      </c>
      <c r="M60" s="52" t="str">
        <f>IF('P1'!P13=0,"",'P1'!P13)</f>
        <v/>
      </c>
      <c r="N60" s="52" t="str">
        <f>IF('P1'!Q13=0,"",'P1'!Q13)</f>
        <v/>
      </c>
      <c r="O60" s="52" t="str">
        <f>IF('P1'!R13=0,"",'P1'!R13)</f>
        <v/>
      </c>
      <c r="P60" s="66" t="str">
        <f>IF('P1'!S13=0,"",'P1'!S13)</f>
        <v/>
      </c>
      <c r="R60" s="140" t="str">
        <f>IF((T60+U60)="","",IF(C60="","",IF('P1'!Y13="k",IF(C60&gt;153.757,(T60+U60),IF(C60&lt;28,10^(0.787004341*LOG10(28/153.757)^2)*(T60+U60),10^(0.787004341*LOG10(C60/153.757)^2)*(T60+U60))),IF(C60&gt;193.609,(T60+U60),IF(C60&lt;32,10^(0.722762521*LOG10(32/193.609)^2)*(T60+U60),10^(0.722762521*LOG10(C60/193.609)^2)*(T60+U60))))))</f>
        <v/>
      </c>
      <c r="T60" s="55"/>
      <c r="U60" s="55"/>
    </row>
    <row r="61" spans="1:21" s="54" customFormat="1" ht="18">
      <c r="A61" s="45"/>
      <c r="B61" s="46" t="str">
        <f>IF('P1'!C18="","",'P1'!C18)</f>
        <v/>
      </c>
      <c r="C61" s="49" t="str">
        <f>IF('P1'!D18="","",'P1'!D18)</f>
        <v/>
      </c>
      <c r="D61" s="46" t="str">
        <f>IF('P1'!E18="","",'P1'!E18)</f>
        <v/>
      </c>
      <c r="E61" s="47" t="str">
        <f>IF('P1'!F18="","",'P1'!F18)</f>
        <v/>
      </c>
      <c r="F61" s="48" t="str">
        <f>IF('P1'!H18="","",'P1'!H18)</f>
        <v/>
      </c>
      <c r="G61" s="52" t="str">
        <f>IF('P1'!J18=0,"",'P1'!J18)</f>
        <v/>
      </c>
      <c r="H61" s="52" t="str">
        <f>IF('P1'!K18=0,"",'P1'!K18)</f>
        <v/>
      </c>
      <c r="I61" s="52" t="str">
        <f>IF('P1'!L18=0,"",'P1'!L18)</f>
        <v/>
      </c>
      <c r="J61" s="52" t="str">
        <f>IF('P1'!M18=0,"",'P1'!M18)</f>
        <v/>
      </c>
      <c r="K61" s="52" t="str">
        <f>IF('P1'!N18=0,"",'P1'!N18)</f>
        <v/>
      </c>
      <c r="L61" s="52" t="str">
        <f>IF('P1'!O18=0,"",'P1'!O18)</f>
        <v/>
      </c>
      <c r="M61" s="52" t="str">
        <f>IF('P1'!P18=0,"",'P1'!P18)</f>
        <v/>
      </c>
      <c r="N61" s="52" t="str">
        <f>IF('P1'!Q18=0,"",'P1'!Q18)</f>
        <v/>
      </c>
      <c r="O61" s="52" t="str">
        <f>IF('P1'!R18=0,"",'P1'!R18)</f>
        <v/>
      </c>
      <c r="P61" s="66" t="str">
        <f>IF('P1'!S18=0,"",'P1'!S18)</f>
        <v/>
      </c>
      <c r="R61" s="140" t="str">
        <f>IF((T61+U61)="","",IF(C61="","",IF('P1'!Y18="k",IF(C61&gt;153.757,(T61+U61),IF(C61&lt;28,10^(0.787004341*LOG10(28/153.757)^2)*(T61+U61),10^(0.787004341*LOG10(C61/153.757)^2)*(T61+U61))),IF(C61&gt;193.609,(T61+U61),IF(C61&lt;32,10^(0.722762521*LOG10(32/193.609)^2)*(T61+U61),10^(0.722762521*LOG10(C61/193.609)^2)*(T61+U61))))))</f>
        <v/>
      </c>
      <c r="T61" s="55"/>
      <c r="U61" s="55"/>
    </row>
    <row r="62" spans="1:21" s="54" customFormat="1" ht="18">
      <c r="A62" s="45"/>
      <c r="B62" s="46" t="str">
        <f>IF('P2'!C13="","",'P2'!C13)</f>
        <v/>
      </c>
      <c r="C62" s="49" t="str">
        <f>IF('P2'!D13="","",'P2'!D13)</f>
        <v/>
      </c>
      <c r="D62" s="46" t="str">
        <f>IF('P2'!E13="","",'P2'!E13)</f>
        <v/>
      </c>
      <c r="E62" s="47" t="str">
        <f>IF('P2'!F13="","",'P2'!F13)</f>
        <v/>
      </c>
      <c r="F62" s="48" t="str">
        <f>IF('P2'!H13="","",'P2'!H13)</f>
        <v/>
      </c>
      <c r="G62" s="52" t="str">
        <f>IF('P2'!J13=0,"",'P2'!J13)</f>
        <v/>
      </c>
      <c r="H62" s="52" t="str">
        <f>IF('P2'!K13=0,"",'P2'!K13)</f>
        <v/>
      </c>
      <c r="I62" s="52" t="str">
        <f>IF('P2'!L13=0,"",'P2'!L13)</f>
        <v/>
      </c>
      <c r="J62" s="52" t="str">
        <f>IF('P2'!M13=0,"",'P2'!M13)</f>
        <v/>
      </c>
      <c r="K62" s="52" t="str">
        <f>IF('P2'!N13=0,"",'P2'!N13)</f>
        <v/>
      </c>
      <c r="L62" s="52" t="str">
        <f>IF('P2'!O13=0,"",'P2'!O13)</f>
        <v/>
      </c>
      <c r="M62" s="52" t="str">
        <f>IF('P2'!P13=0,"",'P2'!P13)</f>
        <v/>
      </c>
      <c r="N62" s="52" t="str">
        <f>IF('P2'!Q13=0,"",'P2'!Q13)</f>
        <v/>
      </c>
      <c r="O62" s="52" t="str">
        <f>IF('P2'!R13=0,"",'P2'!R13)</f>
        <v/>
      </c>
      <c r="P62" s="49" t="str">
        <f>IF('P2'!S13=0,"",'P2'!S13)</f>
        <v/>
      </c>
      <c r="R62" s="140" t="str">
        <f>IF((T62+U62)="","",IF(C62="","",IF('P2'!Y13="k",IF(C62&gt;153.757,(T62+U62),IF(C62&lt;28,10^(0.787004341*LOG10(28/153.757)^2)*(T62+U62),10^(0.787004341*LOG10(C62/153.757)^2)*(T62+U62))),IF(C62&gt;193.609,(T62+U62),IF(C62&lt;32,10^(0.722762521*LOG10(32/193.609)^2)*(T62+U62),10^(0.722762521*LOG10(C62/193.609)^2)*(T62+U62))))))</f>
        <v/>
      </c>
      <c r="T62" s="55"/>
      <c r="U62" s="55"/>
    </row>
    <row r="63" spans="1:21" s="54" customFormat="1" ht="18">
      <c r="A63" s="45"/>
      <c r="B63" s="46" t="str">
        <f>IF('P3'!C18="","",'P3'!C18)</f>
        <v/>
      </c>
      <c r="C63" s="49" t="str">
        <f>IF('P3'!D18="","",'P3'!D18)</f>
        <v/>
      </c>
      <c r="D63" s="46" t="str">
        <f>IF('P3'!E18="","",'P3'!E18)</f>
        <v/>
      </c>
      <c r="E63" s="47" t="str">
        <f>IF('P3'!F18="","",'P3'!F18)</f>
        <v/>
      </c>
      <c r="F63" s="48" t="str">
        <f>IF('P3'!H18="","",'P3'!H18)</f>
        <v/>
      </c>
      <c r="G63" s="52" t="str">
        <f>IF('P3'!J18=0,"",'P3'!J18)</f>
        <v/>
      </c>
      <c r="H63" s="52" t="str">
        <f>IF('P3'!K18=0,"",'P3'!K18)</f>
        <v/>
      </c>
      <c r="I63" s="52" t="str">
        <f>IF('P3'!L18=0,"",'P3'!L18)</f>
        <v/>
      </c>
      <c r="J63" s="52" t="str">
        <f>IF('P3'!M18=0,"",'P3'!M18)</f>
        <v/>
      </c>
      <c r="K63" s="52" t="str">
        <f>IF('P3'!N18=0,"",'P3'!N18)</f>
        <v/>
      </c>
      <c r="L63" s="52" t="str">
        <f>IF('P3'!O18=0,"",'P3'!O18)</f>
        <v/>
      </c>
      <c r="M63" s="52" t="str">
        <f>IF('P3'!P18=0,"",'P3'!P18)</f>
        <v/>
      </c>
      <c r="N63" s="52" t="str">
        <f>IF('P3'!Q18=0,"",'P3'!Q18)</f>
        <v/>
      </c>
      <c r="O63" s="52" t="str">
        <f>IF('P3'!R18=0,"",'P3'!R18)</f>
        <v/>
      </c>
      <c r="P63" s="49" t="str">
        <f>IF('P3'!S18=0,"",'P3'!S18)</f>
        <v/>
      </c>
      <c r="R63" s="140" t="str">
        <f>IF((T63+U63)="","",IF(C63="","",IF('P3'!Y18="k",IF(C63&gt;153.757,(T63+U63),IF(C63&lt;28,10^(0.787004341*LOG10(28/153.757)^2)*(T63+U63),10^(0.787004341*LOG10(C63/153.757)^2)*(T63+U63))),IF(C63&gt;193.609,(T63+U63),IF(C63&lt;32,10^(0.722762521*LOG10(32/193.609)^2)*(T63+U63),10^(0.722762521*LOG10(C63/193.609)^2)*(T63+U63))))))</f>
        <v/>
      </c>
      <c r="T63" s="55"/>
      <c r="U63" s="55"/>
    </row>
    <row r="64" spans="1:21" s="54" customFormat="1" ht="18">
      <c r="A64" s="45"/>
      <c r="B64" s="46" t="str">
        <f>IF('P3'!C19="","",'P3'!C19)</f>
        <v/>
      </c>
      <c r="C64" s="49" t="str">
        <f>IF('P3'!D19="","",'P3'!D19)</f>
        <v/>
      </c>
      <c r="D64" s="46" t="str">
        <f>IF('P3'!E19="","",'P3'!E19)</f>
        <v/>
      </c>
      <c r="E64" s="47" t="str">
        <f>IF('P3'!F19="","",'P3'!F19)</f>
        <v/>
      </c>
      <c r="F64" s="48" t="str">
        <f>IF('P3'!H19="","",'P3'!H19)</f>
        <v/>
      </c>
      <c r="G64" s="52" t="str">
        <f>IF('P3'!J19=0,"",'P3'!J19)</f>
        <v/>
      </c>
      <c r="H64" s="52" t="str">
        <f>IF('P3'!K19=0,"",'P3'!K19)</f>
        <v/>
      </c>
      <c r="I64" s="52" t="str">
        <f>IF('P3'!L19=0,"",'P3'!L19)</f>
        <v/>
      </c>
      <c r="J64" s="52" t="str">
        <f>IF('P3'!M19=0,"",'P3'!M19)</f>
        <v/>
      </c>
      <c r="K64" s="52" t="str">
        <f>IF('P3'!N19=0,"",'P3'!N19)</f>
        <v/>
      </c>
      <c r="L64" s="52" t="str">
        <f>IF('P3'!O19=0,"",'P3'!O19)</f>
        <v/>
      </c>
      <c r="M64" s="52" t="str">
        <f>IF('P3'!P19=0,"",'P3'!P19)</f>
        <v/>
      </c>
      <c r="N64" s="52" t="str">
        <f>IF('P3'!Q19=0,"",'P3'!Q19)</f>
        <v/>
      </c>
      <c r="O64" s="52" t="str">
        <f>IF('P3'!R19=0,"",'P3'!R19)</f>
        <v/>
      </c>
      <c r="P64" s="49" t="str">
        <f>IF('P3'!S19=0,"",'P3'!S19)</f>
        <v/>
      </c>
      <c r="R64" s="140" t="str">
        <f>IF((T64+U64)="","",IF(C64="","",IF('P3'!Y19="k",IF(C64&gt;153.757,(T64+U64),IF(C64&lt;28,10^(0.787004341*LOG10(28/153.757)^2)*(T64+U64),10^(0.787004341*LOG10(C64/153.757)^2)*(T64+U64))),IF(C64&gt;193.609,(T64+U64),IF(C64&lt;32,10^(0.722762521*LOG10(32/193.609)^2)*(T64+U64),10^(0.722762521*LOG10(C64/193.609)^2)*(T64+U64))))))</f>
        <v/>
      </c>
      <c r="T64" s="55"/>
      <c r="U64" s="55"/>
    </row>
    <row r="65" spans="1:21" s="54" customFormat="1" ht="18">
      <c r="A65" s="45"/>
      <c r="B65" s="46" t="str">
        <f>IF('P4'!C13="","",'P4'!C13)</f>
        <v/>
      </c>
      <c r="C65" s="49" t="str">
        <f>IF('P4'!D13="","",'P4'!D13)</f>
        <v/>
      </c>
      <c r="D65" s="46" t="str">
        <f>IF('P4'!E13="","",'P4'!E13)</f>
        <v/>
      </c>
      <c r="E65" s="47" t="str">
        <f>IF('P4'!F13="","",'P4'!F13)</f>
        <v/>
      </c>
      <c r="F65" s="48" t="str">
        <f>IF('P4'!H13="","",'P4'!H13)</f>
        <v/>
      </c>
      <c r="G65" s="52" t="str">
        <f>IF('P4'!J13=0,"",'P4'!J13)</f>
        <v/>
      </c>
      <c r="H65" s="52" t="str">
        <f>IF('P4'!K13=0,"",'P4'!K13)</f>
        <v/>
      </c>
      <c r="I65" s="52" t="str">
        <f>IF('P4'!L13=0,"",'P4'!L13)</f>
        <v/>
      </c>
      <c r="J65" s="52" t="str">
        <f>IF('P4'!M13=0,"",'P4'!M13)</f>
        <v/>
      </c>
      <c r="K65" s="52" t="str">
        <f>IF('P4'!N13=0,"",'P4'!N13)</f>
        <v/>
      </c>
      <c r="L65" s="52" t="str">
        <f>IF('P4'!O13=0,"",'P4'!O13)</f>
        <v/>
      </c>
      <c r="M65" s="52" t="str">
        <f>IF('P4'!P13=0,"",'P4'!P13)</f>
        <v/>
      </c>
      <c r="N65" s="52" t="str">
        <f>IF('P4'!Q13=0,"",'P4'!Q13)</f>
        <v/>
      </c>
      <c r="O65" s="52" t="str">
        <f>IF('P4'!R13=0,"",'P4'!R13)</f>
        <v/>
      </c>
      <c r="P65" s="49" t="str">
        <f>IF('P4'!S13=0,"",'P4'!S13)</f>
        <v/>
      </c>
      <c r="R65" s="140" t="str">
        <f>IF((T65+U65)="","",IF(C65="","",IF('P4'!Y13="k",IF(C65&gt;153.757,(T65+U65),IF(C65&lt;28,10^(0.787004341*LOG10(28/153.757)^2)*(T65+U65),10^(0.787004341*LOG10(C65/153.757)^2)*(T65+U65))),IF(C65&gt;193.609,(T65+U65),IF(C65&lt;32,10^(0.722762521*LOG10(32/193.609)^2)*(T65+U65),10^(0.722762521*LOG10(C65/193.609)^2)*(T65+U65))))))</f>
        <v/>
      </c>
      <c r="T65" s="55"/>
      <c r="U65" s="55"/>
    </row>
    <row r="66" spans="1:21" s="54" customFormat="1" ht="18">
      <c r="A66" s="45"/>
      <c r="B66" s="46" t="str">
        <f>IF('P2'!C18="","",'P2'!C18)</f>
        <v/>
      </c>
      <c r="C66" s="49" t="str">
        <f>IF('P2'!D18="","",'P2'!D18)</f>
        <v/>
      </c>
      <c r="D66" s="46" t="str">
        <f>IF('P2'!E18="","",'P2'!E18)</f>
        <v/>
      </c>
      <c r="E66" s="47" t="str">
        <f>IF('P2'!F18="","",'P2'!F18)</f>
        <v/>
      </c>
      <c r="F66" s="48" t="str">
        <f>IF('P2'!H18="","",'P2'!H18)</f>
        <v/>
      </c>
      <c r="G66" s="52" t="str">
        <f>IF('P2'!J18=0,"",'P2'!J18)</f>
        <v/>
      </c>
      <c r="H66" s="52" t="str">
        <f>IF('P2'!K18=0,"",'P2'!K18)</f>
        <v/>
      </c>
      <c r="I66" s="52" t="str">
        <f>IF('P2'!L18=0,"",'P2'!L18)</f>
        <v/>
      </c>
      <c r="J66" s="52" t="str">
        <f>IF('P2'!M18=0,"",'P2'!M18)</f>
        <v/>
      </c>
      <c r="K66" s="52" t="str">
        <f>IF('P2'!N18=0,"",'P2'!N18)</f>
        <v/>
      </c>
      <c r="L66" s="52" t="str">
        <f>IF('P2'!O18=0,"",'P2'!O18)</f>
        <v/>
      </c>
      <c r="M66" s="52" t="str">
        <f>IF('P2'!P18=0,"",'P2'!P18)</f>
        <v/>
      </c>
      <c r="N66" s="52" t="str">
        <f>IF('P2'!Q18=0,"",'P2'!Q18)</f>
        <v/>
      </c>
      <c r="O66" s="52" t="str">
        <f>IF('P2'!R18=0,"",'P2'!R18)</f>
        <v/>
      </c>
      <c r="P66" s="49" t="str">
        <f>IF('P2'!S18=0,"",'P2'!S18)</f>
        <v/>
      </c>
      <c r="R66" s="140" t="str">
        <f>IF((T66+U66)="","",IF(C66="","",IF('P2'!Y18="k",IF(C66&gt;153.757,(T66+U66),IF(C66&lt;28,10^(0.787004341*LOG10(28/153.757)^2)*(T66+U66),10^(0.787004341*LOG10(C66/153.757)^2)*(T66+U66))),IF(C66&gt;193.609,(T66+U66),IF(C66&lt;32,10^(0.722762521*LOG10(32/193.609)^2)*(T66+U66),10^(0.722762521*LOG10(C66/193.609)^2)*(T66+U66))))))</f>
        <v/>
      </c>
      <c r="T66" s="55"/>
      <c r="U66" s="55"/>
    </row>
    <row r="67" spans="1:21" s="54" customFormat="1" ht="18">
      <c r="A67" s="45"/>
      <c r="B67" s="46" t="str">
        <f>IF('P2'!C20="","",'P2'!C20)</f>
        <v/>
      </c>
      <c r="C67" s="49" t="str">
        <f>IF('P2'!D20="","",'P2'!D20)</f>
        <v/>
      </c>
      <c r="D67" s="46" t="str">
        <f>IF('P2'!E20="","",'P2'!E20)</f>
        <v/>
      </c>
      <c r="E67" s="47" t="str">
        <f>IF('P2'!F20="","",'P2'!F20)</f>
        <v/>
      </c>
      <c r="F67" s="48" t="str">
        <f>IF('P2'!H20="","",'P2'!H20)</f>
        <v/>
      </c>
      <c r="G67" s="52" t="str">
        <f>IF('P2'!J20=0,"",'P2'!J20)</f>
        <v/>
      </c>
      <c r="H67" s="52" t="str">
        <f>IF('P2'!K20=0,"",'P2'!K20)</f>
        <v/>
      </c>
      <c r="I67" s="52" t="str">
        <f>IF('P2'!L20=0,"",'P2'!L20)</f>
        <v/>
      </c>
      <c r="J67" s="52" t="str">
        <f>IF('P2'!M20=0,"",'P2'!M20)</f>
        <v/>
      </c>
      <c r="K67" s="52" t="str">
        <f>IF('P2'!N20=0,"",'P2'!N20)</f>
        <v/>
      </c>
      <c r="L67" s="52" t="str">
        <f>IF('P2'!O20=0,"",'P2'!O20)</f>
        <v/>
      </c>
      <c r="M67" s="52" t="str">
        <f>IF('P2'!P20=0,"",'P2'!P20)</f>
        <v/>
      </c>
      <c r="N67" s="52" t="str">
        <f>IF('P2'!Q20=0,"",'P2'!Q20)</f>
        <v/>
      </c>
      <c r="O67" s="52" t="str">
        <f>IF('P2'!R20=0,"",'P2'!R20)</f>
        <v/>
      </c>
      <c r="P67" s="49" t="str">
        <f>IF('P2'!S20=0,"",'P2'!S20)</f>
        <v/>
      </c>
    </row>
    <row r="68" spans="1:21" s="54" customFormat="1" ht="18">
      <c r="A68" s="45"/>
      <c r="B68" s="46" t="str">
        <f>IF('P3'!C13="","",'P3'!C13)</f>
        <v/>
      </c>
      <c r="C68" s="49" t="str">
        <f>IF('P3'!D13="","",'P3'!D13)</f>
        <v/>
      </c>
      <c r="D68" s="46" t="str">
        <f>IF('P3'!E13="","",'P3'!E13)</f>
        <v/>
      </c>
      <c r="E68" s="47" t="str">
        <f>IF('P3'!F13="","",'P3'!F13)</f>
        <v/>
      </c>
      <c r="F68" s="48" t="str">
        <f>IF('P3'!H13="","",'P3'!H13)</f>
        <v/>
      </c>
      <c r="G68" s="52" t="str">
        <f>IF('P3'!J13=0,"",'P3'!J13)</f>
        <v/>
      </c>
      <c r="H68" s="52" t="str">
        <f>IF('P3'!K13=0,"",'P3'!K13)</f>
        <v/>
      </c>
      <c r="I68" s="52" t="str">
        <f>IF('P3'!L13=0,"",'P3'!L13)</f>
        <v/>
      </c>
      <c r="J68" s="52" t="str">
        <f>IF('P3'!M13=0,"",'P3'!M13)</f>
        <v/>
      </c>
      <c r="K68" s="52" t="str">
        <f>IF('P3'!N13=0,"",'P3'!N13)</f>
        <v/>
      </c>
      <c r="L68" s="52" t="str">
        <f>IF('P3'!O13=0,"",'P3'!O13)</f>
        <v/>
      </c>
      <c r="M68" s="52" t="str">
        <f>IF('P3'!P13=0,"",'P3'!P13)</f>
        <v/>
      </c>
      <c r="N68" s="52" t="str">
        <f>IF('P3'!Q13=0,"",'P3'!Q13)</f>
        <v/>
      </c>
      <c r="O68" s="52" t="str">
        <f>IF('P3'!R13=0,"",'P3'!R13)</f>
        <v/>
      </c>
      <c r="P68" s="49" t="str">
        <f>IF('P3'!S13=0,"",'P3'!S13)</f>
        <v/>
      </c>
      <c r="R68" s="140" t="str">
        <f>IF((T68+U68)="","",IF(C68="","",IF('P3'!Y13="k",IF(C68&gt;153.757,(T68+U68),IF(C68&lt;28,10^(0.787004341*LOG10(28/153.757)^2)*(T68+U68),10^(0.787004341*LOG10(C68/153.757)^2)*(T68+U68))),IF(C68&gt;193.609,(T68+U68),IF(C68&lt;32,10^(0.722762521*LOG10(32/193.609)^2)*(T68+U68),10^(0.722762521*LOG10(C68/193.609)^2)*(T68+U68))))))</f>
        <v/>
      </c>
      <c r="T68" s="55"/>
      <c r="U68" s="55"/>
    </row>
    <row r="69" spans="1:21" s="54" customFormat="1" ht="18">
      <c r="A69" s="45"/>
      <c r="B69" s="46" t="str">
        <f>IF('P2'!C21="","",'P2'!C21)</f>
        <v/>
      </c>
      <c r="C69" s="49" t="str">
        <f>IF('P2'!D21="","",'P2'!D21)</f>
        <v/>
      </c>
      <c r="D69" s="46" t="str">
        <f>IF('P2'!E21="","",'P2'!E21)</f>
        <v/>
      </c>
      <c r="E69" s="47" t="str">
        <f>IF('P2'!F21="","",'P2'!F21)</f>
        <v/>
      </c>
      <c r="F69" s="48" t="str">
        <f>IF('P2'!H21="","",'P2'!H21)</f>
        <v/>
      </c>
      <c r="G69" s="52" t="str">
        <f>IF('P2'!J21=0,"",'P2'!J21)</f>
        <v/>
      </c>
      <c r="H69" s="52" t="str">
        <f>IF('P2'!K21=0,"",'P2'!K21)</f>
        <v/>
      </c>
      <c r="I69" s="52" t="str">
        <f>IF('P2'!L21=0,"",'P2'!L21)</f>
        <v/>
      </c>
      <c r="J69" s="52" t="str">
        <f>IF('P2'!M21=0,"",'P2'!M21)</f>
        <v/>
      </c>
      <c r="K69" s="52" t="str">
        <f>IF('P2'!N21=0,"",'P2'!N21)</f>
        <v/>
      </c>
      <c r="L69" s="52" t="str">
        <f>IF('P2'!O21=0,"",'P2'!O21)</f>
        <v/>
      </c>
      <c r="M69" s="52" t="str">
        <f>IF('P2'!P21=0,"",'P2'!P21)</f>
        <v/>
      </c>
      <c r="N69" s="52" t="str">
        <f>IF('P2'!Q21=0,"",'P2'!Q21)</f>
        <v/>
      </c>
      <c r="O69" s="52" t="str">
        <f>IF('P2'!R21=0,"",'P2'!R21)</f>
        <v/>
      </c>
      <c r="P69" s="49" t="str">
        <f>IF('P2'!S21=0,"",'P2'!S21)</f>
        <v/>
      </c>
    </row>
    <row r="70" spans="1:21" s="54" customFormat="1" ht="18">
      <c r="A70" s="45"/>
      <c r="B70" s="46" t="str">
        <f>IF('P2'!C22="","",'P2'!C22)</f>
        <v/>
      </c>
      <c r="C70" s="49" t="str">
        <f>IF('P2'!D22="","",'P2'!D22)</f>
        <v/>
      </c>
      <c r="D70" s="46" t="str">
        <f>IF('P2'!E22="","",'P2'!E22)</f>
        <v/>
      </c>
      <c r="E70" s="47" t="str">
        <f>IF('P2'!F22="","",'P2'!F22)</f>
        <v/>
      </c>
      <c r="F70" s="48" t="str">
        <f>IF('P2'!H22="","",'P2'!H22)</f>
        <v/>
      </c>
      <c r="G70" s="52" t="str">
        <f>IF('P2'!J22=0,"",'P2'!J22)</f>
        <v/>
      </c>
      <c r="H70" s="52" t="str">
        <f>IF('P2'!K22=0,"",'P2'!K22)</f>
        <v/>
      </c>
      <c r="I70" s="52" t="str">
        <f>IF('P2'!L22=0,"",'P2'!L22)</f>
        <v/>
      </c>
      <c r="J70" s="52" t="str">
        <f>IF('P2'!M22=0,"",'P2'!M22)</f>
        <v/>
      </c>
      <c r="K70" s="52" t="str">
        <f>IF('P2'!N22=0,"",'P2'!N22)</f>
        <v/>
      </c>
      <c r="L70" s="52" t="str">
        <f>IF('P2'!O22=0,"",'P2'!O22)</f>
        <v/>
      </c>
      <c r="M70" s="52" t="str">
        <f>IF('P2'!P22=0,"",'P2'!P22)</f>
        <v/>
      </c>
      <c r="N70" s="52" t="str">
        <f>IF('P2'!Q22=0,"",'P2'!Q22)</f>
        <v/>
      </c>
      <c r="O70" s="52" t="str">
        <f>IF('P2'!R22=0,"",'P2'!R22)</f>
        <v/>
      </c>
      <c r="P70" s="49" t="str">
        <f>IF('P2'!S22=0,"",'P2'!S22)</f>
        <v/>
      </c>
    </row>
    <row r="71" spans="1:21" s="54" customFormat="1" ht="18">
      <c r="A71" s="45"/>
      <c r="B71" s="46" t="str">
        <f>IF('P2'!C23="","",'P2'!C23)</f>
        <v/>
      </c>
      <c r="C71" s="49" t="str">
        <f>IF('P2'!D23="","",'P2'!D23)</f>
        <v/>
      </c>
      <c r="D71" s="46" t="str">
        <f>IF('P2'!E23="","",'P2'!E23)</f>
        <v/>
      </c>
      <c r="E71" s="47" t="str">
        <f>IF('P2'!F23="","",'P2'!F23)</f>
        <v/>
      </c>
      <c r="F71" s="48" t="str">
        <f>IF('P2'!H23="","",'P2'!H23)</f>
        <v/>
      </c>
      <c r="G71" s="52" t="str">
        <f>IF('P2'!J23=0,"",'P2'!J23)</f>
        <v/>
      </c>
      <c r="H71" s="52" t="str">
        <f>IF('P2'!K23=0,"",'P2'!K23)</f>
        <v/>
      </c>
      <c r="I71" s="52" t="str">
        <f>IF('P2'!L23=0,"",'P2'!L23)</f>
        <v/>
      </c>
      <c r="J71" s="52" t="str">
        <f>IF('P2'!M23=0,"",'P2'!M23)</f>
        <v/>
      </c>
      <c r="K71" s="52" t="str">
        <f>IF('P2'!N23=0,"",'P2'!N23)</f>
        <v/>
      </c>
      <c r="L71" s="52" t="str">
        <f>IF('P2'!O23=0,"",'P2'!O23)</f>
        <v/>
      </c>
      <c r="M71" s="52" t="str">
        <f>IF('P2'!P23=0,"",'P2'!P23)</f>
        <v/>
      </c>
      <c r="N71" s="52" t="str">
        <f>IF('P2'!Q23=0,"",'P2'!Q23)</f>
        <v/>
      </c>
      <c r="O71" s="52" t="str">
        <f>IF('P2'!R23=0,"",'P2'!R23)</f>
        <v/>
      </c>
      <c r="P71" s="49" t="str">
        <f>IF('P2'!S23=0,"",'P2'!S23)</f>
        <v/>
      </c>
    </row>
    <row r="72" spans="1:21" s="54" customFormat="1" ht="18">
      <c r="A72" s="45"/>
      <c r="B72" s="46" t="str">
        <f>IF('P2'!C24="","",'P2'!C24)</f>
        <v/>
      </c>
      <c r="C72" s="49" t="str">
        <f>IF('P2'!D24="","",'P2'!D24)</f>
        <v/>
      </c>
      <c r="D72" s="46" t="str">
        <f>IF('P2'!E24="","",'P2'!E24)</f>
        <v/>
      </c>
      <c r="E72" s="47" t="str">
        <f>IF('P2'!F24="","",'P2'!F24)</f>
        <v/>
      </c>
      <c r="F72" s="48" t="str">
        <f>IF('P2'!H24="","",'P2'!H24)</f>
        <v/>
      </c>
      <c r="G72" s="52" t="str">
        <f>IF('P2'!J24=0,"",'P2'!J24)</f>
        <v/>
      </c>
      <c r="H72" s="52" t="str">
        <f>IF('P2'!K24=0,"",'P2'!K24)</f>
        <v/>
      </c>
      <c r="I72" s="52" t="str">
        <f>IF('P2'!L24=0,"",'P2'!L24)</f>
        <v/>
      </c>
      <c r="J72" s="52" t="str">
        <f>IF('P2'!M24=0,"",'P2'!M24)</f>
        <v/>
      </c>
      <c r="K72" s="52" t="str">
        <f>IF('P2'!N24=0,"",'P2'!N24)</f>
        <v/>
      </c>
      <c r="L72" s="52" t="str">
        <f>IF('P2'!O24=0,"",'P2'!O24)</f>
        <v/>
      </c>
      <c r="M72" s="52" t="str">
        <f>IF('P2'!P24=0,"",'P2'!P24)</f>
        <v/>
      </c>
      <c r="N72" s="52" t="str">
        <f>IF('P2'!Q24=0,"",'P2'!Q24)</f>
        <v/>
      </c>
      <c r="O72" s="52" t="str">
        <f>IF('P2'!R24=0,"",'P2'!R24)</f>
        <v/>
      </c>
      <c r="P72" s="49" t="str">
        <f>IF('P2'!S24=0,"",'P2'!S24)</f>
        <v/>
      </c>
    </row>
    <row r="73" spans="1:21" s="54" customFormat="1" ht="18">
      <c r="A73" s="45"/>
      <c r="B73" s="46" t="str">
        <f>IF('P3'!C20="","",'P3'!C20)</f>
        <v/>
      </c>
      <c r="C73" s="49" t="str">
        <f>IF('P3'!D20="","",'P3'!D20)</f>
        <v/>
      </c>
      <c r="D73" s="46" t="str">
        <f>IF('P3'!E20="","",'P3'!E20)</f>
        <v/>
      </c>
      <c r="E73" s="47" t="str">
        <f>IF('P3'!F20="","",'P3'!F20)</f>
        <v/>
      </c>
      <c r="F73" s="48" t="str">
        <f>IF('P3'!H20="","",'P3'!H20)</f>
        <v/>
      </c>
      <c r="G73" s="52" t="str">
        <f>IF('P3'!J20=0,"",'P3'!J20)</f>
        <v/>
      </c>
      <c r="H73" s="52" t="str">
        <f>IF('P3'!K20=0,"",'P3'!K20)</f>
        <v/>
      </c>
      <c r="I73" s="52" t="str">
        <f>IF('P3'!L20=0,"",'P3'!L20)</f>
        <v/>
      </c>
      <c r="J73" s="52" t="str">
        <f>IF('P3'!M20=0,"",'P3'!M20)</f>
        <v/>
      </c>
      <c r="K73" s="52" t="str">
        <f>IF('P3'!N20=0,"",'P3'!N20)</f>
        <v/>
      </c>
      <c r="L73" s="52" t="str">
        <f>IF('P3'!O20=0,"",'P3'!O20)</f>
        <v/>
      </c>
      <c r="M73" s="52" t="str">
        <f>IF('P3'!P20=0,"",'P3'!P20)</f>
        <v/>
      </c>
      <c r="N73" s="52" t="str">
        <f>IF('P3'!Q20=0,"",'P3'!Q20)</f>
        <v/>
      </c>
      <c r="O73" s="52" t="str">
        <f>IF('P3'!R20=0,"",'P3'!R20)</f>
        <v/>
      </c>
      <c r="P73" s="49" t="str">
        <f>IF('P3'!S20=0,"",'P3'!S20)</f>
        <v/>
      </c>
    </row>
    <row r="74" spans="1:21" s="54" customFormat="1" ht="18">
      <c r="A74" s="45"/>
      <c r="B74" s="46" t="str">
        <f>IF('P3'!C21="","",'P3'!C21)</f>
        <v/>
      </c>
      <c r="C74" s="49" t="str">
        <f>IF('P3'!D21="","",'P3'!D21)</f>
        <v/>
      </c>
      <c r="D74" s="46" t="str">
        <f>IF('P3'!E21="","",'P3'!E21)</f>
        <v/>
      </c>
      <c r="E74" s="47" t="str">
        <f>IF('P3'!F21="","",'P3'!F21)</f>
        <v/>
      </c>
      <c r="F74" s="48" t="str">
        <f>IF('P3'!H21="","",'P3'!H21)</f>
        <v/>
      </c>
      <c r="G74" s="52" t="str">
        <f>IF('P3'!J21=0,"",'P3'!J21)</f>
        <v/>
      </c>
      <c r="H74" s="52" t="str">
        <f>IF('P3'!K21=0,"",'P3'!K21)</f>
        <v/>
      </c>
      <c r="I74" s="52" t="str">
        <f>IF('P3'!L21=0,"",'P3'!L21)</f>
        <v/>
      </c>
      <c r="J74" s="52" t="str">
        <f>IF('P3'!M21=0,"",'P3'!M21)</f>
        <v/>
      </c>
      <c r="K74" s="52" t="str">
        <f>IF('P3'!N21=0,"",'P3'!N21)</f>
        <v/>
      </c>
      <c r="L74" s="52" t="str">
        <f>IF('P3'!O21=0,"",'P3'!O21)</f>
        <v/>
      </c>
      <c r="M74" s="52" t="str">
        <f>IF('P3'!P21=0,"",'P3'!P21)</f>
        <v/>
      </c>
      <c r="N74" s="52" t="str">
        <f>IF('P3'!Q21=0,"",'P3'!Q21)</f>
        <v/>
      </c>
      <c r="O74" s="52" t="str">
        <f>IF('P3'!R21=0,"",'P3'!R21)</f>
        <v/>
      </c>
      <c r="P74" s="49" t="str">
        <f>IF('P3'!S21=0,"",'P3'!S21)</f>
        <v/>
      </c>
    </row>
    <row r="75" spans="1:21" s="54" customFormat="1" ht="18">
      <c r="A75" s="45"/>
      <c r="B75" s="46" t="str">
        <f>IF('P3'!C22="","",'P3'!C22)</f>
        <v/>
      </c>
      <c r="C75" s="49" t="str">
        <f>IF('P3'!D22="","",'P3'!D22)</f>
        <v/>
      </c>
      <c r="D75" s="46" t="str">
        <f>IF('P3'!E22="","",'P3'!E22)</f>
        <v/>
      </c>
      <c r="E75" s="47" t="str">
        <f>IF('P3'!F22="","",'P3'!F22)</f>
        <v/>
      </c>
      <c r="F75" s="48" t="str">
        <f>IF('P3'!H22="","",'P3'!H22)</f>
        <v/>
      </c>
      <c r="G75" s="52" t="str">
        <f>IF('P3'!J22=0,"",'P3'!J22)</f>
        <v/>
      </c>
      <c r="H75" s="52" t="str">
        <f>IF('P3'!K22=0,"",'P3'!K22)</f>
        <v/>
      </c>
      <c r="I75" s="52" t="str">
        <f>IF('P3'!L22=0,"",'P3'!L22)</f>
        <v/>
      </c>
      <c r="J75" s="52" t="str">
        <f>IF('P3'!M22=0,"",'P3'!M22)</f>
        <v/>
      </c>
      <c r="K75" s="52" t="str">
        <f>IF('P3'!N22=0,"",'P3'!N22)</f>
        <v/>
      </c>
      <c r="L75" s="52" t="str">
        <f>IF('P3'!O22=0,"",'P3'!O22)</f>
        <v/>
      </c>
      <c r="M75" s="52" t="str">
        <f>IF('P3'!P22=0,"",'P3'!P22)</f>
        <v/>
      </c>
      <c r="N75" s="52" t="str">
        <f>IF('P3'!Q22=0,"",'P3'!Q22)</f>
        <v/>
      </c>
      <c r="O75" s="52" t="str">
        <f>IF('P3'!R22=0,"",'P3'!R22)</f>
        <v/>
      </c>
      <c r="P75" s="49" t="str">
        <f>IF('P3'!S22=0,"",'P3'!S22)</f>
        <v/>
      </c>
    </row>
    <row r="76" spans="1:21" s="54" customFormat="1" ht="18">
      <c r="A76" s="45"/>
      <c r="B76" s="46" t="str">
        <f>IF('P3'!C23="","",'P3'!C23)</f>
        <v/>
      </c>
      <c r="C76" s="49" t="str">
        <f>IF('P3'!D23="","",'P3'!D23)</f>
        <v/>
      </c>
      <c r="D76" s="46" t="str">
        <f>IF('P3'!E23="","",'P3'!E23)</f>
        <v/>
      </c>
      <c r="E76" s="47" t="str">
        <f>IF('P3'!F23="","",'P3'!F23)</f>
        <v/>
      </c>
      <c r="F76" s="48" t="str">
        <f>IF('P3'!H23="","",'P3'!H23)</f>
        <v/>
      </c>
      <c r="G76" s="52" t="str">
        <f>IF('P3'!J23=0,"",'P3'!J23)</f>
        <v/>
      </c>
      <c r="H76" s="52" t="str">
        <f>IF('P3'!K23=0,"",'P3'!K23)</f>
        <v/>
      </c>
      <c r="I76" s="52" t="str">
        <f>IF('P3'!L23=0,"",'P3'!L23)</f>
        <v/>
      </c>
      <c r="J76" s="52" t="str">
        <f>IF('P3'!M23=0,"",'P3'!M23)</f>
        <v/>
      </c>
      <c r="K76" s="52" t="str">
        <f>IF('P3'!N23=0,"",'P3'!N23)</f>
        <v/>
      </c>
      <c r="L76" s="52" t="str">
        <f>IF('P3'!O23=0,"",'P3'!O23)</f>
        <v/>
      </c>
      <c r="M76" s="52" t="str">
        <f>IF('P3'!P23=0,"",'P3'!P23)</f>
        <v/>
      </c>
      <c r="N76" s="52" t="str">
        <f>IF('P3'!Q23=0,"",'P3'!Q23)</f>
        <v/>
      </c>
      <c r="O76" s="52" t="str">
        <f>IF('P3'!R23=0,"",'P3'!R23)</f>
        <v/>
      </c>
      <c r="P76" s="49" t="str">
        <f>IF('P3'!S23=0,"",'P3'!S23)</f>
        <v/>
      </c>
    </row>
    <row r="77" spans="1:21" s="54" customFormat="1" ht="18">
      <c r="A77" s="45"/>
      <c r="B77" s="46" t="str">
        <f>IF('P3'!C24="","",'P3'!C24)</f>
        <v/>
      </c>
      <c r="C77" s="49" t="str">
        <f>IF('P3'!D24="","",'P3'!D24)</f>
        <v/>
      </c>
      <c r="D77" s="46" t="str">
        <f>IF('P3'!E24="","",'P3'!E24)</f>
        <v/>
      </c>
      <c r="E77" s="47" t="str">
        <f>IF('P3'!F24="","",'P3'!F24)</f>
        <v/>
      </c>
      <c r="F77" s="48" t="str">
        <f>IF('P3'!H24="","",'P3'!H24)</f>
        <v/>
      </c>
      <c r="G77" s="52" t="str">
        <f>IF('P3'!J24=0,"",'P3'!J24)</f>
        <v/>
      </c>
      <c r="H77" s="52" t="str">
        <f>IF('P3'!K24=0,"",'P3'!K24)</f>
        <v/>
      </c>
      <c r="I77" s="52" t="str">
        <f>IF('P3'!L24=0,"",'P3'!L24)</f>
        <v/>
      </c>
      <c r="J77" s="52" t="str">
        <f>IF('P3'!M24=0,"",'P3'!M24)</f>
        <v/>
      </c>
      <c r="K77" s="52" t="str">
        <f>IF('P3'!N24=0,"",'P3'!N24)</f>
        <v/>
      </c>
      <c r="L77" s="52" t="str">
        <f>IF('P3'!O24=0,"",'P3'!O24)</f>
        <v/>
      </c>
      <c r="M77" s="52" t="str">
        <f>IF('P3'!P24=0,"",'P3'!P24)</f>
        <v/>
      </c>
      <c r="N77" s="52" t="str">
        <f>IF('P3'!Q24=0,"",'P3'!Q24)</f>
        <v/>
      </c>
      <c r="O77" s="52" t="str">
        <f>IF('P3'!R24=0,"",'P3'!R24)</f>
        <v/>
      </c>
      <c r="P77" s="49" t="str">
        <f>IF('P3'!S24=0,"",'P3'!S24)</f>
        <v/>
      </c>
    </row>
    <row r="78" spans="1:21" s="54" customFormat="1" ht="18">
      <c r="A78" s="45"/>
      <c r="B78" s="46" t="str">
        <f>IF('P4'!C23="","",'P4'!C23)</f>
        <v/>
      </c>
      <c r="C78" s="49" t="str">
        <f>IF('P4'!D23="","",'P4'!D23)</f>
        <v/>
      </c>
      <c r="D78" s="46" t="str">
        <f>IF('P4'!E23="","",'P4'!E23)</f>
        <v/>
      </c>
      <c r="E78" s="47" t="str">
        <f>IF('P4'!F23="","",'P4'!F23)</f>
        <v/>
      </c>
      <c r="F78" s="48" t="str">
        <f>IF('P4'!H23="","",'P4'!H23)</f>
        <v/>
      </c>
      <c r="G78" s="52" t="str">
        <f>IF('P4'!J23=0,"",'P4'!J23)</f>
        <v/>
      </c>
      <c r="H78" s="52" t="str">
        <f>IF('P4'!K23=0,"",'P4'!K23)</f>
        <v/>
      </c>
      <c r="I78" s="52" t="str">
        <f>IF('P4'!L23=0,"",'P4'!L23)</f>
        <v/>
      </c>
      <c r="J78" s="52" t="str">
        <f>IF('P4'!M23=0,"",'P4'!M23)</f>
        <v/>
      </c>
      <c r="K78" s="52" t="str">
        <f>IF('P4'!N23=0,"",'P4'!N23)</f>
        <v/>
      </c>
      <c r="L78" s="52" t="str">
        <f>IF('P4'!O23=0,"",'P4'!O23)</f>
        <v/>
      </c>
      <c r="M78" s="52" t="str">
        <f>IF('P4'!P23=0,"",'P4'!P23)</f>
        <v/>
      </c>
      <c r="N78" s="52" t="str">
        <f>IF('P4'!Q23=0,"",'P4'!Q23)</f>
        <v/>
      </c>
      <c r="O78" s="52" t="str">
        <f>IF('P4'!R23=0,"",'P4'!R23)</f>
        <v/>
      </c>
      <c r="P78" s="49" t="str">
        <f>IF('P4'!S23=0,"",'P4'!S23)</f>
        <v/>
      </c>
    </row>
    <row r="79" spans="1:21" s="54" customFormat="1" ht="18">
      <c r="A79" s="45"/>
      <c r="B79" s="46" t="str">
        <f>IF('P4'!C24="","",'P4'!C24)</f>
        <v/>
      </c>
      <c r="C79" s="49" t="str">
        <f>IF('P4'!D24="","",'P4'!D24)</f>
        <v/>
      </c>
      <c r="D79" s="46" t="str">
        <f>IF('P4'!E24="","",'P4'!E24)</f>
        <v/>
      </c>
      <c r="E79" s="47" t="str">
        <f>IF('P4'!F24="","",'P4'!F24)</f>
        <v/>
      </c>
      <c r="F79" s="48" t="str">
        <f>IF('P4'!H24="","",'P4'!H24)</f>
        <v/>
      </c>
      <c r="G79" s="52" t="str">
        <f>IF('P4'!J24=0,"",'P4'!J24)</f>
        <v/>
      </c>
      <c r="H79" s="52" t="str">
        <f>IF('P4'!K24=0,"",'P4'!K24)</f>
        <v/>
      </c>
      <c r="I79" s="52" t="str">
        <f>IF('P4'!L24=0,"",'P4'!L24)</f>
        <v/>
      </c>
      <c r="J79" s="52" t="str">
        <f>IF('P4'!M24=0,"",'P4'!M24)</f>
        <v/>
      </c>
      <c r="K79" s="52" t="str">
        <f>IF('P4'!N24=0,"",'P4'!N24)</f>
        <v/>
      </c>
      <c r="L79" s="52" t="str">
        <f>IF('P4'!O24=0,"",'P4'!O24)</f>
        <v/>
      </c>
      <c r="M79" s="52" t="str">
        <f>IF('P4'!P24=0,"",'P4'!P24)</f>
        <v/>
      </c>
      <c r="N79" s="52" t="str">
        <f>IF('P4'!Q24=0,"",'P4'!Q24)</f>
        <v/>
      </c>
      <c r="O79" s="52" t="str">
        <f>IF('P4'!R24=0,"",'P4'!R24)</f>
        <v/>
      </c>
      <c r="P79" s="49" t="str">
        <f>IF('P4'!S24=0,"",'P4'!S24)</f>
        <v/>
      </c>
    </row>
  </sheetData>
  <mergeCells count="14">
    <mergeCell ref="B18:F18"/>
    <mergeCell ref="B51:F51"/>
    <mergeCell ref="A4:P4"/>
    <mergeCell ref="A31:P31"/>
    <mergeCell ref="B24:F24"/>
    <mergeCell ref="B12:F12"/>
    <mergeCell ref="B33:F33"/>
    <mergeCell ref="B39:F39"/>
    <mergeCell ref="B45:F45"/>
    <mergeCell ref="F2:K2"/>
    <mergeCell ref="B6:F6"/>
    <mergeCell ref="A1:P1"/>
    <mergeCell ref="A2:E2"/>
    <mergeCell ref="M2:P2"/>
  </mergeCells>
  <conditionalFormatting sqref="G6:L17 G19:L23 G25:L29 G31:L31 G34:L38 G40:L50 G52:L54 G60:L66 G68:L68">
    <cfRule type="cellIs" dxfId="5" priority="14" stopIfTrue="1" operator="between">
      <formula>1</formula>
      <formula>300</formula>
    </cfRule>
  </conditionalFormatting>
  <conditionalFormatting sqref="G6:L17 G19:L23 G25:L29 G34:L38 G40:L50 G52:L54 G60:L66 G68:L68 G31:L31">
    <cfRule type="cellIs" dxfId="4" priority="13" stopIfTrue="1" operator="lessThanOrEqual">
      <formula>0</formula>
    </cfRule>
  </conditionalFormatting>
  <conditionalFormatting sqref="G6:L17 G20:L23 G27:L29 G35:L38 G42:L50 G54:L79">
    <cfRule type="cellIs" dxfId="3" priority="11" stopIfTrue="1" operator="lessThanOrEqual">
      <formula>0</formula>
    </cfRule>
    <cfRule type="cellIs" dxfId="2" priority="12" stopIfTrue="1" operator="between">
      <formula>1</formula>
      <formula>300</formula>
    </cfRule>
  </conditionalFormatting>
  <pageMargins left="0.75" right="0.75" top="1" bottom="1" header="0.5" footer="0.5"/>
  <pageSetup paperSize="9" scale="56" fitToHeight="0" orientation="portrait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71"/>
  <sheetViews>
    <sheetView showGridLines="0" showRowColHeaders="0" topLeftCell="C1" workbookViewId="0">
      <selection activeCell="C5" sqref="C5"/>
    </sheetView>
  </sheetViews>
  <sheetFormatPr baseColWidth="10" defaultColWidth="8.83203125" defaultRowHeight="13"/>
  <cols>
    <col min="1" max="1" width="4.83203125" hidden="1" customWidth="1"/>
    <col min="2" max="2" width="0.1640625" hidden="1" customWidth="1"/>
    <col min="3" max="3" width="9.83203125" style="29" customWidth="1"/>
    <col min="4" max="4" width="5.33203125" customWidth="1"/>
    <col min="5" max="5" width="11.6640625" customWidth="1"/>
    <col min="6" max="6" width="28.83203125" style="10" customWidth="1"/>
    <col min="7" max="7" width="21.83203125" style="10" customWidth="1"/>
    <col min="8" max="13" width="6.83203125" style="10" customWidth="1"/>
    <col min="14" max="16" width="6.83203125" style="29" customWidth="1"/>
    <col min="17" max="17" width="15.6640625" style="29" customWidth="1"/>
  </cols>
  <sheetData>
    <row r="1" spans="1:23" s="30" customFormat="1" ht="33.75" customHeight="1">
      <c r="A1" s="212" t="s">
        <v>47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23" s="30" customFormat="1" ht="27" customHeight="1">
      <c r="A2" s="218" t="str">
        <f>IF('P1'!J5&gt;0,'P1'!J5,"")</f>
        <v>Spydeberg Atletene</v>
      </c>
      <c r="B2" s="218"/>
      <c r="C2" s="218"/>
      <c r="D2" s="218"/>
      <c r="E2" s="218"/>
      <c r="F2" s="210" t="str">
        <f>IF('P1'!O5&gt;0,'P1'!O5,"")</f>
        <v>Spydeberghallen</v>
      </c>
      <c r="G2" s="210"/>
      <c r="H2" s="210"/>
      <c r="I2" s="210"/>
      <c r="J2" s="210"/>
      <c r="K2" s="210"/>
      <c r="L2" s="210"/>
      <c r="M2" s="53"/>
      <c r="N2" s="214">
        <f>IF('P1'!T5&gt;0,'P1'!T5,"")</f>
        <v>45269</v>
      </c>
      <c r="O2" s="214"/>
      <c r="P2" s="214"/>
      <c r="Q2" s="214"/>
    </row>
    <row r="3" spans="1:23" ht="14" customHeight="1">
      <c r="A3" s="26"/>
      <c r="B3" s="26"/>
      <c r="C3" s="60"/>
      <c r="D3" s="26"/>
      <c r="E3" s="28"/>
      <c r="F3" s="59"/>
      <c r="G3" s="59"/>
      <c r="H3" s="59"/>
      <c r="I3" s="59"/>
      <c r="J3" s="59"/>
      <c r="K3" s="59"/>
      <c r="L3" s="59"/>
      <c r="M3" s="59"/>
      <c r="N3" s="50"/>
      <c r="O3" s="50"/>
      <c r="P3" s="50"/>
      <c r="Q3" s="60"/>
    </row>
    <row r="4" spans="1:23" s="31" customFormat="1" ht="28">
      <c r="A4" s="216" t="s">
        <v>34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23" ht="14" customHeight="1">
      <c r="A5" s="26"/>
      <c r="B5" s="26"/>
      <c r="C5" s="60"/>
      <c r="D5" s="26"/>
      <c r="E5" s="28"/>
      <c r="F5" s="59"/>
      <c r="G5" s="59"/>
      <c r="H5" s="59"/>
      <c r="I5" s="59"/>
      <c r="J5" s="59"/>
      <c r="K5" s="59"/>
      <c r="L5" s="59"/>
      <c r="M5" s="59"/>
      <c r="N5" s="50"/>
      <c r="O5" s="50"/>
      <c r="P5" s="50"/>
      <c r="Q5" s="60"/>
    </row>
    <row r="6" spans="1:23" s="54" customFormat="1" ht="18">
      <c r="A6" s="45"/>
      <c r="B6" s="46">
        <f>IF('P1'!C20="","",'P1'!C20)</f>
        <v>71</v>
      </c>
      <c r="C6" s="49">
        <f>IF('P1'!D20="","",'P1'!D20)</f>
        <v>70.7</v>
      </c>
      <c r="D6" s="46" t="str">
        <f>IF('P2'!E17="","",'P2'!E17)</f>
        <v>SK</v>
      </c>
      <c r="E6" s="47">
        <f>IF('P2'!F17="","",'P2'!F17)</f>
        <v>33735</v>
      </c>
      <c r="F6" s="48" t="str">
        <f>IF('P2'!H17="","",'P2'!H17)</f>
        <v>Marit Årdalsbakke</v>
      </c>
      <c r="G6" s="48" t="str">
        <f>IF('P2'!I17="","",'P2'!I17)</f>
        <v>Tambarskjelvar IL</v>
      </c>
      <c r="H6" s="52">
        <f>IF('P2'!J17=0,"",'P2'!J17)</f>
        <v>86</v>
      </c>
      <c r="I6" s="52">
        <f>IF('P2'!K17=0,"",'P2'!K17)</f>
        <v>89</v>
      </c>
      <c r="J6" s="52">
        <f>IF('P2'!L17=0,"",'P2'!L17)</f>
        <v>-91</v>
      </c>
      <c r="K6" s="52">
        <f>IF('P2'!M17=0,"",'P2'!M17)</f>
        <v>100</v>
      </c>
      <c r="L6" s="52">
        <f>IF('P2'!N17=0,"",'P2'!N17)</f>
        <v>105</v>
      </c>
      <c r="M6" s="52">
        <f>IF('P2'!O17=0,"",'P2'!O17)</f>
        <v>-111</v>
      </c>
      <c r="N6" s="52">
        <f>IF('P2'!P17=0,"",'P2'!P17)</f>
        <v>89</v>
      </c>
      <c r="O6" s="52">
        <f>IF('P2'!Q17=0,"",'P2'!Q17)</f>
        <v>105</v>
      </c>
      <c r="P6" s="52">
        <f>IF('P2'!R17=0,"",'P2'!R17)</f>
        <v>194</v>
      </c>
      <c r="Q6" s="49">
        <f>IF('P2'!S17=0,"",'P2'!S17)</f>
        <v>248.95502278821544</v>
      </c>
    </row>
    <row r="7" spans="1:23" s="54" customFormat="1" ht="18">
      <c r="A7" s="45"/>
      <c r="B7" s="46" t="str">
        <f>IF('P1'!C15="","",'P1'!C15)</f>
        <v>71</v>
      </c>
      <c r="C7" s="49">
        <f>IF('P1'!D15="","",'P1'!D15)</f>
        <v>64.959999999999994</v>
      </c>
      <c r="D7" s="46" t="str">
        <f>IF('P2'!E16="","",'P2'!E16)</f>
        <v>SK</v>
      </c>
      <c r="E7" s="47">
        <f>IF('P2'!F16="","",'P2'!F16)</f>
        <v>36401</v>
      </c>
      <c r="F7" s="48" t="str">
        <f>IF('P2'!H16="","",'P2'!H16)</f>
        <v>Tinna Henriette Ringsaker</v>
      </c>
      <c r="G7" s="48" t="str">
        <f>IF('P2'!I16="","",'P2'!I16)</f>
        <v>Spydeberg Atletene</v>
      </c>
      <c r="H7" s="52">
        <f>IF('P2'!J16=0,"",'P2'!J16)</f>
        <v>84</v>
      </c>
      <c r="I7" s="52">
        <f>IF('P2'!K16=0,"",'P2'!K16)</f>
        <v>87</v>
      </c>
      <c r="J7" s="52">
        <f>IF('P2'!L16=0,"",'P2'!L16)</f>
        <v>-90</v>
      </c>
      <c r="K7" s="52">
        <f>IF('P2'!M16=0,"",'P2'!M16)</f>
        <v>109</v>
      </c>
      <c r="L7" s="52">
        <f>IF('P2'!N16=0,"",'P2'!N16)</f>
        <v>113</v>
      </c>
      <c r="M7" s="52">
        <f>IF('P2'!O16=0,"",'P2'!O16)</f>
        <v>-115</v>
      </c>
      <c r="N7" s="52">
        <f>IF('P2'!P16=0,"",'P2'!P16)</f>
        <v>87</v>
      </c>
      <c r="O7" s="52">
        <f>IF('P2'!Q16=0,"",'P2'!Q16)</f>
        <v>113</v>
      </c>
      <c r="P7" s="52">
        <f>IF('P2'!R16=0,"",'P2'!R16)</f>
        <v>200</v>
      </c>
      <c r="Q7" s="49">
        <f>IF('P2'!S16=0,"",'P2'!S16)</f>
        <v>242.51594714091675</v>
      </c>
    </row>
    <row r="8" spans="1:23" s="54" customFormat="1" ht="18">
      <c r="A8" s="45"/>
      <c r="B8" s="46" t="str">
        <f>IF('P1'!C12="","",'P1'!C12)</f>
        <v>76</v>
      </c>
      <c r="C8" s="49">
        <f>IF('P1'!D12="","",'P1'!D12)</f>
        <v>71.3</v>
      </c>
      <c r="D8" s="46" t="str">
        <f>IF('P1'!E22="","",'P1'!E22)</f>
        <v>JK</v>
      </c>
      <c r="E8" s="47">
        <f>IF('P1'!F22="","",'P1'!F22)</f>
        <v>38060</v>
      </c>
      <c r="F8" s="48" t="str">
        <f>IF('P1'!H22="","",'P1'!H22)</f>
        <v>Tine Rognaldsen Pedersen</v>
      </c>
      <c r="G8" s="48" t="str">
        <f>IF('P1'!I22="","",'P1'!I22)</f>
        <v>Tambarskjelvar IL</v>
      </c>
      <c r="H8" s="52">
        <f>IF('P1'!J22=0,"",'P1'!J22)</f>
        <v>-83</v>
      </c>
      <c r="I8" s="52">
        <f>IF('P1'!K22=0,"",'P1'!K22)</f>
        <v>83</v>
      </c>
      <c r="J8" s="52">
        <f>IF('P1'!L22=0,"",'P1'!L22)</f>
        <v>-85</v>
      </c>
      <c r="K8" s="52">
        <f>IF('P1'!M22=0,"",'P1'!M22)</f>
        <v>106</v>
      </c>
      <c r="L8" s="52">
        <f>IF('P1'!N22=0,"",'P1'!N22)</f>
        <v>-109</v>
      </c>
      <c r="M8" s="52">
        <f>IF('P1'!O22=0,"",'P1'!O22)</f>
        <v>-109</v>
      </c>
      <c r="N8" s="52">
        <f>IF('P1'!P22=0,"",'P1'!P22)</f>
        <v>83</v>
      </c>
      <c r="O8" s="52">
        <f>IF('P1'!Q22=0,"",'P1'!Q22)</f>
        <v>106</v>
      </c>
      <c r="P8" s="52">
        <f>IF('P1'!R22=0,"",'P1'!R22)</f>
        <v>189</v>
      </c>
      <c r="Q8" s="66">
        <f>IF('P1'!S22=0,"",'P1'!S22)</f>
        <v>227.21499647428701</v>
      </c>
      <c r="R8" s="55"/>
      <c r="S8" s="55"/>
      <c r="T8" s="55"/>
      <c r="U8" s="55"/>
      <c r="V8" s="55"/>
      <c r="W8" s="55"/>
    </row>
    <row r="9" spans="1:23" s="54" customFormat="1" ht="18">
      <c r="A9" s="45"/>
      <c r="B9" s="46" t="str">
        <f>IF('P1'!C14="","",'P1'!C14)</f>
        <v>64</v>
      </c>
      <c r="C9" s="49">
        <f>IF('P1'!D14="","",'P1'!D14)</f>
        <v>62.98</v>
      </c>
      <c r="D9" s="46" t="str">
        <f>IF('P2'!E12="","",'P2'!E12)</f>
        <v>SK</v>
      </c>
      <c r="E9" s="47">
        <f>IF('P2'!F12="","",'P2'!F12)</f>
        <v>33918</v>
      </c>
      <c r="F9" s="48" t="str">
        <f>IF('P2'!H12="","",'P2'!H12)</f>
        <v>Lone Kalland</v>
      </c>
      <c r="G9" s="48" t="str">
        <f>IF('P2'!I12="","",'P2'!I12)</f>
        <v>Tambarskjelvar IL</v>
      </c>
      <c r="H9" s="52">
        <f>IF('P2'!J12=0,"",'P2'!J12)</f>
        <v>82</v>
      </c>
      <c r="I9" s="52">
        <f>IF('P2'!K12=0,"",'P2'!K12)</f>
        <v>85</v>
      </c>
      <c r="J9" s="52">
        <f>IF('P2'!L12=0,"",'P2'!L12)</f>
        <v>88</v>
      </c>
      <c r="K9" s="52">
        <f>IF('P2'!M12=0,"",'P2'!M12)</f>
        <v>-106</v>
      </c>
      <c r="L9" s="52">
        <f>IF('P2'!N12=0,"",'P2'!N12)</f>
        <v>106</v>
      </c>
      <c r="M9" s="52">
        <f>IF('P2'!O12=0,"",'P2'!O12)</f>
        <v>110</v>
      </c>
      <c r="N9" s="52">
        <f>IF('P2'!P12=0,"",'P2'!P12)</f>
        <v>88</v>
      </c>
      <c r="O9" s="52">
        <f>IF('P2'!Q12=0,"",'P2'!Q12)</f>
        <v>110</v>
      </c>
      <c r="P9" s="52">
        <f>IF('P2'!R12=0,"",'P2'!R12)</f>
        <v>198</v>
      </c>
      <c r="Q9" s="49">
        <f>IF('P2'!S12=0,"",'P2'!S12)</f>
        <v>226.68353565594984</v>
      </c>
      <c r="W9" s="54" t="s">
        <v>18</v>
      </c>
    </row>
    <row r="10" spans="1:23" s="55" customFormat="1" ht="18">
      <c r="A10" s="45"/>
      <c r="B10" s="46">
        <f>IF('P2'!C11="","",'P2'!C11)</f>
        <v>71</v>
      </c>
      <c r="C10" s="49">
        <f>IF('P2'!D11="","",'P2'!D11)</f>
        <v>64.12</v>
      </c>
      <c r="D10" s="46" t="str">
        <f>IF('P1'!E16="","",'P1'!E16)</f>
        <v>SK</v>
      </c>
      <c r="E10" s="47">
        <f>IF('P1'!F16="","",'P1'!F16)</f>
        <v>34222</v>
      </c>
      <c r="F10" s="48" t="str">
        <f>IF('P1'!H16="","",'P1'!H16)</f>
        <v>Celine Mariell Båtnes</v>
      </c>
      <c r="G10" s="48" t="str">
        <f>IF('P1'!I16="","",'P1'!I16)</f>
        <v>Spydeberg Atletene</v>
      </c>
      <c r="H10" s="52">
        <f>IF('P1'!J16=0,"",'P1'!J16)</f>
        <v>65</v>
      </c>
      <c r="I10" s="52">
        <f>IF('P1'!K16=0,"",'P1'!K16)</f>
        <v>-69</v>
      </c>
      <c r="J10" s="52">
        <f>IF('P1'!L16=0,"",'P1'!L16)</f>
        <v>69</v>
      </c>
      <c r="K10" s="52">
        <f>IF('P1'!M16=0,"",'P1'!M16)</f>
        <v>90</v>
      </c>
      <c r="L10" s="52">
        <f>IF('P1'!N16=0,"",'P1'!N16)</f>
        <v>94</v>
      </c>
      <c r="M10" s="52">
        <f>IF('P1'!O16=0,"",'P1'!O16)</f>
        <v>98</v>
      </c>
      <c r="N10" s="52">
        <f>IF('P1'!P16=0,"",'P1'!P16)</f>
        <v>69</v>
      </c>
      <c r="O10" s="52">
        <f>IF('P1'!Q16=0,"",'P1'!Q16)</f>
        <v>98</v>
      </c>
      <c r="P10" s="52">
        <f>IF('P1'!R16=0,"",'P1'!R16)</f>
        <v>167</v>
      </c>
      <c r="Q10" s="66">
        <f>IF('P1'!S16=0,"",'P1'!S16)</f>
        <v>221.92738539398428</v>
      </c>
      <c r="R10" s="54"/>
      <c r="S10" s="54"/>
      <c r="T10" s="54"/>
      <c r="U10" s="54"/>
      <c r="V10" s="54"/>
      <c r="W10" s="54"/>
    </row>
    <row r="11" spans="1:23" s="55" customFormat="1" ht="18">
      <c r="A11" s="45"/>
      <c r="B11" s="46" t="str">
        <f>IF('P1'!C9="","",'P1'!C9)</f>
        <v>71</v>
      </c>
      <c r="C11" s="49">
        <f>IF('P1'!D9="","",'P1'!D9)</f>
        <v>70.739999999999995</v>
      </c>
      <c r="D11" s="46" t="str">
        <f>IF('P2'!E9="","",'P2'!E9)</f>
        <v>JK</v>
      </c>
      <c r="E11" s="47">
        <f>IF('P2'!F9="","",'P2'!F9)</f>
        <v>38424</v>
      </c>
      <c r="F11" s="48" t="str">
        <f>IF('P2'!H9="","",'P2'!H9)</f>
        <v>Sandra Nævdal</v>
      </c>
      <c r="G11" s="48" t="str">
        <f>IF('P2'!I9="","",'P2'!I9)</f>
        <v>AK Bjørgvin</v>
      </c>
      <c r="H11" s="52">
        <f>IF('P2'!J9=0,"",'P2'!J9)</f>
        <v>69</v>
      </c>
      <c r="I11" s="52">
        <f>IF('P2'!K9=0,"",'P2'!K9)</f>
        <v>71</v>
      </c>
      <c r="J11" s="52">
        <f>IF('P2'!L9=0,"",'P2'!L9)</f>
        <v>73</v>
      </c>
      <c r="K11" s="52">
        <f>IF('P2'!M9=0,"",'P2'!M9)</f>
        <v>85</v>
      </c>
      <c r="L11" s="52">
        <f>IF('P2'!N9=0,"",'P2'!N9)</f>
        <v>88</v>
      </c>
      <c r="M11" s="52">
        <f>IF('P2'!O9=0,"",'P2'!O9)</f>
        <v>90</v>
      </c>
      <c r="N11" s="52">
        <f>IF('P2'!P9=0,"",'P2'!P9)</f>
        <v>73</v>
      </c>
      <c r="O11" s="52">
        <f>IF('P2'!Q9=0,"",'P2'!Q9)</f>
        <v>90</v>
      </c>
      <c r="P11" s="52">
        <f>IF('P2'!R9=0,"",'P2'!R9)</f>
        <v>163</v>
      </c>
      <c r="Q11" s="49">
        <f>IF('P2'!S9=0,"",'P2'!S9)</f>
        <v>221.28140499648654</v>
      </c>
    </row>
    <row r="12" spans="1:23" s="55" customFormat="1" ht="18">
      <c r="A12" s="45"/>
      <c r="B12" s="46">
        <f>IF('P2'!C10="","",'P2'!C10)</f>
        <v>71</v>
      </c>
      <c r="C12" s="49">
        <f>IF('P2'!D10="","",'P2'!D10)</f>
        <v>69</v>
      </c>
      <c r="D12" s="46" t="str">
        <f>IF('P1'!E10="","",'P1'!E10)</f>
        <v>SK</v>
      </c>
      <c r="E12" s="47">
        <f>IF('P1'!F10="","",'P1'!F10)</f>
        <v>33921</v>
      </c>
      <c r="F12" s="48" t="str">
        <f>IF('P1'!H10="","",'P1'!H10)</f>
        <v>Ragnhild Haug Lillegård</v>
      </c>
      <c r="G12" s="48" t="str">
        <f>IF('P1'!I10="","",'P1'!I10)</f>
        <v>Oslo AK</v>
      </c>
      <c r="H12" s="52">
        <f>IF('P1'!J10=0,"",'P1'!J10)</f>
        <v>67</v>
      </c>
      <c r="I12" s="52">
        <f>IF('P1'!K10=0,"",'P1'!K10)</f>
        <v>70</v>
      </c>
      <c r="J12" s="52">
        <f>IF('P1'!L10=0,"",'P1'!L10)</f>
        <v>-73</v>
      </c>
      <c r="K12" s="52">
        <f>IF('P1'!M10=0,"",'P1'!M10)</f>
        <v>87</v>
      </c>
      <c r="L12" s="52">
        <f>IF('P1'!N10=0,"",'P1'!N10)</f>
        <v>90</v>
      </c>
      <c r="M12" s="52">
        <f>IF('P1'!O10=0,"",'P1'!O10)</f>
        <v>-92</v>
      </c>
      <c r="N12" s="52">
        <f>IF('P1'!P10=0,"",'P1'!P10)</f>
        <v>70</v>
      </c>
      <c r="O12" s="52">
        <f>IF('P1'!Q10=0,"",'P1'!Q10)</f>
        <v>90</v>
      </c>
      <c r="P12" s="52">
        <f>IF('P1'!R10=0,"",'P1'!R10)</f>
        <v>160</v>
      </c>
      <c r="Q12" s="66">
        <f>IF('P1'!S10=0,"",'P1'!S10)</f>
        <v>218.30169874992021</v>
      </c>
      <c r="R12" s="54"/>
      <c r="S12" s="54"/>
      <c r="T12" s="54"/>
      <c r="U12" s="54"/>
      <c r="V12" s="54"/>
      <c r="W12" s="54"/>
    </row>
    <row r="13" spans="1:23" s="55" customFormat="1" ht="18">
      <c r="A13" s="45"/>
      <c r="B13" s="46">
        <f>IF('P1'!C17="","",'P1'!C17)</f>
        <v>87</v>
      </c>
      <c r="C13" s="49">
        <f>IF('P1'!D17="","",'P1'!D17)</f>
        <v>81.06</v>
      </c>
      <c r="D13" s="46" t="str">
        <f>IF('P1'!E11="","",'P1'!E11)</f>
        <v>SK</v>
      </c>
      <c r="E13" s="47">
        <f>IF('P1'!F11="","",'P1'!F11)</f>
        <v>35725</v>
      </c>
      <c r="F13" s="48" t="str">
        <f>IF('P1'!H11="","",'P1'!H11)</f>
        <v>Ane Westrheim</v>
      </c>
      <c r="G13" s="48" t="str">
        <f>IF('P1'!I11="","",'P1'!I11)</f>
        <v>Spydeberg Atletene</v>
      </c>
      <c r="H13" s="52">
        <f>IF('P1'!J11=0,"",'P1'!J11)</f>
        <v>62</v>
      </c>
      <c r="I13" s="52">
        <f>IF('P1'!K11=0,"",'P1'!K11)</f>
        <v>66</v>
      </c>
      <c r="J13" s="52">
        <f>IF('P1'!L11=0,"",'P1'!L11)</f>
        <v>72</v>
      </c>
      <c r="K13" s="52">
        <f>IF('P1'!M11=0,"",'P1'!M11)</f>
        <v>85</v>
      </c>
      <c r="L13" s="52">
        <f>IF('P1'!N11=0,"",'P1'!N11)</f>
        <v>90</v>
      </c>
      <c r="M13" s="52">
        <f>IF('P1'!O11=0,"",'P1'!O11)</f>
        <v>94</v>
      </c>
      <c r="N13" s="52">
        <f>IF('P1'!P11=0,"",'P1'!P11)</f>
        <v>72</v>
      </c>
      <c r="O13" s="52">
        <f>IF('P1'!Q11=0,"",'P1'!Q11)</f>
        <v>94</v>
      </c>
      <c r="P13" s="52">
        <f>IF('P1'!R11=0,"",'P1'!R11)</f>
        <v>166</v>
      </c>
      <c r="Q13" s="66">
        <f>IF('P1'!S11=0,"",'P1'!S11)</f>
        <v>211.78601194498518</v>
      </c>
      <c r="R13" s="54"/>
      <c r="S13" s="54"/>
      <c r="T13" s="54"/>
      <c r="U13" s="54"/>
      <c r="V13" s="54"/>
      <c r="W13" s="54"/>
    </row>
    <row r="14" spans="1:23" s="54" customFormat="1" ht="18">
      <c r="A14" s="45"/>
      <c r="B14" s="46">
        <f>IF('P1'!C21="","",'P1'!C21)</f>
        <v>55</v>
      </c>
      <c r="C14" s="49">
        <f>IF('P1'!D21="","",'P1'!D21)</f>
        <v>52.92</v>
      </c>
      <c r="D14" s="46" t="str">
        <f>IF('P2'!E15="","",'P2'!E15)</f>
        <v>UK</v>
      </c>
      <c r="E14" s="47" t="str">
        <f>IF('P2'!F15="","",'P2'!F15)</f>
        <v>25.04.06</v>
      </c>
      <c r="F14" s="48" t="str">
        <f>IF('P2'!H15="","",'P2'!H15)</f>
        <v>Edle Eik Litland</v>
      </c>
      <c r="G14" s="48" t="str">
        <f>IF('P2'!I15="","",'P2'!I15)</f>
        <v>AK Bjørgvin</v>
      </c>
      <c r="H14" s="52">
        <f>IF('P2'!J15=0,"",'P2'!J15)</f>
        <v>66</v>
      </c>
      <c r="I14" s="52">
        <f>IF('P2'!K15=0,"",'P2'!K15)</f>
        <v>70</v>
      </c>
      <c r="J14" s="52">
        <f>IF('P2'!L15=0,"",'P2'!L15)</f>
        <v>-73</v>
      </c>
      <c r="K14" s="52">
        <f>IF('P2'!M15=0,"",'P2'!M15)</f>
        <v>90</v>
      </c>
      <c r="L14" s="52">
        <f>IF('P2'!N15=0,"",'P2'!N15)</f>
        <v>-94</v>
      </c>
      <c r="M14" s="52">
        <f>IF('P2'!O15=0,"",'P2'!O15)</f>
        <v>-95</v>
      </c>
      <c r="N14" s="52">
        <f>IF('P2'!P15=0,"",'P2'!P15)</f>
        <v>70</v>
      </c>
      <c r="O14" s="52">
        <f>IF('P2'!Q15=0,"",'P2'!Q15)</f>
        <v>90</v>
      </c>
      <c r="P14" s="52">
        <f>IF('P2'!R15=0,"",'P2'!R15)</f>
        <v>160</v>
      </c>
      <c r="Q14" s="49">
        <f>IF('P2'!S15=0,"",'P2'!S15)</f>
        <v>200.94097761670997</v>
      </c>
    </row>
    <row r="15" spans="1:23" s="54" customFormat="1" ht="18">
      <c r="A15" s="45"/>
      <c r="B15" s="46">
        <f>IF('P2'!C15="","",'P2'!C15)</f>
        <v>71</v>
      </c>
      <c r="C15" s="49">
        <f>IF('P2'!D15="","",'P2'!D15)</f>
        <v>67.959999999999994</v>
      </c>
      <c r="D15" s="46" t="str">
        <f>IF('P1'!E21="","",'P1'!E21)</f>
        <v>K35</v>
      </c>
      <c r="E15" s="47">
        <f>IF('P1'!F21="","",'P1'!F21)</f>
        <v>32020</v>
      </c>
      <c r="F15" s="48" t="str">
        <f>IF('P1'!H21="","",'P1'!H21)</f>
        <v>Kine Krøs</v>
      </c>
      <c r="G15" s="48" t="str">
        <f>IF('P1'!I21="","",'P1'!I21)</f>
        <v>Spydeberg Atletene</v>
      </c>
      <c r="H15" s="52">
        <f>IF('P1'!J21=0,"",'P1'!J21)</f>
        <v>53</v>
      </c>
      <c r="I15" s="52">
        <f>IF('P1'!K21=0,"",'P1'!K21)</f>
        <v>-57</v>
      </c>
      <c r="J15" s="52">
        <f>IF('P1'!L21=0,"",'P1'!L21)</f>
        <v>57</v>
      </c>
      <c r="K15" s="52">
        <f>IF('P1'!M21=0,"",'P1'!M21)</f>
        <v>73</v>
      </c>
      <c r="L15" s="52">
        <f>IF('P1'!N21=0,"",'P1'!N21)</f>
        <v>76</v>
      </c>
      <c r="M15" s="52">
        <f>IF('P1'!O21=0,"",'P1'!O21)</f>
        <v>78</v>
      </c>
      <c r="N15" s="52">
        <f>IF('P1'!P21=0,"",'P1'!P21)</f>
        <v>57</v>
      </c>
      <c r="O15" s="52">
        <f>IF('P1'!Q21=0,"",'P1'!Q21)</f>
        <v>78</v>
      </c>
      <c r="P15" s="52">
        <f>IF('P1'!R21=0,"",'P1'!R21)</f>
        <v>135</v>
      </c>
      <c r="Q15" s="66">
        <f>IF('P1'!S21=0,"",'P1'!S21)</f>
        <v>199.15896827858819</v>
      </c>
    </row>
    <row r="16" spans="1:23" s="54" customFormat="1" ht="18">
      <c r="A16" s="45"/>
      <c r="B16" s="46" t="str">
        <f>IF('P1'!C11="","",'P1'!C11)</f>
        <v>71</v>
      </c>
      <c r="C16" s="49">
        <f>IF('P1'!D11="","",'P1'!D11)</f>
        <v>66.099999999999994</v>
      </c>
      <c r="D16" s="46" t="str">
        <f>IF('P1'!E17="","",'P1'!E17)</f>
        <v>JK</v>
      </c>
      <c r="E16" s="47">
        <f>IF('P1'!F17="","",'P1'!F17)</f>
        <v>38610</v>
      </c>
      <c r="F16" s="48" t="str">
        <f>IF('P1'!H17="","",'P1'!H17)</f>
        <v>Trine Endestad Hellevang</v>
      </c>
      <c r="G16" s="48" t="str">
        <f>IF('P1'!I17="","",'P1'!I17)</f>
        <v>Tambarskjelvar IL</v>
      </c>
      <c r="H16" s="52">
        <f>IF('P1'!J17=0,"",'P1'!J17)</f>
        <v>72</v>
      </c>
      <c r="I16" s="52">
        <f>IF('P1'!K17=0,"",'P1'!K17)</f>
        <v>75</v>
      </c>
      <c r="J16" s="52">
        <f>IF('P1'!L17=0,"",'P1'!L17)</f>
        <v>-78</v>
      </c>
      <c r="K16" s="52">
        <f>IF('P1'!M17=0,"",'P1'!M17)</f>
        <v>90</v>
      </c>
      <c r="L16" s="52">
        <f>IF('P1'!N17=0,"",'P1'!N17)</f>
        <v>93</v>
      </c>
      <c r="M16" s="52">
        <f>IF('P1'!O17=0,"",'P1'!O17)</f>
        <v>96</v>
      </c>
      <c r="N16" s="52">
        <f>IF('P1'!P17=0,"",'P1'!P17)</f>
        <v>75</v>
      </c>
      <c r="O16" s="52">
        <f>IF('P1'!Q17=0,"",'P1'!Q17)</f>
        <v>96</v>
      </c>
      <c r="P16" s="52">
        <f>IF('P1'!R17=0,"",'P1'!R17)</f>
        <v>171</v>
      </c>
      <c r="Q16" s="66">
        <f>IF('P1'!S17=0,"",'P1'!S17)</f>
        <v>196.71221866576516</v>
      </c>
      <c r="R16" s="55"/>
      <c r="S16" s="55"/>
      <c r="T16" s="55"/>
      <c r="U16" s="55"/>
      <c r="V16" s="55"/>
      <c r="W16" s="55"/>
    </row>
    <row r="17" spans="1:23" s="54" customFormat="1" ht="18">
      <c r="A17" s="45"/>
      <c r="B17" s="46">
        <f>IF('P1'!C10="","",'P1'!C10)</f>
        <v>64</v>
      </c>
      <c r="C17" s="49">
        <f>IF('P1'!D10="","",'P1'!D10)</f>
        <v>59.26</v>
      </c>
      <c r="D17" s="46" t="str">
        <f>IF('P2'!E10="","",'P2'!E10)</f>
        <v>SK</v>
      </c>
      <c r="E17" s="47">
        <f>IF('P2'!F10="","",'P2'!F10)</f>
        <v>36509</v>
      </c>
      <c r="F17" s="48" t="str">
        <f>IF('P2'!H10="","",'P2'!H10)</f>
        <v>Frida Baade</v>
      </c>
      <c r="G17" s="48" t="str">
        <f>IF('P2'!I10="","",'P2'!I10)</f>
        <v>Oslo AK</v>
      </c>
      <c r="H17" s="52">
        <f>IF('P2'!J10=0,"",'P2'!J10)</f>
        <v>64</v>
      </c>
      <c r="I17" s="52">
        <f>IF('P2'!K10=0,"",'P2'!K10)</f>
        <v>-67</v>
      </c>
      <c r="J17" s="52">
        <f>IF('P2'!L10=0,"",'P2'!L10)</f>
        <v>67</v>
      </c>
      <c r="K17" s="52">
        <f>IF('P2'!M10=0,"",'P2'!M10)</f>
        <v>83</v>
      </c>
      <c r="L17" s="52">
        <f>IF('P2'!N10=0,"",'P2'!N10)</f>
        <v>87</v>
      </c>
      <c r="M17" s="52">
        <f>IF('P2'!O10=0,"",'P2'!O10)</f>
        <v>90</v>
      </c>
      <c r="N17" s="52">
        <f>IF('P2'!P10=0,"",'P2'!P10)</f>
        <v>67</v>
      </c>
      <c r="O17" s="52">
        <f>IF('P2'!Q10=0,"",'P2'!Q10)</f>
        <v>90</v>
      </c>
      <c r="P17" s="52">
        <f>IF('P2'!R10=0,"",'P2'!R10)</f>
        <v>157</v>
      </c>
      <c r="Q17" s="49">
        <f>IF('P2'!S10=0,"",'P2'!S10)</f>
        <v>195.52453038107882</v>
      </c>
      <c r="R17" s="55"/>
      <c r="S17" s="55"/>
      <c r="T17" s="55"/>
      <c r="U17" s="55"/>
      <c r="V17" s="55"/>
      <c r="W17" s="55"/>
    </row>
    <row r="18" spans="1:23" s="54" customFormat="1" ht="18">
      <c r="A18" s="45"/>
      <c r="B18" s="46">
        <f>IF('P2'!C9="","",'P2'!C9)</f>
        <v>64</v>
      </c>
      <c r="C18" s="49">
        <f>IF('P2'!D9="","",'P2'!D9)</f>
        <v>59.72</v>
      </c>
      <c r="D18" s="46" t="str">
        <f>IF('P1'!E9="","",'P1'!E9)</f>
        <v>JK</v>
      </c>
      <c r="E18" s="47">
        <f>IF('P1'!F9="","",'P1'!F9)</f>
        <v>37721</v>
      </c>
      <c r="F18" s="48" t="str">
        <f>IF('P1'!H9="","",'P1'!H9)</f>
        <v>Tuva Loodtz</v>
      </c>
      <c r="G18" s="48" t="str">
        <f>IF('P1'!I9="","",'P1'!I9)</f>
        <v>AK Bjørgvin</v>
      </c>
      <c r="H18" s="52">
        <f>IF('P1'!J9=0,"",'P1'!J9)</f>
        <v>65</v>
      </c>
      <c r="I18" s="52">
        <f>IF('P1'!K9=0,"",'P1'!K9)</f>
        <v>-68</v>
      </c>
      <c r="J18" s="52">
        <f>IF('P1'!L9=0,"",'P1'!L9)</f>
        <v>-68</v>
      </c>
      <c r="K18" s="52">
        <f>IF('P1'!M9=0,"",'P1'!M9)</f>
        <v>-90</v>
      </c>
      <c r="L18" s="52">
        <f>IF('P1'!N9=0,"",'P1'!N9)</f>
        <v>90</v>
      </c>
      <c r="M18" s="52">
        <f>IF('P1'!O9=0,"",'P1'!O9)</f>
        <v>93</v>
      </c>
      <c r="N18" s="52">
        <f>IF('P1'!P9=0,"",'P1'!P9)</f>
        <v>65</v>
      </c>
      <c r="O18" s="52">
        <f>IF('P1'!Q9=0,"",'P1'!Q9)</f>
        <v>93</v>
      </c>
      <c r="P18" s="52">
        <f>IF('P1'!R9=0,"",'P1'!R9)</f>
        <v>158</v>
      </c>
      <c r="Q18" s="66">
        <f>IF('P1'!S9=0,"",'P1'!S9)</f>
        <v>194.14512793877367</v>
      </c>
    </row>
    <row r="19" spans="1:23" s="54" customFormat="1" ht="18">
      <c r="A19" s="45"/>
      <c r="B19" s="46">
        <f>IF('P1'!C16="","",'P1'!C16)</f>
        <v>64</v>
      </c>
      <c r="C19" s="49">
        <f>IF('P1'!D16="","",'P1'!D16)</f>
        <v>61.76</v>
      </c>
      <c r="D19" s="46" t="str">
        <f>IF('P2'!E11="","",'P2'!E11)</f>
        <v>SK</v>
      </c>
      <c r="E19" s="47">
        <f>IF('P2'!F11="","",'P2'!F11)</f>
        <v>33443</v>
      </c>
      <c r="F19" s="48" t="str">
        <f>IF('P2'!H11="","",'P2'!H11)</f>
        <v>Sara Broe Østvold</v>
      </c>
      <c r="G19" s="48" t="str">
        <f>IF('P2'!I11="","",'P2'!I11)</f>
        <v>Spydeberg Atletene</v>
      </c>
      <c r="H19" s="52">
        <f>IF('P2'!J11=0,"",'P2'!J11)</f>
        <v>-64</v>
      </c>
      <c r="I19" s="52">
        <f>IF('P2'!K11=0,"",'P2'!K11)</f>
        <v>64</v>
      </c>
      <c r="J19" s="52">
        <f>IF('P2'!L11=0,"",'P2'!L11)</f>
        <v>67</v>
      </c>
      <c r="K19" s="52">
        <f>IF('P2'!M11=0,"",'P2'!M11)</f>
        <v>-79</v>
      </c>
      <c r="L19" s="52">
        <f>IF('P2'!N11=0,"",'P2'!N11)</f>
        <v>79</v>
      </c>
      <c r="M19" s="52">
        <f>IF('P2'!O11=0,"",'P2'!O11)</f>
        <v>82</v>
      </c>
      <c r="N19" s="52">
        <f>IF('P2'!P11=0,"",'P2'!P11)</f>
        <v>67</v>
      </c>
      <c r="O19" s="52">
        <f>IF('P2'!Q11=0,"",'P2'!Q11)</f>
        <v>82</v>
      </c>
      <c r="P19" s="52">
        <f>IF('P2'!R11=0,"",'P2'!R11)</f>
        <v>149</v>
      </c>
      <c r="Q19" s="49">
        <f>IF('P2'!S11=0,"",'P2'!S11)</f>
        <v>193.52400471274808</v>
      </c>
    </row>
    <row r="20" spans="1:23" s="54" customFormat="1" ht="18">
      <c r="A20" s="45"/>
      <c r="B20" s="46">
        <f>IF('P2'!C12="","",'P2'!C12)</f>
        <v>87</v>
      </c>
      <c r="C20" s="49">
        <f>IF('P2'!D12="","",'P2'!D12)</f>
        <v>81.96</v>
      </c>
      <c r="D20" s="46" t="str">
        <f>IF('P1'!E14="","",'P1'!E14)</f>
        <v>SK</v>
      </c>
      <c r="E20" s="47">
        <f>IF('P1'!F14="","",'P1'!F14)</f>
        <v>33166</v>
      </c>
      <c r="F20" s="48" t="str">
        <f>IF('P1'!H14="","",'P1'!H14)</f>
        <v>Iselin Hatlenes</v>
      </c>
      <c r="G20" s="48" t="str">
        <f>IF('P1'!I14="","",'P1'!I14)</f>
        <v>AK Bjørgvin</v>
      </c>
      <c r="H20" s="52">
        <f>IF('P1'!J14=0,"",'P1'!J14)</f>
        <v>64</v>
      </c>
      <c r="I20" s="52">
        <f>IF('P1'!K14=0,"",'P1'!K14)</f>
        <v>67</v>
      </c>
      <c r="J20" s="52">
        <f>IF('P1'!L14=0,"",'P1'!L14)</f>
        <v>-69</v>
      </c>
      <c r="K20" s="52">
        <f>IF('P1'!M14=0,"",'P1'!M14)</f>
        <v>76</v>
      </c>
      <c r="L20" s="52">
        <f>IF('P1'!N14=0,"",'P1'!N14)</f>
        <v>-79</v>
      </c>
      <c r="M20" s="52">
        <f>IF('P1'!O14=0,"",'P1'!O14)</f>
        <v>80</v>
      </c>
      <c r="N20" s="52">
        <f>IF('P1'!P14=0,"",'P1'!P14)</f>
        <v>67</v>
      </c>
      <c r="O20" s="52">
        <f>IF('P1'!Q14=0,"",'P1'!Q14)</f>
        <v>80</v>
      </c>
      <c r="P20" s="52">
        <f>IF('P1'!R14=0,"",'P1'!R14)</f>
        <v>147</v>
      </c>
      <c r="Q20" s="66">
        <f>IF('P1'!S14=0,"",'P1'!S14)</f>
        <v>193.0063626909502</v>
      </c>
    </row>
    <row r="21" spans="1:23" s="54" customFormat="1" ht="18">
      <c r="A21" s="45"/>
      <c r="B21" s="46">
        <f>IF('P1'!C22="","",'P1'!C22)</f>
        <v>76</v>
      </c>
      <c r="C21" s="49">
        <f>IF('P1'!D22="","",'P1'!D22)</f>
        <v>73.8</v>
      </c>
      <c r="D21" s="46" t="str">
        <f>IF('P1'!E12="","",'P1'!E12)</f>
        <v>UK</v>
      </c>
      <c r="E21" s="47">
        <f>IF('P1'!F12="","",'P1'!F12)</f>
        <v>39575</v>
      </c>
      <c r="F21" s="48" t="str">
        <f>IF('P1'!H12="","",'P1'!H12)</f>
        <v>Mariell Endestad Hellevang</v>
      </c>
      <c r="G21" s="48" t="str">
        <f>IF('P1'!I12="","",'P1'!I12)</f>
        <v>Tambarskjelvar IL</v>
      </c>
      <c r="H21" s="52">
        <f>IF('P1'!J12=0,"",'P1'!J12)</f>
        <v>63</v>
      </c>
      <c r="I21" s="52">
        <f>IF('P1'!K12=0,"",'P1'!K12)</f>
        <v>66</v>
      </c>
      <c r="J21" s="52">
        <f>IF('P1'!L12=0,"",'P1'!L12)</f>
        <v>-68</v>
      </c>
      <c r="K21" s="52">
        <f>IF('P1'!M12=0,"",'P1'!M12)</f>
        <v>80</v>
      </c>
      <c r="L21" s="52">
        <f>IF('P1'!N12=0,"",'P1'!N12)</f>
        <v>83</v>
      </c>
      <c r="M21" s="52">
        <f>IF('P1'!O12=0,"",'P1'!O12)</f>
        <v>-86</v>
      </c>
      <c r="N21" s="52">
        <f>IF('P1'!P12=0,"",'P1'!P12)</f>
        <v>66</v>
      </c>
      <c r="O21" s="52">
        <f>IF('P1'!Q12=0,"",'P1'!Q12)</f>
        <v>83</v>
      </c>
      <c r="P21" s="52">
        <f>IF('P1'!R12=0,"",'P1'!R12)</f>
        <v>149</v>
      </c>
      <c r="Q21" s="66">
        <f>IF('P1'!S12=0,"",'P1'!S12)</f>
        <v>182.32554074328178</v>
      </c>
    </row>
    <row r="22" spans="1:23" s="54" customFormat="1" ht="18">
      <c r="A22" s="45"/>
      <c r="B22" s="46">
        <f>IF('P2'!C16="","",'P2'!C16)</f>
        <v>76</v>
      </c>
      <c r="C22" s="49">
        <f>IF('P2'!D16="","",'P2'!D16)</f>
        <v>72.56</v>
      </c>
      <c r="D22" s="46" t="str">
        <f>IF('P1'!E15="","",'P1'!E15)</f>
        <v>SK</v>
      </c>
      <c r="E22" s="47">
        <f>IF('P1'!F15="","",'P1'!F15)</f>
        <v>32764</v>
      </c>
      <c r="F22" s="48" t="str">
        <f>IF('P1'!H15="","",'P1'!H15)</f>
        <v>Karoline Merli</v>
      </c>
      <c r="G22" s="48" t="str">
        <f>IF('P1'!I15="","",'P1'!I15)</f>
        <v>Oslo AK</v>
      </c>
      <c r="H22" s="52">
        <f>IF('P1'!J15=0,"",'P1'!J15)</f>
        <v>60</v>
      </c>
      <c r="I22" s="52">
        <f>IF('P1'!K15=0,"",'P1'!K15)</f>
        <v>63</v>
      </c>
      <c r="J22" s="52">
        <f>IF('P1'!L15=0,"",'P1'!L15)</f>
        <v>-66</v>
      </c>
      <c r="K22" s="52">
        <f>IF('P1'!M15=0,"",'P1'!M15)</f>
        <v>73</v>
      </c>
      <c r="L22" s="52">
        <f>IF('P1'!N15=0,"",'P1'!N15)</f>
        <v>77</v>
      </c>
      <c r="M22" s="52">
        <f>IF('P1'!O15=0,"",'P1'!O15)</f>
        <v>-80</v>
      </c>
      <c r="N22" s="52">
        <f>IF('P1'!P15=0,"",'P1'!P15)</f>
        <v>63</v>
      </c>
      <c r="O22" s="52">
        <f>IF('P1'!Q15=0,"",'P1'!Q15)</f>
        <v>77</v>
      </c>
      <c r="P22" s="52">
        <f>IF('P1'!R15=0,"",'P1'!R15)</f>
        <v>140</v>
      </c>
      <c r="Q22" s="66">
        <f>IF('P1'!S15=0,"",'P1'!S15)</f>
        <v>180.43561865602499</v>
      </c>
    </row>
    <row r="23" spans="1:23" s="54" customFormat="1" ht="18">
      <c r="A23" s="45"/>
      <c r="B23" s="46">
        <f>IF('P2'!C17="","",'P2'!C17)</f>
        <v>71</v>
      </c>
      <c r="C23" s="49">
        <f>IF('P2'!D17="","",'P2'!D17)</f>
        <v>65.44</v>
      </c>
      <c r="D23" s="46" t="str">
        <f>IF('P1'!E20="","",'P1'!E20)</f>
        <v>SK</v>
      </c>
      <c r="E23" s="47">
        <f>IF('P1'!F20="","",'P1'!F20)</f>
        <v>32978</v>
      </c>
      <c r="F23" s="48" t="str">
        <f>IF('P1'!H20="","",'P1'!H20)</f>
        <v>Asta Rønning Fjærli</v>
      </c>
      <c r="G23" s="48" t="str">
        <f>IF('P1'!I20="","",'P1'!I20)</f>
        <v>Oslo AK</v>
      </c>
      <c r="H23" s="52">
        <f>IF('P1'!J20=0,"",'P1'!J20)</f>
        <v>60</v>
      </c>
      <c r="I23" s="52">
        <f>IF('P1'!K20=0,"",'P1'!K20)</f>
        <v>-63</v>
      </c>
      <c r="J23" s="52">
        <f>IF('P1'!L20=0,"",'P1'!L20)</f>
        <v>-63</v>
      </c>
      <c r="K23" s="52">
        <f>IF('P1'!M20=0,"",'P1'!M20)</f>
        <v>75</v>
      </c>
      <c r="L23" s="52">
        <f>IF('P1'!N20=0,"",'P1'!N20)</f>
        <v>77</v>
      </c>
      <c r="M23" s="52">
        <f>IF('P1'!O20=0,"",'P1'!O20)</f>
        <v>79</v>
      </c>
      <c r="N23" s="52">
        <f>IF('P1'!P20=0,"",'P1'!P20)</f>
        <v>60</v>
      </c>
      <c r="O23" s="52">
        <f>IF('P1'!Q20=0,"",'P1'!Q20)</f>
        <v>79</v>
      </c>
      <c r="P23" s="52">
        <f>IF('P1'!R20=0,"",'P1'!R20)</f>
        <v>139</v>
      </c>
      <c r="Q23" s="66">
        <f>IF('P1'!S20=0,"",'P1'!S20)</f>
        <v>170.8498576472704</v>
      </c>
    </row>
    <row r="24" spans="1:23" s="54" customFormat="1" ht="18">
      <c r="A24" s="45"/>
      <c r="B24" s="46">
        <f>IF('P1'!C19="","",'P1'!C19)</f>
        <v>55</v>
      </c>
      <c r="C24" s="49">
        <f>IF('P1'!D19="","",'P1'!D19)</f>
        <v>52.42</v>
      </c>
      <c r="D24" s="46" t="str">
        <f>IF('P1'!E19="","",'P1'!E19)</f>
        <v>SK</v>
      </c>
      <c r="E24" s="47">
        <f>IF('P1'!F19="","",'P1'!F19)</f>
        <v>34413</v>
      </c>
      <c r="F24" s="48" t="str">
        <f>IF('P1'!H19="","",'P1'!H19)</f>
        <v>Sarah Hovden Øvsthus</v>
      </c>
      <c r="G24" s="48" t="str">
        <f>IF('P1'!I19="","",'P1'!I19)</f>
        <v>AK Bjørgvin</v>
      </c>
      <c r="H24" s="52">
        <f>IF('P1'!J19=0,"",'P1'!J19)</f>
        <v>73</v>
      </c>
      <c r="I24" s="52">
        <f>IF('P1'!K19=0,"",'P1'!K19)</f>
        <v>75</v>
      </c>
      <c r="J24" s="52">
        <f>IF('P1'!L19=0,"",'P1'!L19)</f>
        <v>-77</v>
      </c>
      <c r="K24" s="52">
        <f>IF('P1'!M19=0,"",'P1'!M19)</f>
        <v>-92</v>
      </c>
      <c r="L24" s="52">
        <f>IF('P1'!N19=0,"",'P1'!N19)</f>
        <v>-92</v>
      </c>
      <c r="M24" s="52">
        <f>IF('P1'!O19=0,"",'P1'!O19)</f>
        <v>-92</v>
      </c>
      <c r="N24" s="52">
        <f>IF('P1'!P19=0,"",'P1'!P19)</f>
        <v>75</v>
      </c>
      <c r="O24" s="52" t="str">
        <f>IF('P1'!Q19=0,"",'P1'!Q19)</f>
        <v/>
      </c>
      <c r="P24" s="52" t="str">
        <f>IF('P1'!R19=0,"",'P1'!R19)</f>
        <v/>
      </c>
      <c r="Q24" s="66" t="str">
        <f>IF('P1'!S19=0,"",'P1'!S19)</f>
        <v/>
      </c>
    </row>
    <row r="25" spans="1:23" s="54" customFormat="1" ht="18">
      <c r="A25" s="45"/>
      <c r="B25" s="46">
        <f>IF('P2'!C14="","",'P2'!C14)</f>
        <v>76</v>
      </c>
      <c r="C25" s="49">
        <f>IF('P2'!D14="","",'P2'!D14)</f>
        <v>74.78</v>
      </c>
      <c r="D25" s="46" t="str">
        <f>IF('P2'!E14="","",'P2'!E14)</f>
        <v>SK</v>
      </c>
      <c r="E25" s="47">
        <f>IF('P2'!F14="","",'P2'!F14)</f>
        <v>33611</v>
      </c>
      <c r="F25" s="48" t="str">
        <f>IF('P2'!H14="","",'P2'!H14)</f>
        <v>Victoria Wille Waage</v>
      </c>
      <c r="G25" s="48" t="str">
        <f>IF('P2'!I14="","",'P2'!I14)</f>
        <v>Oslo AK</v>
      </c>
      <c r="H25" s="52">
        <f>IF('P2'!J14=0,"",'P2'!J14)</f>
        <v>62</v>
      </c>
      <c r="I25" s="52">
        <f>IF('P2'!K14=0,"",'P2'!K14)</f>
        <v>65</v>
      </c>
      <c r="J25" s="52">
        <f>IF('P2'!L14=0,"",'P2'!L14)</f>
        <v>67</v>
      </c>
      <c r="K25" s="52">
        <f>IF('P2'!M14=0,"",'P2'!M14)</f>
        <v>-82</v>
      </c>
      <c r="L25" s="52">
        <f>IF('P2'!N14=0,"",'P2'!N14)</f>
        <v>-87</v>
      </c>
      <c r="M25" s="52">
        <f>IF('P2'!O14=0,"",'P2'!O14)</f>
        <v>-87</v>
      </c>
      <c r="N25" s="52">
        <f>IF('P2'!P14=0,"",'P2'!P14)</f>
        <v>67</v>
      </c>
      <c r="O25" s="52" t="str">
        <f>IF('P2'!Q14=0,"",'P2'!Q14)</f>
        <v/>
      </c>
      <c r="P25" s="52" t="str">
        <f>IF('P2'!R14=0,"",'P2'!R14)</f>
        <v/>
      </c>
      <c r="Q25" s="49" t="str">
        <f>IF('P2'!S14=0,"",'P2'!S14)</f>
        <v/>
      </c>
    </row>
    <row r="26" spans="1:23" ht="14" customHeight="1">
      <c r="A26" s="26"/>
      <c r="B26" s="26"/>
      <c r="C26" s="60"/>
      <c r="D26" s="26"/>
      <c r="E26" s="28"/>
      <c r="F26" s="59"/>
      <c r="G26" s="59"/>
      <c r="H26" s="59"/>
      <c r="I26" s="59"/>
      <c r="J26" s="59"/>
      <c r="K26" s="59"/>
      <c r="L26" s="59"/>
      <c r="M26" s="59"/>
      <c r="N26" s="50"/>
      <c r="O26" s="50"/>
      <c r="P26" s="50"/>
      <c r="Q26" s="60"/>
    </row>
    <row r="27" spans="1:23" s="56" customFormat="1" ht="28">
      <c r="A27" s="217" t="s">
        <v>35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</row>
    <row r="28" spans="1:23" ht="14" customHeight="1">
      <c r="A28" s="26"/>
      <c r="B28" s="26"/>
      <c r="C28" s="60"/>
      <c r="D28" s="26"/>
      <c r="E28" s="28"/>
      <c r="F28" s="59"/>
      <c r="G28" s="59"/>
      <c r="H28" s="59"/>
      <c r="I28" s="59"/>
      <c r="J28" s="59"/>
      <c r="K28" s="59"/>
      <c r="L28" s="59"/>
      <c r="M28" s="59"/>
      <c r="N28" s="50"/>
      <c r="O28" s="50"/>
      <c r="P28" s="50"/>
      <c r="Q28" s="60"/>
    </row>
    <row r="29" spans="1:23" s="54" customFormat="1" ht="18">
      <c r="A29" s="80"/>
      <c r="B29" s="81">
        <f>IF('P3'!C11="","",'P3'!C11)</f>
        <v>102</v>
      </c>
      <c r="C29" s="82">
        <f>IF('P3'!D11="","",'P3'!D11)</f>
        <v>99.28</v>
      </c>
      <c r="D29" s="81" t="str">
        <f>IF('P4'!E15="","",'P4'!E15)</f>
        <v>SM</v>
      </c>
      <c r="E29" s="83">
        <f>IF('P4'!F15="","",'P4'!F15)</f>
        <v>37160</v>
      </c>
      <c r="F29" s="84" t="str">
        <f>IF('P4'!H15="","",'P4'!H15)</f>
        <v>Remy Heggvik Aune</v>
      </c>
      <c r="G29" s="84" t="str">
        <f>IF('P4'!I15="","",'P4'!I15)</f>
        <v>Hitra VK</v>
      </c>
      <c r="H29" s="85">
        <f>IF('P4'!J15=0,"",'P4'!J15)</f>
        <v>112</v>
      </c>
      <c r="I29" s="85">
        <f>IF('P4'!K15=0,"",'P4'!K15)</f>
        <v>116</v>
      </c>
      <c r="J29" s="85">
        <f>IF('P4'!L15=0,"",'P4'!L15)</f>
        <v>118</v>
      </c>
      <c r="K29" s="85">
        <f>IF('P4'!M15=0,"",'P4'!M15)</f>
        <v>145</v>
      </c>
      <c r="L29" s="85">
        <f>IF('P4'!N15=0,"",'P4'!N15)</f>
        <v>150</v>
      </c>
      <c r="M29" s="85">
        <f>IF('P4'!O15=0,"",'P4'!O15)</f>
        <v>153</v>
      </c>
      <c r="N29" s="85">
        <f>IF('P4'!P15=0,"",'P4'!P15)</f>
        <v>118</v>
      </c>
      <c r="O29" s="85">
        <f>IF('P4'!Q15=0,"",'P4'!Q15)</f>
        <v>153</v>
      </c>
      <c r="P29" s="85">
        <f>IF('P4'!R15=0,"",'P4'!R15)</f>
        <v>271</v>
      </c>
      <c r="Q29" s="82">
        <f>IF('P4'!S15=0,"",'P4'!S15)</f>
        <v>343.47590347176242</v>
      </c>
      <c r="R29" s="86"/>
      <c r="S29" s="86"/>
      <c r="T29" s="86"/>
      <c r="U29" s="86"/>
      <c r="V29" s="86"/>
      <c r="W29" s="86"/>
    </row>
    <row r="30" spans="1:23" s="54" customFormat="1" ht="18">
      <c r="A30" s="80"/>
      <c r="B30" s="81" t="str">
        <f>IF('P3'!C16="","",'P3'!C16)</f>
        <v>96</v>
      </c>
      <c r="C30" s="82">
        <f>IF('P3'!D16="","",'P3'!D16)</f>
        <v>89.58</v>
      </c>
      <c r="D30" s="81" t="str">
        <f>IF('P4'!E14="","",'P4'!E14)</f>
        <v>SM</v>
      </c>
      <c r="E30" s="83">
        <f>IF('P4'!F14="","",'P4'!F14)</f>
        <v>36505</v>
      </c>
      <c r="F30" s="84" t="str">
        <f>IF('P4'!H14="","",'P4'!H14)</f>
        <v>Adrian Henneli</v>
      </c>
      <c r="G30" s="84" t="str">
        <f>IF('P4'!I14="","",'P4'!I14)</f>
        <v>AK Bjørgvin</v>
      </c>
      <c r="H30" s="85">
        <f>IF('P4'!J14=0,"",'P4'!J14)</f>
        <v>113</v>
      </c>
      <c r="I30" s="85">
        <f>IF('P4'!K14=0,"",'P4'!K14)</f>
        <v>117</v>
      </c>
      <c r="J30" s="85">
        <f>IF('P4'!L14=0,"",'P4'!L14)</f>
        <v>120</v>
      </c>
      <c r="K30" s="85">
        <f>IF('P4'!M14=0,"",'P4'!M14)</f>
        <v>134</v>
      </c>
      <c r="L30" s="85">
        <f>IF('P4'!N14=0,"",'P4'!N14)</f>
        <v>140</v>
      </c>
      <c r="M30" s="85">
        <f>IF('P4'!O14=0,"",'P4'!O14)</f>
        <v>147</v>
      </c>
      <c r="N30" s="85">
        <f>IF('P4'!P14=0,"",'P4'!P14)</f>
        <v>120</v>
      </c>
      <c r="O30" s="85">
        <f>IF('P4'!Q14=0,"",'P4'!Q14)</f>
        <v>147</v>
      </c>
      <c r="P30" s="85">
        <f>IF('P4'!R14=0,"",'P4'!R14)</f>
        <v>267</v>
      </c>
      <c r="Q30" s="82">
        <f>IF('P4'!S14=0,"",'P4'!S14)</f>
        <v>338.63386579329847</v>
      </c>
      <c r="R30" s="86"/>
      <c r="S30" s="86"/>
      <c r="T30" s="86"/>
      <c r="U30" s="86"/>
      <c r="V30" s="86"/>
      <c r="W30" s="86"/>
    </row>
    <row r="31" spans="1:23" s="54" customFormat="1" ht="18">
      <c r="A31" s="80"/>
      <c r="B31" s="81">
        <f>IF('P3'!C12="","",'P3'!C12)</f>
        <v>109</v>
      </c>
      <c r="C31" s="82">
        <f>IF('P3'!D12="","",'P3'!D12)</f>
        <v>107.78</v>
      </c>
      <c r="D31" s="46" t="str">
        <f>IF('P4'!E21="","",'P4'!E21)</f>
        <v>SM</v>
      </c>
      <c r="E31" s="47">
        <f>IF('P4'!F21="","",'P4'!F21)</f>
        <v>33892</v>
      </c>
      <c r="F31" s="48" t="str">
        <f>IF('P4'!H21="","",'P4'!H21)</f>
        <v>Jørgen Kjellevand</v>
      </c>
      <c r="G31" s="48" t="str">
        <f>IF('P4'!I21="","",'P4'!I21)</f>
        <v>Spydeberg Atletene</v>
      </c>
      <c r="H31" s="52">
        <f>IF('P4'!J21=0,"",'P4'!J21)</f>
        <v>130</v>
      </c>
      <c r="I31" s="52">
        <f>IF('P4'!K21=0,"",'P4'!K21)</f>
        <v>135</v>
      </c>
      <c r="J31" s="52">
        <f>IF('P4'!L21=0,"",'P4'!L21)</f>
        <v>138</v>
      </c>
      <c r="K31" s="52">
        <f>IF('P4'!M21=0,"",'P4'!M21)</f>
        <v>160</v>
      </c>
      <c r="L31" s="52">
        <f>IF('P4'!N21=0,"",'P4'!N21)</f>
        <v>-168</v>
      </c>
      <c r="M31" s="52">
        <f>IF('P4'!O21=0,"",'P4'!O21)</f>
        <v>168</v>
      </c>
      <c r="N31" s="52">
        <f>IF('P4'!P21=0,"",'P4'!P21)</f>
        <v>138</v>
      </c>
      <c r="O31" s="52">
        <f>IF('P4'!Q21=0,"",'P4'!Q21)</f>
        <v>168</v>
      </c>
      <c r="P31" s="52">
        <f>IF('P4'!R21=0,"",'P4'!R21)</f>
        <v>306</v>
      </c>
      <c r="Q31" s="49">
        <f>IF('P4'!S21=0,"",'P4'!S21)</f>
        <v>336.3992108591014</v>
      </c>
      <c r="R31" s="86"/>
      <c r="S31" s="86"/>
      <c r="T31" s="86"/>
      <c r="U31" s="86"/>
      <c r="V31" s="86"/>
      <c r="W31" s="86"/>
    </row>
    <row r="32" spans="1:23" s="54" customFormat="1" ht="18">
      <c r="A32" s="80"/>
      <c r="B32" s="81">
        <f>IF('P3'!C15="","",'P3'!C15)</f>
        <v>81</v>
      </c>
      <c r="C32" s="82">
        <f>IF('P3'!D15="","",'P3'!D15)</f>
        <v>75.459999999999994</v>
      </c>
      <c r="D32" s="46" t="str">
        <f>IF('P4'!E22="","",'P4'!E22)</f>
        <v>M45</v>
      </c>
      <c r="E32" s="47">
        <f>IF('P4'!F22="","",'P4'!F22)</f>
        <v>28656</v>
      </c>
      <c r="F32" s="48" t="str">
        <f>IF('P4'!H22="","",'P4'!H22)</f>
        <v>Ronny Matnisdal</v>
      </c>
      <c r="G32" s="48" t="str">
        <f>IF('P4'!I22="","",'P4'!I22)</f>
        <v>Vigrestad IK</v>
      </c>
      <c r="H32" s="52">
        <f>IF('P4'!J22=0,"",'P4'!J22)</f>
        <v>120</v>
      </c>
      <c r="I32" s="52">
        <f>IF('P4'!K22=0,"",'P4'!K22)</f>
        <v>123</v>
      </c>
      <c r="J32" s="52">
        <f>IF('P4'!L22=0,"",'P4'!L22)</f>
        <v>-126</v>
      </c>
      <c r="K32" s="52">
        <f>IF('P4'!M22=0,"",'P4'!M22)</f>
        <v>135</v>
      </c>
      <c r="L32" s="52">
        <f>IF('P4'!N22=0,"",'P4'!N22)</f>
        <v>-140</v>
      </c>
      <c r="M32" s="52">
        <f>IF('P4'!O22=0,"",'P4'!O22)</f>
        <v>-140</v>
      </c>
      <c r="N32" s="52">
        <f>IF('P4'!P22=0,"",'P4'!P22)</f>
        <v>123</v>
      </c>
      <c r="O32" s="52">
        <f>IF('P4'!Q22=0,"",'P4'!Q22)</f>
        <v>135</v>
      </c>
      <c r="P32" s="52">
        <f>IF('P4'!R22=0,"",'P4'!R22)</f>
        <v>258</v>
      </c>
      <c r="Q32" s="49">
        <f>IF('P4'!S22=0,"",'P4'!S22)</f>
        <v>326.03964175567125</v>
      </c>
      <c r="R32" s="86"/>
      <c r="S32" s="86"/>
      <c r="T32" s="86"/>
      <c r="U32" s="86"/>
      <c r="V32" s="86"/>
      <c r="W32" s="86"/>
    </row>
    <row r="33" spans="1:23" s="86" customFormat="1" ht="18">
      <c r="A33" s="45"/>
      <c r="B33" s="46">
        <f>IF('P4'!C20="","",'P4'!C20)</f>
        <v>73</v>
      </c>
      <c r="C33" s="49">
        <f>IF('P4'!D20="","",'P4'!D20)</f>
        <v>72.78</v>
      </c>
      <c r="D33" s="46" t="str">
        <f>IF('P4'!E19="","",'P4'!E19)</f>
        <v>SM</v>
      </c>
      <c r="E33" s="47">
        <f>IF('P4'!F19="","",'P4'!F19)</f>
        <v>36416</v>
      </c>
      <c r="F33" s="48" t="str">
        <f>IF('P4'!H19="","",'P4'!H19)</f>
        <v>Vetle Andersen</v>
      </c>
      <c r="G33" s="48" t="str">
        <f>IF('P4'!I19="","",'P4'!I19)</f>
        <v>AK Bjørgvin</v>
      </c>
      <c r="H33" s="52">
        <f>IF('P4'!J19=0,"",'P4'!J19)</f>
        <v>129</v>
      </c>
      <c r="I33" s="52">
        <f>IF('P4'!K19=0,"",'P4'!K19)</f>
        <v>134</v>
      </c>
      <c r="J33" s="52">
        <f>IF('P4'!L19=0,"",'P4'!L19)</f>
        <v>138</v>
      </c>
      <c r="K33" s="52">
        <f>IF('P4'!M19=0,"",'P4'!M19)</f>
        <v>145</v>
      </c>
      <c r="L33" s="52">
        <f>IF('P4'!N19=0,"",'P4'!N19)</f>
        <v>-153</v>
      </c>
      <c r="M33" s="52">
        <f>IF('P4'!O19=0,"",'P4'!O19)</f>
        <v>-153</v>
      </c>
      <c r="N33" s="52">
        <f>IF('P4'!P19=0,"",'P4'!P19)</f>
        <v>138</v>
      </c>
      <c r="O33" s="52">
        <f>IF('P4'!Q19=0,"",'P4'!Q19)</f>
        <v>145</v>
      </c>
      <c r="P33" s="52">
        <f>IF('P4'!R19=0,"",'P4'!R19)</f>
        <v>283</v>
      </c>
      <c r="Q33" s="49">
        <f>IF('P4'!S19=0,"",'P4'!S19)</f>
        <v>323.51726657039092</v>
      </c>
      <c r="R33" s="54"/>
      <c r="S33" s="54"/>
      <c r="T33" s="54"/>
      <c r="U33" s="54"/>
      <c r="V33" s="54"/>
      <c r="W33" s="54"/>
    </row>
    <row r="34" spans="1:23" s="86" customFormat="1" ht="17">
      <c r="A34" s="80"/>
      <c r="B34" s="81">
        <f>IF('P4'!C10="","",'P4'!C10)</f>
        <v>109</v>
      </c>
      <c r="C34" s="82">
        <f>IF('P4'!D10="","",'P4'!D10)</f>
        <v>103.2</v>
      </c>
      <c r="D34" s="81" t="str">
        <f>IF('P4'!E17="","",'P4'!E17)</f>
        <v>SM</v>
      </c>
      <c r="E34" s="83">
        <f>IF('P4'!F17="","",'P4'!F17)</f>
        <v>34330</v>
      </c>
      <c r="F34" s="84" t="str">
        <f>IF('P4'!H17="","",'P4'!H17)</f>
        <v>Roy Sømme Ommedal</v>
      </c>
      <c r="G34" s="84" t="str">
        <f>IF('P4'!I17="","",'P4'!I17)</f>
        <v>Vigrestad IK</v>
      </c>
      <c r="H34" s="85">
        <f>IF('P4'!J17=0,"",'P4'!J17)</f>
        <v>112</v>
      </c>
      <c r="I34" s="85">
        <f>IF('P4'!K17=0,"",'P4'!K17)</f>
        <v>116</v>
      </c>
      <c r="J34" s="85">
        <f>IF('P4'!L17=0,"",'P4'!L17)</f>
        <v>-120</v>
      </c>
      <c r="K34" s="85">
        <f>IF('P4'!M17=0,"",'P4'!M17)</f>
        <v>145</v>
      </c>
      <c r="L34" s="85">
        <f>IF('P4'!N17=0,"",'P4'!N17)</f>
        <v>151</v>
      </c>
      <c r="M34" s="85">
        <f>IF('P4'!O17=0,"",'P4'!O17)</f>
        <v>156</v>
      </c>
      <c r="N34" s="85">
        <f>IF('P4'!P17=0,"",'P4'!P17)</f>
        <v>116</v>
      </c>
      <c r="O34" s="85">
        <f>IF('P4'!Q17=0,"",'P4'!Q17)</f>
        <v>156</v>
      </c>
      <c r="P34" s="85">
        <f>IF('P4'!R17=0,"",'P4'!R17)</f>
        <v>272</v>
      </c>
      <c r="Q34" s="82">
        <f>IF('P4'!S17=0,"",'P4'!S17)</f>
        <v>320.34131328134913</v>
      </c>
    </row>
    <row r="35" spans="1:23" s="86" customFormat="1" ht="17">
      <c r="A35" s="80"/>
      <c r="B35" s="81" t="str">
        <f>IF('P3'!C17="","",'P3'!C17)</f>
        <v>89</v>
      </c>
      <c r="C35" s="82">
        <f>IF('P3'!D17="","",'P3'!D17)</f>
        <v>81.94</v>
      </c>
      <c r="D35" s="81" t="str">
        <f>IF('P4'!E16="","",'P4'!E16)</f>
        <v>SM</v>
      </c>
      <c r="E35" s="83">
        <f>IF('P4'!F16="","",'P4'!F16)</f>
        <v>34601</v>
      </c>
      <c r="F35" s="84" t="str">
        <f>IF('P4'!H16="","",'P4'!H16)</f>
        <v>Reza Benorouz</v>
      </c>
      <c r="G35" s="84" t="str">
        <f>IF('P4'!I16="","",'P4'!I16)</f>
        <v>Spydeberg Atletene</v>
      </c>
      <c r="H35" s="85">
        <f>IF('P4'!J16=0,"",'P4'!J16)</f>
        <v>-123</v>
      </c>
      <c r="I35" s="85">
        <f>IF('P4'!K16=0,"",'P4'!K16)</f>
        <v>-123</v>
      </c>
      <c r="J35" s="85">
        <f>IF('P4'!L16=0,"",'P4'!L16)</f>
        <v>123</v>
      </c>
      <c r="K35" s="85">
        <f>IF('P4'!M16=0,"",'P4'!M16)</f>
        <v>147</v>
      </c>
      <c r="L35" s="85">
        <f>IF('P4'!N16=0,"",'P4'!N16)</f>
        <v>-153</v>
      </c>
      <c r="M35" s="85">
        <f>IF('P4'!O16=0,"",'P4'!O16)</f>
        <v>-153</v>
      </c>
      <c r="N35" s="85">
        <f>IF('P4'!P16=0,"",'P4'!P16)</f>
        <v>123</v>
      </c>
      <c r="O35" s="85">
        <f>IF('P4'!Q16=0,"",'P4'!Q16)</f>
        <v>147</v>
      </c>
      <c r="P35" s="85">
        <f>IF('P4'!R16=0,"",'P4'!R16)</f>
        <v>270</v>
      </c>
      <c r="Q35" s="82">
        <f>IF('P4'!S16=0,"",'P4'!S16)</f>
        <v>318.0165142182932</v>
      </c>
    </row>
    <row r="36" spans="1:23" s="86" customFormat="1" ht="17">
      <c r="A36" s="80"/>
      <c r="B36" s="81">
        <f>IF('P3'!C14="","",'P3'!C14)</f>
        <v>109</v>
      </c>
      <c r="C36" s="82">
        <f>IF('P3'!D14="","",'P3'!D14)</f>
        <v>102.54</v>
      </c>
      <c r="D36" s="81" t="str">
        <f>IF('P4'!E9="","",'P4'!E9)</f>
        <v>SM</v>
      </c>
      <c r="E36" s="83">
        <f>IF('P4'!F9="","",'P4'!F9)</f>
        <v>34917</v>
      </c>
      <c r="F36" s="84" t="str">
        <f>IF('P4'!H9="","",'P4'!H9)</f>
        <v>Håkon Lorentzen</v>
      </c>
      <c r="G36" s="84" t="str">
        <f>IF('P4'!I9="","",'P4'!I9)</f>
        <v>AK Bjørgvin</v>
      </c>
      <c r="H36" s="85">
        <f>IF('P4'!J9=0,"",'P4'!J9)</f>
        <v>-110</v>
      </c>
      <c r="I36" s="85">
        <f>IF('P4'!K9=0,"",'P4'!K9)</f>
        <v>110</v>
      </c>
      <c r="J36" s="85">
        <f>IF('P4'!L9=0,"",'P4'!L9)</f>
        <v>114</v>
      </c>
      <c r="K36" s="85">
        <f>IF('P4'!M9=0,"",'P4'!M9)</f>
        <v>134</v>
      </c>
      <c r="L36" s="85">
        <f>IF('P4'!N9=0,"",'P4'!N9)</f>
        <v>-138</v>
      </c>
      <c r="M36" s="85">
        <f>IF('P4'!O9=0,"",'P4'!O9)</f>
        <v>-138</v>
      </c>
      <c r="N36" s="85">
        <f>IF('P4'!P9=0,"",'P4'!P9)</f>
        <v>114</v>
      </c>
      <c r="O36" s="85">
        <f>IF('P4'!Q9=0,"",'P4'!Q9)</f>
        <v>134</v>
      </c>
      <c r="P36" s="85">
        <f>IF('P4'!R9=0,"",'P4'!R9)</f>
        <v>248</v>
      </c>
      <c r="Q36" s="82">
        <f>IF('P4'!S9=0,"",'P4'!S9)</f>
        <v>312.00309551485702</v>
      </c>
    </row>
    <row r="37" spans="1:23" s="86" customFormat="1" ht="17">
      <c r="A37" s="80"/>
      <c r="B37" s="81">
        <f>IF('P3'!C9="","",'P3'!C9)</f>
        <v>102</v>
      </c>
      <c r="C37" s="82">
        <f>IF('P3'!D9="","",'P3'!D9)</f>
        <v>101.02</v>
      </c>
      <c r="D37" s="81" t="str">
        <f>IF('P3'!E10="","",'P3'!E10)</f>
        <v>SM</v>
      </c>
      <c r="E37" s="83">
        <f>IF('P3'!F10="","",'P3'!F10)</f>
        <v>35378</v>
      </c>
      <c r="F37" s="84" t="str">
        <f>IF('P3'!H10="","",'P3'!H10)</f>
        <v>Runar Klungervik</v>
      </c>
      <c r="G37" s="84" t="str">
        <f>IF('P3'!I10="","",'P3'!I10)</f>
        <v>Hitra VK</v>
      </c>
      <c r="H37" s="85">
        <f>IF('P3'!J10=0,"",'P3'!J10)</f>
        <v>95</v>
      </c>
      <c r="I37" s="85">
        <f>IF('P3'!K10=0,"",'P3'!K10)</f>
        <v>100</v>
      </c>
      <c r="J37" s="85">
        <f>IF('P3'!L10=0,"",'P3'!L10)</f>
        <v>105</v>
      </c>
      <c r="K37" s="85">
        <f>IF('P3'!M10=0,"",'P3'!M10)</f>
        <v>115</v>
      </c>
      <c r="L37" s="85">
        <f>IF('P3'!N10=0,"",'P3'!N10)</f>
        <v>120</v>
      </c>
      <c r="M37" s="85">
        <f>IF('P3'!O10=0,"",'P3'!O10)</f>
        <v>125</v>
      </c>
      <c r="N37" s="85">
        <f>IF('P3'!P10=0,"",'P3'!P10)</f>
        <v>105</v>
      </c>
      <c r="O37" s="85">
        <f>IF('P3'!Q10=0,"",'P3'!Q10)</f>
        <v>125</v>
      </c>
      <c r="P37" s="85">
        <f>IF('P3'!R10=0,"",'P3'!R10)</f>
        <v>230</v>
      </c>
      <c r="Q37" s="82">
        <f>IF('P3'!S10=0,"",'P3'!S10)</f>
        <v>306.24375119634612</v>
      </c>
    </row>
    <row r="38" spans="1:23" s="86" customFormat="1" ht="17">
      <c r="A38" s="80"/>
      <c r="B38" s="81">
        <f>IF('P4'!C11="","",'P4'!C11)</f>
        <v>81</v>
      </c>
      <c r="C38" s="82">
        <f>IF('P4'!D11="","",'P4'!D11)</f>
        <v>79.040000000000006</v>
      </c>
      <c r="D38" s="81" t="str">
        <f>IF('P4'!E11="","",'P4'!E11)</f>
        <v>SM</v>
      </c>
      <c r="E38" s="83">
        <f>IF('P4'!F11="","",'P4'!F11)</f>
        <v>35283</v>
      </c>
      <c r="F38" s="84" t="str">
        <f>IF('P4'!H11="","",'P4'!H11)</f>
        <v>Jonas Grønstad</v>
      </c>
      <c r="G38" s="84" t="str">
        <f>IF('P4'!I11="","",'P4'!I11)</f>
        <v>Spydeberg Atletene</v>
      </c>
      <c r="H38" s="85">
        <f>IF('P4'!J11=0,"",'P4'!J11)</f>
        <v>100</v>
      </c>
      <c r="I38" s="85">
        <f>IF('P4'!K11=0,"",'P4'!K11)</f>
        <v>105</v>
      </c>
      <c r="J38" s="85">
        <f>IF('P4'!L11=0,"",'P4'!L11)</f>
        <v>-110</v>
      </c>
      <c r="K38" s="85">
        <f>IF('P4'!M11=0,"",'P4'!M11)</f>
        <v>125</v>
      </c>
      <c r="L38" s="85">
        <f>IF('P4'!N11=0,"",'P4'!N11)</f>
        <v>130</v>
      </c>
      <c r="M38" s="85">
        <f>IF('P4'!O11=0,"",'P4'!O11)</f>
        <v>133</v>
      </c>
      <c r="N38" s="85">
        <f>IF('P4'!P11=0,"",'P4'!P11)</f>
        <v>105</v>
      </c>
      <c r="O38" s="85">
        <f>IF('P4'!Q11=0,"",'P4'!Q11)</f>
        <v>133</v>
      </c>
      <c r="P38" s="85">
        <f>IF('P4'!R11=0,"",'P4'!R11)</f>
        <v>238</v>
      </c>
      <c r="Q38" s="82">
        <f>IF('P4'!S11=0,"",'P4'!S11)</f>
        <v>306.1895131450454</v>
      </c>
    </row>
    <row r="39" spans="1:23" s="86" customFormat="1" ht="17">
      <c r="A39" s="80"/>
      <c r="B39" s="81">
        <f>IF('P3'!C10="","",'P3'!C10)</f>
        <v>81</v>
      </c>
      <c r="C39" s="82">
        <f>IF('P3'!D10="","",'P3'!D10)</f>
        <v>74.5</v>
      </c>
      <c r="D39" s="81" t="str">
        <f>IF('P3'!E9="","",'P3'!E9)</f>
        <v>SM</v>
      </c>
      <c r="E39" s="83">
        <f>IF('P3'!F9="","",'P3'!F9)</f>
        <v>36937</v>
      </c>
      <c r="F39" s="84" t="str">
        <f>IF('P3'!H9="","",'P3'!H9)</f>
        <v>Sindre K. Nesheim</v>
      </c>
      <c r="G39" s="84" t="str">
        <f>IF('P3'!I9="","",'P3'!I9)</f>
        <v>AK Bjørgvin</v>
      </c>
      <c r="H39" s="85">
        <f>IF('P3'!J9=0,"",'P3'!J9)</f>
        <v>110</v>
      </c>
      <c r="I39" s="85">
        <f>IF('P3'!K9=0,"",'P3'!K9)</f>
        <v>-114</v>
      </c>
      <c r="J39" s="85">
        <f>IF('P3'!L9=0,"",'P3'!L9)</f>
        <v>114</v>
      </c>
      <c r="K39" s="85">
        <f>IF('P3'!M9=0,"",'P3'!M9)</f>
        <v>142</v>
      </c>
      <c r="L39" s="85">
        <f>IF('P3'!N9=0,"",'P3'!N9)</f>
        <v>146</v>
      </c>
      <c r="M39" s="85">
        <f>IF('P3'!O9=0,"",'P3'!O9)</f>
        <v>150</v>
      </c>
      <c r="N39" s="85">
        <f>IF('P3'!P9=0,"",'P3'!P9)</f>
        <v>114</v>
      </c>
      <c r="O39" s="85">
        <f>IF('P3'!Q9=0,"",'P3'!Q9)</f>
        <v>150</v>
      </c>
      <c r="P39" s="85">
        <f>IF('P3'!R9=0,"",'P3'!R9)</f>
        <v>264</v>
      </c>
      <c r="Q39" s="82">
        <f>IF('P3'!S9=0,"",'P3'!S9)</f>
        <v>301.50347124241193</v>
      </c>
    </row>
    <row r="40" spans="1:23" s="86" customFormat="1" ht="17">
      <c r="A40" s="80"/>
      <c r="B40" s="81">
        <f>IF('P4'!C9="","",'P4'!C9)</f>
        <v>89</v>
      </c>
      <c r="C40" s="82">
        <f>IF('P4'!D9="","",'P4'!D9)</f>
        <v>82.32</v>
      </c>
      <c r="D40" s="81" t="str">
        <f>IF('P3'!E14="","",'P3'!E14)</f>
        <v>M45</v>
      </c>
      <c r="E40" s="83">
        <f>IF('P3'!F14="","",'P3'!F14)</f>
        <v>27849</v>
      </c>
      <c r="F40" s="84" t="str">
        <f>IF('P3'!H14="","",'P3'!H14)</f>
        <v>Børge Aadland</v>
      </c>
      <c r="G40" s="84" t="str">
        <f>IF('P3'!I14="","",'P3'!I14)</f>
        <v>AK Bjørgvin</v>
      </c>
      <c r="H40" s="85">
        <f>IF('P3'!J14=0,"",'P3'!J14)</f>
        <v>105</v>
      </c>
      <c r="I40" s="85">
        <f>IF('P3'!K14=0,"",'P3'!K14)</f>
        <v>109</v>
      </c>
      <c r="J40" s="85">
        <f>IF('P3'!L14=0,"",'P3'!L14)</f>
        <v>112</v>
      </c>
      <c r="K40" s="85">
        <f>IF('P3'!M14=0,"",'P3'!M14)</f>
        <v>145</v>
      </c>
      <c r="L40" s="85">
        <f>IF('P3'!N14=0,"",'P3'!N14)</f>
        <v>153</v>
      </c>
      <c r="M40" s="85">
        <f>IF('P3'!O14=0,"",'P3'!O14)</f>
        <v>-156</v>
      </c>
      <c r="N40" s="85">
        <f>IF('P3'!P14=0,"",'P3'!P14)</f>
        <v>112</v>
      </c>
      <c r="O40" s="85">
        <f>IF('P3'!Q14=0,"",'P3'!Q14)</f>
        <v>153</v>
      </c>
      <c r="P40" s="85">
        <f>IF('P3'!R14=0,"",'P3'!R14)</f>
        <v>265</v>
      </c>
      <c r="Q40" s="82">
        <f>IF('P3'!S14=0,"",'P3'!S14)</f>
        <v>300.82636127438525</v>
      </c>
    </row>
    <row r="41" spans="1:23" s="86" customFormat="1" ht="17">
      <c r="A41" s="80"/>
      <c r="B41" s="81">
        <f>IF('P4'!C16="","",'P4'!C16)</f>
        <v>96</v>
      </c>
      <c r="C41" s="82">
        <f>IF('P4'!D16="","",'P4'!D16)</f>
        <v>94.04</v>
      </c>
      <c r="D41" s="81" t="str">
        <f>IF('P3'!E17="","",'P3'!E17)</f>
        <v>JM</v>
      </c>
      <c r="E41" s="83">
        <f>IF('P3'!F17="","",'P3'!F17)</f>
        <v>38300</v>
      </c>
      <c r="F41" s="84" t="str">
        <f>IF('P3'!H17="","",'P3'!H17)</f>
        <v>Even Matningsdal</v>
      </c>
      <c r="G41" s="84" t="str">
        <f>IF('P3'!I17="","",'P3'!I17)</f>
        <v>Vigrestad IK</v>
      </c>
      <c r="H41" s="85">
        <f>IF('P3'!J17=0,"",'P3'!J17)</f>
        <v>104</v>
      </c>
      <c r="I41" s="85">
        <f>IF('P3'!K17=0,"",'P3'!K17)</f>
        <v>107</v>
      </c>
      <c r="J41" s="85">
        <f>IF('P3'!L17=0,"",'P3'!L17)</f>
        <v>110</v>
      </c>
      <c r="K41" s="85">
        <f>IF('P3'!M17=0,"",'P3'!M17)</f>
        <v>124</v>
      </c>
      <c r="L41" s="85">
        <f>IF('P3'!N17=0,"",'P3'!N17)</f>
        <v>127</v>
      </c>
      <c r="M41" s="85">
        <f>IF('P3'!O17=0,"",'P3'!O17)</f>
        <v>-130</v>
      </c>
      <c r="N41" s="85">
        <f>IF('P3'!P17=0,"",'P3'!P17)</f>
        <v>110</v>
      </c>
      <c r="O41" s="85">
        <f>IF('P3'!Q17=0,"",'P3'!Q17)</f>
        <v>127</v>
      </c>
      <c r="P41" s="85">
        <f>IF('P3'!R17=0,"",'P3'!R17)</f>
        <v>237</v>
      </c>
      <c r="Q41" s="82">
        <f>IF('P3'!S17=0,"",'P3'!S17)</f>
        <v>298.90785544616779</v>
      </c>
    </row>
    <row r="42" spans="1:23" s="86" customFormat="1" ht="17">
      <c r="A42" s="80"/>
      <c r="B42" s="81">
        <f>IF('P4'!C17="","",'P4'!C17)</f>
        <v>96</v>
      </c>
      <c r="C42" s="82">
        <f>IF('P4'!D17="","",'P4'!D17)</f>
        <v>94.06</v>
      </c>
      <c r="D42" s="81" t="str">
        <f>IF('P4'!E10="","",'P4'!E10)</f>
        <v>SM</v>
      </c>
      <c r="E42" s="83">
        <f>IF('P4'!F10="","",'P4'!F10)</f>
        <v>37217</v>
      </c>
      <c r="F42" s="84" t="str">
        <f>IF('P4'!H10="","",'P4'!H10)</f>
        <v>Mikal Akseth</v>
      </c>
      <c r="G42" s="84" t="str">
        <f>IF('P4'!I10="","",'P4'!I10)</f>
        <v>Hitra VK</v>
      </c>
      <c r="H42" s="85">
        <f>IF('P4'!J10=0,"",'P4'!J10)</f>
        <v>110</v>
      </c>
      <c r="I42" s="85">
        <f>IF('P4'!K10=0,"",'P4'!K10)</f>
        <v>115</v>
      </c>
      <c r="J42" s="85">
        <f>IF('P4'!L10=0,"",'P4'!L10)</f>
        <v>118</v>
      </c>
      <c r="K42" s="85">
        <f>IF('P4'!M10=0,"",'P4'!M10)</f>
        <v>145</v>
      </c>
      <c r="L42" s="85">
        <f>IF('P4'!N10=0,"",'P4'!N10)</f>
        <v>-150</v>
      </c>
      <c r="M42" s="85">
        <f>IF('P4'!O10=0,"",'P4'!O10)</f>
        <v>-150</v>
      </c>
      <c r="N42" s="85">
        <f>IF('P4'!P10=0,"",'P4'!P10)</f>
        <v>118</v>
      </c>
      <c r="O42" s="85">
        <f>IF('P4'!Q10=0,"",'P4'!Q10)</f>
        <v>145</v>
      </c>
      <c r="P42" s="85">
        <f>IF('P4'!R10=0,"",'P4'!R10)</f>
        <v>263</v>
      </c>
      <c r="Q42" s="82">
        <f>IF('P4'!S10=0,"",'P4'!S10)</f>
        <v>297.79649185999182</v>
      </c>
    </row>
    <row r="43" spans="1:23" s="86" customFormat="1" ht="18">
      <c r="A43" s="45"/>
      <c r="B43" s="46">
        <f>IF('P4'!C19="","",'P4'!C19)</f>
        <v>102</v>
      </c>
      <c r="C43" s="49">
        <f>IF('P4'!D19="","",'P4'!D19)</f>
        <v>100.78</v>
      </c>
      <c r="D43" s="46" t="str">
        <f>IF('P4'!E20="","",'P4'!E20)</f>
        <v>JM</v>
      </c>
      <c r="E43" s="47">
        <f>IF('P4'!F20="","",'P4'!F20)</f>
        <v>38365</v>
      </c>
      <c r="F43" s="48" t="str">
        <f>IF('P4'!H20="","",'P4'!H20)</f>
        <v>Rasmus Heggvik Aune</v>
      </c>
      <c r="G43" s="48" t="str">
        <f>IF('P4'!I20="","",'P4'!I20)</f>
        <v>Hitra VK</v>
      </c>
      <c r="H43" s="52">
        <f>IF('P4'!J20=0,"",'P4'!J20)</f>
        <v>90</v>
      </c>
      <c r="I43" s="52">
        <f>IF('P4'!K20=0,"",'P4'!K20)</f>
        <v>95</v>
      </c>
      <c r="J43" s="52">
        <f>IF('P4'!L20=0,"",'P4'!L20)</f>
        <v>-100</v>
      </c>
      <c r="K43" s="52">
        <f>IF('P4'!M20=0,"",'P4'!M20)</f>
        <v>116</v>
      </c>
      <c r="L43" s="52">
        <f>IF('P4'!N20=0,"",'P4'!N20)</f>
        <v>120</v>
      </c>
      <c r="M43" s="52">
        <f>IF('P4'!O20=0,"",'P4'!O20)</f>
        <v>-123</v>
      </c>
      <c r="N43" s="52">
        <f>IF('P4'!P20=0,"",'P4'!P20)</f>
        <v>95</v>
      </c>
      <c r="O43" s="52">
        <f>IF('P4'!Q20=0,"",'P4'!Q20)</f>
        <v>120</v>
      </c>
      <c r="P43" s="52">
        <f>IF('P4'!R20=0,"",'P4'!R20)</f>
        <v>215</v>
      </c>
      <c r="Q43" s="49">
        <f>IF('P4'!S20=0,"",'P4'!S20)</f>
        <v>290.35833593719525</v>
      </c>
      <c r="R43" s="54"/>
      <c r="S43" s="54"/>
      <c r="T43" s="54"/>
      <c r="U43" s="54"/>
      <c r="V43" s="54"/>
      <c r="W43" s="54"/>
    </row>
    <row r="44" spans="1:23" s="86" customFormat="1" ht="18">
      <c r="A44" s="45"/>
      <c r="B44" s="46">
        <f>IF('P4'!C22="","",'P4'!C22)</f>
        <v>89</v>
      </c>
      <c r="C44" s="49">
        <f>IF('P4'!D22="","",'P4'!D22)</f>
        <v>81.64</v>
      </c>
      <c r="D44" s="81" t="str">
        <f>IF('P3'!E15="","",'P3'!E15)</f>
        <v>SM</v>
      </c>
      <c r="E44" s="83">
        <f>IF('P3'!F15="","",'P3'!F15)</f>
        <v>36711</v>
      </c>
      <c r="F44" s="84" t="str">
        <f>IF('P3'!H15="","",'P3'!H15)</f>
        <v>Marius Haranes</v>
      </c>
      <c r="G44" s="84" t="str">
        <f>IF('P3'!I15="","",'P3'!I15)</f>
        <v>Hitra VK</v>
      </c>
      <c r="H44" s="85">
        <f>IF('P3'!J15=0,"",'P3'!J15)</f>
        <v>92</v>
      </c>
      <c r="I44" s="85">
        <f>IF('P3'!K15=0,"",'P3'!K15)</f>
        <v>97</v>
      </c>
      <c r="J44" s="85">
        <f>IF('P3'!L15=0,"",'P3'!L15)</f>
        <v>100</v>
      </c>
      <c r="K44" s="85">
        <f>IF('P3'!M15=0,"",'P3'!M15)</f>
        <v>110</v>
      </c>
      <c r="L44" s="85">
        <f>IF('P3'!N15=0,"",'P3'!N15)</f>
        <v>115</v>
      </c>
      <c r="M44" s="85">
        <f>IF('P3'!O15=0,"",'P3'!O15)</f>
        <v>-118</v>
      </c>
      <c r="N44" s="85">
        <f>IF('P3'!P15=0,"",'P3'!P15)</f>
        <v>100</v>
      </c>
      <c r="O44" s="85">
        <f>IF('P3'!Q15=0,"",'P3'!Q15)</f>
        <v>115</v>
      </c>
      <c r="P44" s="85">
        <f>IF('P3'!R15=0,"",'P3'!R15)</f>
        <v>215</v>
      </c>
      <c r="Q44" s="82">
        <f>IF('P3'!S15=0,"",'P3'!S15)</f>
        <v>284.0967990149714</v>
      </c>
      <c r="R44" s="54"/>
      <c r="S44" s="54"/>
      <c r="T44" s="54"/>
      <c r="U44" s="54"/>
      <c r="V44" s="54"/>
      <c r="W44" s="54"/>
    </row>
    <row r="45" spans="1:23" s="86" customFormat="1" ht="18">
      <c r="A45" s="45"/>
      <c r="B45" s="46" t="str">
        <f>IF('P4'!C21="","",'P4'!C21)</f>
        <v>+109</v>
      </c>
      <c r="C45" s="49">
        <f>IF('P4'!D21="","",'P4'!D21)</f>
        <v>111.78</v>
      </c>
      <c r="D45" s="81" t="str">
        <f>IF('P3'!E12="","",'P3'!E12)</f>
        <v>M35</v>
      </c>
      <c r="E45" s="83">
        <f>IF('P3'!F12="","",'P3'!F12)</f>
        <v>32442</v>
      </c>
      <c r="F45" s="84" t="str">
        <f>IF('P3'!H12="","",'P3'!H12)</f>
        <v>Jon Peter Ueland</v>
      </c>
      <c r="G45" s="84" t="str">
        <f>IF('P3'!I12="","",'P3'!I12)</f>
        <v>Vigrestad IK</v>
      </c>
      <c r="H45" s="85">
        <f>IF('P3'!J12=0,"",'P3'!J12)</f>
        <v>100</v>
      </c>
      <c r="I45" s="85">
        <f>IF('P3'!K12=0,"",'P3'!K12)</f>
        <v>105</v>
      </c>
      <c r="J45" s="85">
        <f>IF('P3'!L12=0,"",'P3'!L12)</f>
        <v>109</v>
      </c>
      <c r="K45" s="85">
        <f>IF('P3'!M12=0,"",'P3'!M12)</f>
        <v>133</v>
      </c>
      <c r="L45" s="85">
        <f>IF('P3'!N12=0,"",'P3'!N12)</f>
        <v>137</v>
      </c>
      <c r="M45" s="85">
        <f>IF('P3'!O12=0,"",'P3'!O12)</f>
        <v>141</v>
      </c>
      <c r="N45" s="85">
        <f>IF('P3'!P12=0,"",'P3'!P12)</f>
        <v>109</v>
      </c>
      <c r="O45" s="85">
        <f>IF('P3'!Q12=0,"",'P3'!Q12)</f>
        <v>141</v>
      </c>
      <c r="P45" s="85">
        <f>IF('P3'!R12=0,"",'P3'!R12)</f>
        <v>250</v>
      </c>
      <c r="Q45" s="82">
        <f>IF('P3'!S12=0,"",'P3'!S12)</f>
        <v>278.42747524325193</v>
      </c>
      <c r="R45" s="54"/>
      <c r="S45" s="54"/>
      <c r="T45" s="54"/>
      <c r="U45" s="54"/>
      <c r="V45" s="54"/>
      <c r="W45" s="54"/>
    </row>
    <row r="46" spans="1:23" s="86" customFormat="1" ht="17">
      <c r="A46" s="80"/>
      <c r="B46" s="81">
        <f>IF('P4'!C14="","",'P4'!C14)</f>
        <v>89</v>
      </c>
      <c r="C46" s="82">
        <f>IF('P4'!D14="","",'P4'!D14)</f>
        <v>81.099999999999994</v>
      </c>
      <c r="D46" s="81" t="str">
        <f>IF('P3'!E16="","",'P3'!E16)</f>
        <v>SM</v>
      </c>
      <c r="E46" s="83">
        <f>IF('P3'!F16="","",'P3'!F16)</f>
        <v>33857</v>
      </c>
      <c r="F46" s="84" t="str">
        <f>IF('P3'!H16="","",'P3'!H16)</f>
        <v>Nikolai Gobel</v>
      </c>
      <c r="G46" s="84" t="str">
        <f>IF('P3'!I16="","",'P3'!I16)</f>
        <v>Spydeberg Atletene</v>
      </c>
      <c r="H46" s="85">
        <f>IF('P3'!J16=0,"",'P3'!J16)</f>
        <v>90</v>
      </c>
      <c r="I46" s="85">
        <f>IF('P3'!K16=0,"",'P3'!K16)</f>
        <v>96</v>
      </c>
      <c r="J46" s="85">
        <f>IF('P3'!L16=0,"",'P3'!L16)</f>
        <v>-100</v>
      </c>
      <c r="K46" s="85">
        <f>IF('P3'!M16=0,"",'P3'!M16)</f>
        <v>120</v>
      </c>
      <c r="L46" s="85">
        <f>IF('P3'!N16=0,"",'P3'!N16)</f>
        <v>125</v>
      </c>
      <c r="M46" s="85">
        <f>IF('P3'!O16=0,"",'P3'!O16)</f>
        <v>128</v>
      </c>
      <c r="N46" s="85">
        <f>IF('P3'!P16=0,"",'P3'!P16)</f>
        <v>96</v>
      </c>
      <c r="O46" s="85">
        <f>IF('P3'!Q16=0,"",'P3'!Q16)</f>
        <v>128</v>
      </c>
      <c r="P46" s="85">
        <f>IF('P3'!R16=0,"",'P3'!R16)</f>
        <v>224</v>
      </c>
      <c r="Q46" s="82">
        <f>IF('P3'!S16=0,"",'P3'!S16)</f>
        <v>269.91178023729708</v>
      </c>
    </row>
    <row r="47" spans="1:23" s="86" customFormat="1" ht="17">
      <c r="A47" s="80"/>
      <c r="B47" s="81">
        <f>IF('P4'!C15="","",'P4'!C15)</f>
        <v>89</v>
      </c>
      <c r="C47" s="82">
        <f>IF('P4'!D15="","",'P4'!D15)</f>
        <v>81.2</v>
      </c>
      <c r="D47" s="81" t="str">
        <f>IF('P3'!E11="","",'P3'!E11)</f>
        <v>M55</v>
      </c>
      <c r="E47" s="83">
        <f>IF('P3'!F11="","",'P3'!F11)</f>
        <v>24011</v>
      </c>
      <c r="F47" s="84" t="str">
        <f>IF('P3'!H11="","",'P3'!H11)</f>
        <v>Alexander Bahmanyar</v>
      </c>
      <c r="G47" s="84" t="str">
        <f>IF('P3'!I11="","",'P3'!I11)</f>
        <v>Spydeberg Atletene</v>
      </c>
      <c r="H47" s="85">
        <f>IF('P3'!J11=0,"",'P3'!J11)</f>
        <v>85</v>
      </c>
      <c r="I47" s="85">
        <f>IF('P3'!K11=0,"",'P3'!K11)</f>
        <v>-90</v>
      </c>
      <c r="J47" s="85">
        <f>IF('P3'!L11=0,"",'P3'!L11)</f>
        <v>91</v>
      </c>
      <c r="K47" s="85">
        <f>IF('P3'!M11=0,"",'P3'!M11)</f>
        <v>120</v>
      </c>
      <c r="L47" s="85">
        <f>IF('P3'!N11=0,"",'P3'!N11)</f>
        <v>125</v>
      </c>
      <c r="M47" s="85">
        <f>IF('P3'!O11=0,"",'P3'!O11)</f>
        <v>-130</v>
      </c>
      <c r="N47" s="85">
        <f>IF('P3'!P11=0,"",'P3'!P11)</f>
        <v>91</v>
      </c>
      <c r="O47" s="85">
        <f>IF('P3'!Q11=0,"",'P3'!Q11)</f>
        <v>125</v>
      </c>
      <c r="P47" s="85">
        <f>IF('P3'!R11=0,"",'P3'!R11)</f>
        <v>216</v>
      </c>
      <c r="Q47" s="82">
        <f>IF('P3'!S11=0,"",'P3'!S11)</f>
        <v>248.4647685825754</v>
      </c>
    </row>
    <row r="48" spans="1:23" s="86" customFormat="1" ht="17">
      <c r="A48" s="80"/>
      <c r="B48" s="81" t="str">
        <f>IF('P4'!C12="","",'P4'!C12)</f>
        <v>+109</v>
      </c>
      <c r="C48" s="82">
        <f>IF('P4'!D12="","",'P4'!D12)</f>
        <v>109.24</v>
      </c>
      <c r="D48" s="81" t="str">
        <f>IF('P4'!E12="","",'P4'!E12)</f>
        <v>SM</v>
      </c>
      <c r="E48" s="83">
        <f>IF('P4'!F12="","",'P4'!F12)</f>
        <v>33559</v>
      </c>
      <c r="F48" s="84" t="str">
        <f>IF('P4'!H12="","",'P4'!H12)</f>
        <v>Tord Gravdal</v>
      </c>
      <c r="G48" s="84" t="str">
        <f>IF('P4'!I12="","",'P4'!I12)</f>
        <v>Vigrestad IK</v>
      </c>
      <c r="H48" s="85">
        <f>IF('P4'!J12=0,"",'P4'!J12)</f>
        <v>120</v>
      </c>
      <c r="I48" s="85">
        <f>IF('P4'!K12=0,"",'P4'!K12)</f>
        <v>-122</v>
      </c>
      <c r="J48" s="85">
        <f>IF('P4'!L12=0,"",'P4'!L12)</f>
        <v>-122</v>
      </c>
      <c r="K48" s="85">
        <f>IF('P4'!M12=0,"",'P4'!M12)</f>
        <v>-150</v>
      </c>
      <c r="L48" s="85">
        <f>IF('P4'!N12=0,"",'P4'!N12)</f>
        <v>-150</v>
      </c>
      <c r="M48" s="85" t="str">
        <f>IF('P4'!O12=0,"",'P4'!O12)</f>
        <v/>
      </c>
      <c r="N48" s="85">
        <f>IF('P4'!P12=0,"",'P4'!P12)</f>
        <v>120</v>
      </c>
      <c r="O48" s="85" t="str">
        <f>IF('P4'!Q12=0,"",'P4'!Q12)</f>
        <v/>
      </c>
      <c r="P48" s="85" t="str">
        <f>IF('P4'!R12=0,"",'P4'!R12)</f>
        <v/>
      </c>
      <c r="Q48" s="82" t="str">
        <f>IF('P4'!S12=0,"",'P4'!S12)</f>
        <v/>
      </c>
    </row>
    <row r="49" spans="1:17" s="54" customFormat="1" ht="18">
      <c r="A49" s="45"/>
      <c r="B49" s="46" t="str">
        <f>IF('P1'!C13="","",'P1'!C13)</f>
        <v/>
      </c>
      <c r="C49" s="49" t="str">
        <f>IF('P1'!D13="","",'P1'!D13)</f>
        <v/>
      </c>
      <c r="D49" s="46" t="str">
        <f>IF('P1'!E13="","",'P1'!E13)</f>
        <v/>
      </c>
      <c r="E49" s="47" t="str">
        <f>IF('P1'!F13="","",'P1'!F13)</f>
        <v/>
      </c>
      <c r="F49" s="48" t="str">
        <f>IF('P1'!H13="","",'P1'!H13)</f>
        <v/>
      </c>
      <c r="G49" s="48" t="str">
        <f>IF('P1'!I13="","",'P1'!I13)</f>
        <v/>
      </c>
      <c r="H49" s="52" t="str">
        <f>IF('P1'!J13=0,"",'P1'!J13)</f>
        <v/>
      </c>
      <c r="I49" s="52" t="str">
        <f>IF('P1'!K13=0,"",'P1'!K13)</f>
        <v/>
      </c>
      <c r="J49" s="52" t="str">
        <f>IF('P1'!L13=0,"",'P1'!L13)</f>
        <v/>
      </c>
      <c r="K49" s="52" t="str">
        <f>IF('P1'!M13=0,"",'P1'!M13)</f>
        <v/>
      </c>
      <c r="L49" s="52" t="str">
        <f>IF('P1'!N13=0,"",'P1'!N13)</f>
        <v/>
      </c>
      <c r="M49" s="52" t="str">
        <f>IF('P1'!O13=0,"",'P1'!O13)</f>
        <v/>
      </c>
      <c r="N49" s="52" t="str">
        <f>IF('P1'!P13=0,"",'P1'!P13)</f>
        <v/>
      </c>
      <c r="O49" s="52" t="str">
        <f>IF('P1'!Q13=0,"",'P1'!Q13)</f>
        <v/>
      </c>
      <c r="P49" s="52" t="str">
        <f>IF('P1'!R13=0,"",'P1'!R13)</f>
        <v/>
      </c>
      <c r="Q49" s="66" t="str">
        <f>IF('P1'!S13=0,"",'P1'!S13)</f>
        <v/>
      </c>
    </row>
    <row r="50" spans="1:17" s="54" customFormat="1" ht="18">
      <c r="A50" s="45"/>
      <c r="B50" s="46" t="str">
        <f>IF('P1'!C18="","",'P1'!C18)</f>
        <v/>
      </c>
      <c r="C50" s="49" t="str">
        <f>IF('P1'!D18="","",'P1'!D18)</f>
        <v/>
      </c>
      <c r="D50" s="46" t="str">
        <f>IF('P1'!E18="","",'P1'!E18)</f>
        <v/>
      </c>
      <c r="E50" s="47" t="str">
        <f>IF('P1'!F18="","",'P1'!F18)</f>
        <v/>
      </c>
      <c r="F50" s="48" t="str">
        <f>IF('P1'!H18="","",'P1'!H18)</f>
        <v/>
      </c>
      <c r="G50" s="48" t="str">
        <f>IF('P1'!I18="","",'P1'!I18)</f>
        <v/>
      </c>
      <c r="H50" s="52" t="str">
        <f>IF('P1'!J18=0,"",'P1'!J18)</f>
        <v/>
      </c>
      <c r="I50" s="52" t="str">
        <f>IF('P1'!K18=0,"",'P1'!K18)</f>
        <v/>
      </c>
      <c r="J50" s="52" t="str">
        <f>IF('P1'!L18=0,"",'P1'!L18)</f>
        <v/>
      </c>
      <c r="K50" s="52" t="str">
        <f>IF('P1'!M18=0,"",'P1'!M18)</f>
        <v/>
      </c>
      <c r="L50" s="52" t="str">
        <f>IF('P1'!N18=0,"",'P1'!N18)</f>
        <v/>
      </c>
      <c r="M50" s="52" t="str">
        <f>IF('P1'!O18=0,"",'P1'!O18)</f>
        <v/>
      </c>
      <c r="N50" s="52" t="str">
        <f>IF('P1'!P18=0,"",'P1'!P18)</f>
        <v/>
      </c>
      <c r="O50" s="52" t="str">
        <f>IF('P1'!Q18=0,"",'P1'!Q18)</f>
        <v/>
      </c>
      <c r="P50" s="52" t="str">
        <f>IF('P1'!R18=0,"",'P1'!R18)</f>
        <v/>
      </c>
      <c r="Q50" s="66" t="str">
        <f>IF('P1'!S18=0,"",'P1'!S18)</f>
        <v/>
      </c>
    </row>
    <row r="51" spans="1:17" s="54" customFormat="1" ht="18">
      <c r="A51" s="45"/>
      <c r="B51" s="46" t="str">
        <f>IF('P1'!C23="","",'P1'!C23)</f>
        <v/>
      </c>
      <c r="C51" s="49" t="str">
        <f>IF('P1'!D23="","",'P1'!D23)</f>
        <v/>
      </c>
      <c r="D51" s="46" t="str">
        <f>IF('P1'!E23="","",'P1'!E23)</f>
        <v/>
      </c>
      <c r="E51" s="47" t="str">
        <f>IF('P1'!F23="","",'P1'!F23)</f>
        <v/>
      </c>
      <c r="F51" s="48" t="str">
        <f>IF('P1'!H23="","",'P1'!H23)</f>
        <v/>
      </c>
      <c r="G51" s="48" t="str">
        <f>IF('P1'!I23="","",'P1'!I23)</f>
        <v/>
      </c>
      <c r="H51" s="52" t="str">
        <f>IF('P1'!J23=0,"",'P1'!J23)</f>
        <v/>
      </c>
      <c r="I51" s="52" t="str">
        <f>IF('P1'!K23=0,"",'P1'!K23)</f>
        <v/>
      </c>
      <c r="J51" s="52" t="str">
        <f>IF('P1'!L23=0,"",'P1'!L23)</f>
        <v/>
      </c>
      <c r="K51" s="52" t="str">
        <f>IF('P1'!M23=0,"",'P1'!M23)</f>
        <v/>
      </c>
      <c r="L51" s="52" t="str">
        <f>IF('P1'!N23=0,"",'P1'!N23)</f>
        <v/>
      </c>
      <c r="M51" s="52" t="str">
        <f>IF('P1'!O23=0,"",'P1'!O23)</f>
        <v/>
      </c>
      <c r="N51" s="52" t="str">
        <f>IF('P1'!P23=0,"",'P1'!P23)</f>
        <v/>
      </c>
      <c r="O51" s="52" t="str">
        <f>IF('P1'!Q23=0,"",'P1'!Q23)</f>
        <v/>
      </c>
      <c r="P51" s="52" t="str">
        <f>IF('P1'!R23=0,"",'P1'!R23)</f>
        <v/>
      </c>
      <c r="Q51" s="66" t="str">
        <f>IF('P1'!S23=0,"",'P1'!S23)</f>
        <v/>
      </c>
    </row>
    <row r="52" spans="1:17" s="54" customFormat="1" ht="18">
      <c r="A52" s="45"/>
      <c r="B52" s="46" t="str">
        <f>IF('P1'!C24="","",'P1'!C24)</f>
        <v/>
      </c>
      <c r="C52" s="49" t="str">
        <f>IF('P1'!D24="","",'P1'!D24)</f>
        <v/>
      </c>
      <c r="D52" s="46" t="str">
        <f>IF('P1'!E24="","",'P1'!E24)</f>
        <v/>
      </c>
      <c r="E52" s="47" t="str">
        <f>IF('P1'!F24="","",'P1'!F24)</f>
        <v/>
      </c>
      <c r="F52" s="48" t="str">
        <f>IF('P1'!H24="","",'P1'!H24)</f>
        <v/>
      </c>
      <c r="G52" s="48" t="str">
        <f>IF('P1'!I24="","",'P1'!I24)</f>
        <v/>
      </c>
      <c r="H52" s="52" t="str">
        <f>IF('P1'!J24=0,"",'P1'!J24)</f>
        <v/>
      </c>
      <c r="I52" s="52" t="str">
        <f>IF('P1'!K24=0,"",'P1'!K24)</f>
        <v/>
      </c>
      <c r="J52" s="52" t="str">
        <f>IF('P1'!L24=0,"",'P1'!L24)</f>
        <v/>
      </c>
      <c r="K52" s="52" t="str">
        <f>IF('P1'!M24=0,"",'P1'!M24)</f>
        <v/>
      </c>
      <c r="L52" s="52" t="str">
        <f>IF('P1'!N24=0,"",'P1'!N24)</f>
        <v/>
      </c>
      <c r="M52" s="52" t="str">
        <f>IF('P1'!O24=0,"",'P1'!O24)</f>
        <v/>
      </c>
      <c r="N52" s="52" t="str">
        <f>IF('P1'!P24=0,"",'P1'!P24)</f>
        <v/>
      </c>
      <c r="O52" s="52" t="str">
        <f>IF('P1'!Q24=0,"",'P1'!Q24)</f>
        <v/>
      </c>
      <c r="P52" s="52" t="str">
        <f>IF('P1'!R24=0,"",'P1'!R24)</f>
        <v/>
      </c>
      <c r="Q52" s="66" t="str">
        <f>IF('P1'!S24=0,"",'P1'!S24)</f>
        <v/>
      </c>
    </row>
    <row r="53" spans="1:17" s="54" customFormat="1" ht="18">
      <c r="A53" s="45"/>
      <c r="B53" s="46" t="str">
        <f>IF('P2'!C13="","",'P2'!C13)</f>
        <v/>
      </c>
      <c r="C53" s="49" t="str">
        <f>IF('P2'!D13="","",'P2'!D13)</f>
        <v/>
      </c>
      <c r="D53" s="46" t="str">
        <f>IF('P2'!E13="","",'P2'!E13)</f>
        <v/>
      </c>
      <c r="E53" s="47" t="str">
        <f>IF('P2'!F13="","",'P2'!F13)</f>
        <v/>
      </c>
      <c r="F53" s="48" t="str">
        <f>IF('P2'!H13="","",'P2'!H13)</f>
        <v/>
      </c>
      <c r="G53" s="48" t="str">
        <f>IF('P2'!I13="","",'P2'!I13)</f>
        <v/>
      </c>
      <c r="H53" s="52" t="str">
        <f>IF('P2'!J13=0,"",'P2'!J13)</f>
        <v/>
      </c>
      <c r="I53" s="52" t="str">
        <f>IF('P2'!K13=0,"",'P2'!K13)</f>
        <v/>
      </c>
      <c r="J53" s="52" t="str">
        <f>IF('P2'!L13=0,"",'P2'!L13)</f>
        <v/>
      </c>
      <c r="K53" s="52" t="str">
        <f>IF('P2'!M13=0,"",'P2'!M13)</f>
        <v/>
      </c>
      <c r="L53" s="52" t="str">
        <f>IF('P2'!N13=0,"",'P2'!N13)</f>
        <v/>
      </c>
      <c r="M53" s="52" t="str">
        <f>IF('P2'!O13=0,"",'P2'!O13)</f>
        <v/>
      </c>
      <c r="N53" s="52" t="str">
        <f>IF('P2'!P13=0,"",'P2'!P13)</f>
        <v/>
      </c>
      <c r="O53" s="52" t="str">
        <f>IF('P2'!Q13=0,"",'P2'!Q13)</f>
        <v/>
      </c>
      <c r="P53" s="52" t="str">
        <f>IF('P2'!R13=0,"",'P2'!R13)</f>
        <v/>
      </c>
      <c r="Q53" s="49" t="str">
        <f>IF('P2'!S13=0,"",'P2'!S13)</f>
        <v/>
      </c>
    </row>
    <row r="54" spans="1:17" s="54" customFormat="1" ht="18">
      <c r="A54" s="45"/>
      <c r="B54" s="46" t="str">
        <f>IF('P2'!C18="","",'P2'!C18)</f>
        <v/>
      </c>
      <c r="C54" s="49" t="str">
        <f>IF('P2'!D18="","",'P2'!D18)</f>
        <v/>
      </c>
      <c r="D54" s="46" t="str">
        <f>IF('P2'!E18="","",'P2'!E18)</f>
        <v/>
      </c>
      <c r="E54" s="47" t="str">
        <f>IF('P2'!F18="","",'P2'!F18)</f>
        <v/>
      </c>
      <c r="F54" s="48" t="str">
        <f>IF('P2'!H18="","",'P2'!H18)</f>
        <v/>
      </c>
      <c r="G54" s="48" t="str">
        <f>IF('P2'!I18="","",'P2'!I18)</f>
        <v/>
      </c>
      <c r="H54" s="52" t="str">
        <f>IF('P2'!J18=0,"",'P2'!J18)</f>
        <v/>
      </c>
      <c r="I54" s="52" t="str">
        <f>IF('P2'!K18=0,"",'P2'!K18)</f>
        <v/>
      </c>
      <c r="J54" s="52" t="str">
        <f>IF('P2'!L18=0,"",'P2'!L18)</f>
        <v/>
      </c>
      <c r="K54" s="52" t="str">
        <f>IF('P2'!M18=0,"",'P2'!M18)</f>
        <v/>
      </c>
      <c r="L54" s="52" t="str">
        <f>IF('P2'!N18=0,"",'P2'!N18)</f>
        <v/>
      </c>
      <c r="M54" s="52" t="str">
        <f>IF('P2'!O18=0,"",'P2'!O18)</f>
        <v/>
      </c>
      <c r="N54" s="52" t="str">
        <f>IF('P2'!P18=0,"",'P2'!P18)</f>
        <v/>
      </c>
      <c r="O54" s="52" t="str">
        <f>IF('P2'!Q18=0,"",'P2'!Q18)</f>
        <v/>
      </c>
      <c r="P54" s="52" t="str">
        <f>IF('P2'!R18=0,"",'P2'!R18)</f>
        <v/>
      </c>
      <c r="Q54" s="49" t="str">
        <f>IF('P2'!S18=0,"",'P2'!S18)</f>
        <v/>
      </c>
    </row>
    <row r="55" spans="1:17" s="54" customFormat="1" ht="18">
      <c r="A55" s="45"/>
      <c r="B55" s="46" t="str">
        <f>IF('P2'!C20="","",'P2'!C20)</f>
        <v/>
      </c>
      <c r="C55" s="49" t="str">
        <f>IF('P2'!D20="","",'P2'!D20)</f>
        <v/>
      </c>
      <c r="D55" s="46" t="str">
        <f>IF('P2'!E20="","",'P2'!E20)</f>
        <v/>
      </c>
      <c r="E55" s="47" t="str">
        <f>IF('P2'!F20="","",'P2'!F20)</f>
        <v/>
      </c>
      <c r="F55" s="48" t="str">
        <f>IF('P2'!H20="","",'P2'!H20)</f>
        <v/>
      </c>
      <c r="G55" s="48" t="str">
        <f>IF('P2'!I20="","",'P2'!I20)</f>
        <v/>
      </c>
      <c r="H55" s="52" t="str">
        <f>IF('P2'!J20=0,"",'P2'!J20)</f>
        <v/>
      </c>
      <c r="I55" s="52" t="str">
        <f>IF('P2'!K20=0,"",'P2'!K20)</f>
        <v/>
      </c>
      <c r="J55" s="52" t="str">
        <f>IF('P2'!L20=0,"",'P2'!L20)</f>
        <v/>
      </c>
      <c r="K55" s="52" t="str">
        <f>IF('P2'!M20=0,"",'P2'!M20)</f>
        <v/>
      </c>
      <c r="L55" s="52" t="str">
        <f>IF('P2'!N20=0,"",'P2'!N20)</f>
        <v/>
      </c>
      <c r="M55" s="52" t="str">
        <f>IF('P2'!O20=0,"",'P2'!O20)</f>
        <v/>
      </c>
      <c r="N55" s="52" t="str">
        <f>IF('P2'!P20=0,"",'P2'!P20)</f>
        <v/>
      </c>
      <c r="O55" s="52" t="str">
        <f>IF('P2'!Q20=0,"",'P2'!Q20)</f>
        <v/>
      </c>
      <c r="P55" s="52" t="str">
        <f>IF('P2'!R20=0,"",'P2'!R20)</f>
        <v/>
      </c>
      <c r="Q55" s="49" t="str">
        <f>IF('P2'!S20=0,"",'P2'!S20)</f>
        <v/>
      </c>
    </row>
    <row r="56" spans="1:17" s="54" customFormat="1" ht="18">
      <c r="A56" s="45"/>
      <c r="B56" s="46" t="str">
        <f>IF('P2'!C21="","",'P2'!C21)</f>
        <v/>
      </c>
      <c r="C56" s="49" t="str">
        <f>IF('P2'!D21="","",'P2'!D21)</f>
        <v/>
      </c>
      <c r="D56" s="46" t="str">
        <f>IF('P2'!E21="","",'P2'!E21)</f>
        <v/>
      </c>
      <c r="E56" s="47" t="str">
        <f>IF('P2'!F21="","",'P2'!F21)</f>
        <v/>
      </c>
      <c r="F56" s="48" t="str">
        <f>IF('P2'!H21="","",'P2'!H21)</f>
        <v/>
      </c>
      <c r="G56" s="48" t="str">
        <f>IF('P2'!I21="","",'P2'!I21)</f>
        <v/>
      </c>
      <c r="H56" s="52" t="str">
        <f>IF('P2'!J21=0,"",'P2'!J21)</f>
        <v/>
      </c>
      <c r="I56" s="52" t="str">
        <f>IF('P2'!K21=0,"",'P2'!K21)</f>
        <v/>
      </c>
      <c r="J56" s="52" t="str">
        <f>IF('P2'!L21=0,"",'P2'!L21)</f>
        <v/>
      </c>
      <c r="K56" s="52" t="str">
        <f>IF('P2'!M21=0,"",'P2'!M21)</f>
        <v/>
      </c>
      <c r="L56" s="52" t="str">
        <f>IF('P2'!N21=0,"",'P2'!N21)</f>
        <v/>
      </c>
      <c r="M56" s="52" t="str">
        <f>IF('P2'!O21=0,"",'P2'!O21)</f>
        <v/>
      </c>
      <c r="N56" s="52" t="str">
        <f>IF('P2'!P21=0,"",'P2'!P21)</f>
        <v/>
      </c>
      <c r="O56" s="52" t="str">
        <f>IF('P2'!Q21=0,"",'P2'!Q21)</f>
        <v/>
      </c>
      <c r="P56" s="52" t="str">
        <f>IF('P2'!R21=0,"",'P2'!R21)</f>
        <v/>
      </c>
      <c r="Q56" s="49" t="str">
        <f>IF('P2'!S21=0,"",'P2'!S21)</f>
        <v/>
      </c>
    </row>
    <row r="57" spans="1:17" s="54" customFormat="1" ht="18">
      <c r="A57" s="45"/>
      <c r="B57" s="46" t="str">
        <f>IF('P2'!C22="","",'P2'!C22)</f>
        <v/>
      </c>
      <c r="C57" s="49" t="str">
        <f>IF('P2'!D22="","",'P2'!D22)</f>
        <v/>
      </c>
      <c r="D57" s="46" t="str">
        <f>IF('P2'!E22="","",'P2'!E22)</f>
        <v/>
      </c>
      <c r="E57" s="47" t="str">
        <f>IF('P2'!F22="","",'P2'!F22)</f>
        <v/>
      </c>
      <c r="F57" s="48" t="str">
        <f>IF('P2'!H22="","",'P2'!H22)</f>
        <v/>
      </c>
      <c r="G57" s="48" t="str">
        <f>IF('P2'!I22="","",'P2'!I22)</f>
        <v/>
      </c>
      <c r="H57" s="52" t="str">
        <f>IF('P2'!J22=0,"",'P2'!J22)</f>
        <v/>
      </c>
      <c r="I57" s="52" t="str">
        <f>IF('P2'!K22=0,"",'P2'!K22)</f>
        <v/>
      </c>
      <c r="J57" s="52" t="str">
        <f>IF('P2'!L22=0,"",'P2'!L22)</f>
        <v/>
      </c>
      <c r="K57" s="52" t="str">
        <f>IF('P2'!M22=0,"",'P2'!M22)</f>
        <v/>
      </c>
      <c r="L57" s="52" t="str">
        <f>IF('P2'!N22=0,"",'P2'!N22)</f>
        <v/>
      </c>
      <c r="M57" s="52" t="str">
        <f>IF('P2'!O22=0,"",'P2'!O22)</f>
        <v/>
      </c>
      <c r="N57" s="52" t="str">
        <f>IF('P2'!P22=0,"",'P2'!P22)</f>
        <v/>
      </c>
      <c r="O57" s="52" t="str">
        <f>IF('P2'!Q22=0,"",'P2'!Q22)</f>
        <v/>
      </c>
      <c r="P57" s="52" t="str">
        <f>IF('P2'!R22=0,"",'P2'!R22)</f>
        <v/>
      </c>
      <c r="Q57" s="49" t="str">
        <f>IF('P2'!S22=0,"",'P2'!S22)</f>
        <v/>
      </c>
    </row>
    <row r="58" spans="1:17" s="54" customFormat="1" ht="18">
      <c r="A58" s="45"/>
      <c r="B58" s="46" t="str">
        <f>IF('P2'!C23="","",'P2'!C23)</f>
        <v/>
      </c>
      <c r="C58" s="49" t="str">
        <f>IF('P2'!D23="","",'P2'!D23)</f>
        <v/>
      </c>
      <c r="D58" s="46" t="str">
        <f>IF('P2'!E23="","",'P2'!E23)</f>
        <v/>
      </c>
      <c r="E58" s="47" t="str">
        <f>IF('P2'!F23="","",'P2'!F23)</f>
        <v/>
      </c>
      <c r="F58" s="48" t="str">
        <f>IF('P2'!H23="","",'P2'!H23)</f>
        <v/>
      </c>
      <c r="G58" s="48" t="str">
        <f>IF('P2'!I23="","",'P2'!I23)</f>
        <v/>
      </c>
      <c r="H58" s="52" t="str">
        <f>IF('P2'!J23=0,"",'P2'!J23)</f>
        <v/>
      </c>
      <c r="I58" s="52" t="str">
        <f>IF('P2'!K23=0,"",'P2'!K23)</f>
        <v/>
      </c>
      <c r="J58" s="52" t="str">
        <f>IF('P2'!L23=0,"",'P2'!L23)</f>
        <v/>
      </c>
      <c r="K58" s="52" t="str">
        <f>IF('P2'!M23=0,"",'P2'!M23)</f>
        <v/>
      </c>
      <c r="L58" s="52" t="str">
        <f>IF('P2'!N23=0,"",'P2'!N23)</f>
        <v/>
      </c>
      <c r="M58" s="52" t="str">
        <f>IF('P2'!O23=0,"",'P2'!O23)</f>
        <v/>
      </c>
      <c r="N58" s="52" t="str">
        <f>IF('P2'!P23=0,"",'P2'!P23)</f>
        <v/>
      </c>
      <c r="O58" s="52" t="str">
        <f>IF('P2'!Q23=0,"",'P2'!Q23)</f>
        <v/>
      </c>
      <c r="P58" s="52" t="str">
        <f>IF('P2'!R23=0,"",'P2'!R23)</f>
        <v/>
      </c>
      <c r="Q58" s="49" t="str">
        <f>IF('P2'!S23=0,"",'P2'!S23)</f>
        <v/>
      </c>
    </row>
    <row r="59" spans="1:17" s="54" customFormat="1" ht="18">
      <c r="A59" s="45"/>
      <c r="B59" s="46" t="str">
        <f>IF('P2'!C24="","",'P2'!C24)</f>
        <v/>
      </c>
      <c r="C59" s="49" t="str">
        <f>IF('P2'!D24="","",'P2'!D24)</f>
        <v/>
      </c>
      <c r="D59" s="46" t="str">
        <f>IF('P2'!E24="","",'P2'!E24)</f>
        <v/>
      </c>
      <c r="E59" s="47" t="str">
        <f>IF('P2'!F24="","",'P2'!F24)</f>
        <v/>
      </c>
      <c r="F59" s="48" t="str">
        <f>IF('P2'!H24="","",'P2'!H24)</f>
        <v/>
      </c>
      <c r="G59" s="48" t="str">
        <f>IF('P2'!I24="","",'P2'!I24)</f>
        <v/>
      </c>
      <c r="H59" s="52" t="str">
        <f>IF('P2'!J24=0,"",'P2'!J24)</f>
        <v/>
      </c>
      <c r="I59" s="52" t="str">
        <f>IF('P2'!K24=0,"",'P2'!K24)</f>
        <v/>
      </c>
      <c r="J59" s="52" t="str">
        <f>IF('P2'!L24=0,"",'P2'!L24)</f>
        <v/>
      </c>
      <c r="K59" s="52" t="str">
        <f>IF('P2'!M24=0,"",'P2'!M24)</f>
        <v/>
      </c>
      <c r="L59" s="52" t="str">
        <f>IF('P2'!N24=0,"",'P2'!N24)</f>
        <v/>
      </c>
      <c r="M59" s="52" t="str">
        <f>IF('P2'!O24=0,"",'P2'!O24)</f>
        <v/>
      </c>
      <c r="N59" s="52" t="str">
        <f>IF('P2'!P24=0,"",'P2'!P24)</f>
        <v/>
      </c>
      <c r="O59" s="52" t="str">
        <f>IF('P2'!Q24=0,"",'P2'!Q24)</f>
        <v/>
      </c>
      <c r="P59" s="52" t="str">
        <f>IF('P2'!R24=0,"",'P2'!R24)</f>
        <v/>
      </c>
      <c r="Q59" s="49" t="str">
        <f>IF('P2'!S24=0,"",'P2'!S24)</f>
        <v/>
      </c>
    </row>
    <row r="60" spans="1:17" s="54" customFormat="1" ht="18">
      <c r="A60" s="45"/>
      <c r="B60" s="46" t="str">
        <f>IF('P3'!C13="","",'P3'!C13)</f>
        <v/>
      </c>
      <c r="C60" s="49" t="str">
        <f>IF('P3'!D13="","",'P3'!D13)</f>
        <v/>
      </c>
      <c r="D60" s="46" t="str">
        <f>IF('P3'!E13="","",'P3'!E13)</f>
        <v/>
      </c>
      <c r="E60" s="47" t="str">
        <f>IF('P3'!F13="","",'P3'!F13)</f>
        <v/>
      </c>
      <c r="F60" s="48" t="str">
        <f>IF('P3'!H13="","",'P3'!H13)</f>
        <v/>
      </c>
      <c r="G60" s="48" t="str">
        <f>IF('P3'!I13="","",'P3'!I13)</f>
        <v/>
      </c>
      <c r="H60" s="52" t="str">
        <f>IF('P3'!J13=0,"",'P3'!J13)</f>
        <v/>
      </c>
      <c r="I60" s="52" t="str">
        <f>IF('P3'!K13=0,"",'P3'!K13)</f>
        <v/>
      </c>
      <c r="J60" s="52" t="str">
        <f>IF('P3'!L13=0,"",'P3'!L13)</f>
        <v/>
      </c>
      <c r="K60" s="52" t="str">
        <f>IF('P3'!M13=0,"",'P3'!M13)</f>
        <v/>
      </c>
      <c r="L60" s="52" t="str">
        <f>IF('P3'!N13=0,"",'P3'!N13)</f>
        <v/>
      </c>
      <c r="M60" s="52" t="str">
        <f>IF('P3'!O13=0,"",'P3'!O13)</f>
        <v/>
      </c>
      <c r="N60" s="52" t="str">
        <f>IF('P3'!P13=0,"",'P3'!P13)</f>
        <v/>
      </c>
      <c r="O60" s="52" t="str">
        <f>IF('P3'!Q13=0,"",'P3'!Q13)</f>
        <v/>
      </c>
      <c r="P60" s="52" t="str">
        <f>IF('P3'!R13=0,"",'P3'!R13)</f>
        <v/>
      </c>
      <c r="Q60" s="49" t="str">
        <f>IF('P3'!S13=0,"",'P3'!S13)</f>
        <v/>
      </c>
    </row>
    <row r="61" spans="1:17" s="54" customFormat="1" ht="18">
      <c r="A61" s="45"/>
      <c r="B61" s="46" t="str">
        <f>IF('P3'!C18="","",'P3'!C18)</f>
        <v/>
      </c>
      <c r="C61" s="49" t="str">
        <f>IF('P3'!D18="","",'P3'!D18)</f>
        <v/>
      </c>
      <c r="D61" s="46" t="str">
        <f>IF('P3'!E18="","",'P3'!E18)</f>
        <v/>
      </c>
      <c r="E61" s="47" t="str">
        <f>IF('P3'!F18="","",'P3'!F18)</f>
        <v/>
      </c>
      <c r="F61" s="48" t="str">
        <f>IF('P3'!H18="","",'P3'!H18)</f>
        <v/>
      </c>
      <c r="G61" s="48" t="str">
        <f>IF('P3'!I18="","",'P3'!I18)</f>
        <v/>
      </c>
      <c r="H61" s="52" t="str">
        <f>IF('P3'!J18=0,"",'P3'!J18)</f>
        <v/>
      </c>
      <c r="I61" s="52" t="str">
        <f>IF('P3'!K18=0,"",'P3'!K18)</f>
        <v/>
      </c>
      <c r="J61" s="52" t="str">
        <f>IF('P3'!L18=0,"",'P3'!L18)</f>
        <v/>
      </c>
      <c r="K61" s="52" t="str">
        <f>IF('P3'!M18=0,"",'P3'!M18)</f>
        <v/>
      </c>
      <c r="L61" s="52" t="str">
        <f>IF('P3'!N18=0,"",'P3'!N18)</f>
        <v/>
      </c>
      <c r="M61" s="52" t="str">
        <f>IF('P3'!O18=0,"",'P3'!O18)</f>
        <v/>
      </c>
      <c r="N61" s="52" t="str">
        <f>IF('P3'!P18=0,"",'P3'!P18)</f>
        <v/>
      </c>
      <c r="O61" s="52" t="str">
        <f>IF('P3'!Q18=0,"",'P3'!Q18)</f>
        <v/>
      </c>
      <c r="P61" s="52" t="str">
        <f>IF('P3'!R18=0,"",'P3'!R18)</f>
        <v/>
      </c>
      <c r="Q61" s="49" t="str">
        <f>IF('P3'!S18=0,"",'P3'!S18)</f>
        <v/>
      </c>
    </row>
    <row r="62" spans="1:17" s="54" customFormat="1" ht="18">
      <c r="A62" s="45"/>
      <c r="B62" s="46" t="str">
        <f>IF('P3'!C19="","",'P3'!C19)</f>
        <v/>
      </c>
      <c r="C62" s="49" t="str">
        <f>IF('P3'!D19="","",'P3'!D19)</f>
        <v/>
      </c>
      <c r="D62" s="46" t="str">
        <f>IF('P3'!E19="","",'P3'!E19)</f>
        <v/>
      </c>
      <c r="E62" s="47" t="str">
        <f>IF('P3'!F19="","",'P3'!F19)</f>
        <v/>
      </c>
      <c r="F62" s="48" t="str">
        <f>IF('P3'!H19="","",'P3'!H19)</f>
        <v/>
      </c>
      <c r="G62" s="48" t="str">
        <f>IF('P3'!I19="","",'P3'!I19)</f>
        <v/>
      </c>
      <c r="H62" s="52" t="str">
        <f>IF('P3'!J19=0,"",'P3'!J19)</f>
        <v/>
      </c>
      <c r="I62" s="52" t="str">
        <f>IF('P3'!K19=0,"",'P3'!K19)</f>
        <v/>
      </c>
      <c r="J62" s="52" t="str">
        <f>IF('P3'!L19=0,"",'P3'!L19)</f>
        <v/>
      </c>
      <c r="K62" s="52" t="str">
        <f>IF('P3'!M19=0,"",'P3'!M19)</f>
        <v/>
      </c>
      <c r="L62" s="52" t="str">
        <f>IF('P3'!N19=0,"",'P3'!N19)</f>
        <v/>
      </c>
      <c r="M62" s="52" t="str">
        <f>IF('P3'!O19=0,"",'P3'!O19)</f>
        <v/>
      </c>
      <c r="N62" s="52" t="str">
        <f>IF('P3'!P19=0,"",'P3'!P19)</f>
        <v/>
      </c>
      <c r="O62" s="52" t="str">
        <f>IF('P3'!Q19=0,"",'P3'!Q19)</f>
        <v/>
      </c>
      <c r="P62" s="52" t="str">
        <f>IF('P3'!R19=0,"",'P3'!R19)</f>
        <v/>
      </c>
      <c r="Q62" s="49" t="str">
        <f>IF('P3'!S19=0,"",'P3'!S19)</f>
        <v/>
      </c>
    </row>
    <row r="63" spans="1:17" s="54" customFormat="1" ht="18">
      <c r="A63" s="45"/>
      <c r="B63" s="46" t="str">
        <f>IF('P3'!C20="","",'P3'!C20)</f>
        <v/>
      </c>
      <c r="C63" s="49" t="str">
        <f>IF('P3'!D20="","",'P3'!D20)</f>
        <v/>
      </c>
      <c r="D63" s="46" t="str">
        <f>IF('P3'!E20="","",'P3'!E20)</f>
        <v/>
      </c>
      <c r="E63" s="47" t="str">
        <f>IF('P3'!F20="","",'P3'!F20)</f>
        <v/>
      </c>
      <c r="F63" s="48" t="str">
        <f>IF('P3'!H20="","",'P3'!H20)</f>
        <v/>
      </c>
      <c r="G63" s="48" t="str">
        <f>IF('P3'!I20="","",'P3'!I20)</f>
        <v/>
      </c>
      <c r="H63" s="52" t="str">
        <f>IF('P3'!J20=0,"",'P3'!J20)</f>
        <v/>
      </c>
      <c r="I63" s="52" t="str">
        <f>IF('P3'!K20=0,"",'P3'!K20)</f>
        <v/>
      </c>
      <c r="J63" s="52" t="str">
        <f>IF('P3'!L20=0,"",'P3'!L20)</f>
        <v/>
      </c>
      <c r="K63" s="52" t="str">
        <f>IF('P3'!M20=0,"",'P3'!M20)</f>
        <v/>
      </c>
      <c r="L63" s="52" t="str">
        <f>IF('P3'!N20=0,"",'P3'!N20)</f>
        <v/>
      </c>
      <c r="M63" s="52" t="str">
        <f>IF('P3'!O20=0,"",'P3'!O20)</f>
        <v/>
      </c>
      <c r="N63" s="52" t="str">
        <f>IF('P3'!P20=0,"",'P3'!P20)</f>
        <v/>
      </c>
      <c r="O63" s="52" t="str">
        <f>IF('P3'!Q20=0,"",'P3'!Q20)</f>
        <v/>
      </c>
      <c r="P63" s="52" t="str">
        <f>IF('P3'!R20=0,"",'P3'!R20)</f>
        <v/>
      </c>
      <c r="Q63" s="49" t="str">
        <f>IF('P3'!S20=0,"",'P3'!S20)</f>
        <v/>
      </c>
    </row>
    <row r="64" spans="1:17" s="54" customFormat="1" ht="18">
      <c r="A64" s="45"/>
      <c r="B64" s="46" t="str">
        <f>IF('P3'!C21="","",'P3'!C21)</f>
        <v/>
      </c>
      <c r="C64" s="49" t="str">
        <f>IF('P3'!D21="","",'P3'!D21)</f>
        <v/>
      </c>
      <c r="D64" s="46" t="str">
        <f>IF('P3'!E21="","",'P3'!E21)</f>
        <v/>
      </c>
      <c r="E64" s="47" t="str">
        <f>IF('P3'!F21="","",'P3'!F21)</f>
        <v/>
      </c>
      <c r="F64" s="48" t="str">
        <f>IF('P3'!H21="","",'P3'!H21)</f>
        <v/>
      </c>
      <c r="G64" s="48" t="str">
        <f>IF('P3'!I21="","",'P3'!I21)</f>
        <v/>
      </c>
      <c r="H64" s="52" t="str">
        <f>IF('P3'!J21=0,"",'P3'!J21)</f>
        <v/>
      </c>
      <c r="I64" s="52" t="str">
        <f>IF('P3'!K21=0,"",'P3'!K21)</f>
        <v/>
      </c>
      <c r="J64" s="52" t="str">
        <f>IF('P3'!L21=0,"",'P3'!L21)</f>
        <v/>
      </c>
      <c r="K64" s="52" t="str">
        <f>IF('P3'!M21=0,"",'P3'!M21)</f>
        <v/>
      </c>
      <c r="L64" s="52" t="str">
        <f>IF('P3'!N21=0,"",'P3'!N21)</f>
        <v/>
      </c>
      <c r="M64" s="52" t="str">
        <f>IF('P3'!O21=0,"",'P3'!O21)</f>
        <v/>
      </c>
      <c r="N64" s="52" t="str">
        <f>IF('P3'!P21=0,"",'P3'!P21)</f>
        <v/>
      </c>
      <c r="O64" s="52" t="str">
        <f>IF('P3'!Q21=0,"",'P3'!Q21)</f>
        <v/>
      </c>
      <c r="P64" s="52" t="str">
        <f>IF('P3'!R21=0,"",'P3'!R21)</f>
        <v/>
      </c>
      <c r="Q64" s="49" t="str">
        <f>IF('P3'!S21=0,"",'P3'!S21)</f>
        <v/>
      </c>
    </row>
    <row r="65" spans="1:17" s="54" customFormat="1" ht="18">
      <c r="A65" s="45"/>
      <c r="B65" s="46" t="str">
        <f>IF('P3'!C22="","",'P3'!C22)</f>
        <v/>
      </c>
      <c r="C65" s="49" t="str">
        <f>IF('P3'!D22="","",'P3'!D22)</f>
        <v/>
      </c>
      <c r="D65" s="46" t="str">
        <f>IF('P3'!E22="","",'P3'!E22)</f>
        <v/>
      </c>
      <c r="E65" s="47" t="str">
        <f>IF('P3'!F22="","",'P3'!F22)</f>
        <v/>
      </c>
      <c r="F65" s="48" t="str">
        <f>IF('P3'!H22="","",'P3'!H22)</f>
        <v/>
      </c>
      <c r="G65" s="48" t="str">
        <f>IF('P3'!I22="","",'P3'!I22)</f>
        <v/>
      </c>
      <c r="H65" s="52" t="str">
        <f>IF('P3'!J22=0,"",'P3'!J22)</f>
        <v/>
      </c>
      <c r="I65" s="52" t="str">
        <f>IF('P3'!K22=0,"",'P3'!K22)</f>
        <v/>
      </c>
      <c r="J65" s="52" t="str">
        <f>IF('P3'!L22=0,"",'P3'!L22)</f>
        <v/>
      </c>
      <c r="K65" s="52" t="str">
        <f>IF('P3'!M22=0,"",'P3'!M22)</f>
        <v/>
      </c>
      <c r="L65" s="52" t="str">
        <f>IF('P3'!N22=0,"",'P3'!N22)</f>
        <v/>
      </c>
      <c r="M65" s="52" t="str">
        <f>IF('P3'!O22=0,"",'P3'!O22)</f>
        <v/>
      </c>
      <c r="N65" s="52" t="str">
        <f>IF('P3'!P22=0,"",'P3'!P22)</f>
        <v/>
      </c>
      <c r="O65" s="52" t="str">
        <f>IF('P3'!Q22=0,"",'P3'!Q22)</f>
        <v/>
      </c>
      <c r="P65" s="52" t="str">
        <f>IF('P3'!R22=0,"",'P3'!R22)</f>
        <v/>
      </c>
      <c r="Q65" s="49" t="str">
        <f>IF('P3'!S22=0,"",'P3'!S22)</f>
        <v/>
      </c>
    </row>
    <row r="66" spans="1:17" s="54" customFormat="1" ht="18">
      <c r="A66" s="45"/>
      <c r="B66" s="46" t="str">
        <f>IF('P3'!C23="","",'P3'!C23)</f>
        <v/>
      </c>
      <c r="C66" s="49" t="str">
        <f>IF('P3'!D23="","",'P3'!D23)</f>
        <v/>
      </c>
      <c r="D66" s="46" t="str">
        <f>IF('P3'!E23="","",'P3'!E23)</f>
        <v/>
      </c>
      <c r="E66" s="47" t="str">
        <f>IF('P3'!F23="","",'P3'!F23)</f>
        <v/>
      </c>
      <c r="F66" s="48" t="str">
        <f>IF('P3'!H23="","",'P3'!H23)</f>
        <v/>
      </c>
      <c r="G66" s="48" t="str">
        <f>IF('P3'!I23="","",'P3'!I23)</f>
        <v/>
      </c>
      <c r="H66" s="52" t="str">
        <f>IF('P3'!J23=0,"",'P3'!J23)</f>
        <v/>
      </c>
      <c r="I66" s="52" t="str">
        <f>IF('P3'!K23=0,"",'P3'!K23)</f>
        <v/>
      </c>
      <c r="J66" s="52" t="str">
        <f>IF('P3'!L23=0,"",'P3'!L23)</f>
        <v/>
      </c>
      <c r="K66" s="52" t="str">
        <f>IF('P3'!M23=0,"",'P3'!M23)</f>
        <v/>
      </c>
      <c r="L66" s="52" t="str">
        <f>IF('P3'!N23=0,"",'P3'!N23)</f>
        <v/>
      </c>
      <c r="M66" s="52" t="str">
        <f>IF('P3'!O23=0,"",'P3'!O23)</f>
        <v/>
      </c>
      <c r="N66" s="52" t="str">
        <f>IF('P3'!P23=0,"",'P3'!P23)</f>
        <v/>
      </c>
      <c r="O66" s="52" t="str">
        <f>IF('P3'!Q23=0,"",'P3'!Q23)</f>
        <v/>
      </c>
      <c r="P66" s="52" t="str">
        <f>IF('P3'!R23=0,"",'P3'!R23)</f>
        <v/>
      </c>
      <c r="Q66" s="49" t="str">
        <f>IF('P3'!S23=0,"",'P3'!S23)</f>
        <v/>
      </c>
    </row>
    <row r="67" spans="1:17" s="54" customFormat="1" ht="18">
      <c r="A67" s="45"/>
      <c r="B67" s="46" t="str">
        <f>IF('P3'!C24="","",'P3'!C24)</f>
        <v/>
      </c>
      <c r="C67" s="49" t="str">
        <f>IF('P3'!D24="","",'P3'!D24)</f>
        <v/>
      </c>
      <c r="D67" s="46" t="str">
        <f>IF('P3'!E24="","",'P3'!E24)</f>
        <v/>
      </c>
      <c r="E67" s="47" t="str">
        <f>IF('P3'!F24="","",'P3'!F24)</f>
        <v/>
      </c>
      <c r="F67" s="48" t="str">
        <f>IF('P3'!H24="","",'P3'!H24)</f>
        <v/>
      </c>
      <c r="G67" s="48" t="str">
        <f>IF('P3'!I24="","",'P3'!I24)</f>
        <v/>
      </c>
      <c r="H67" s="52" t="str">
        <f>IF('P3'!J24=0,"",'P3'!J24)</f>
        <v/>
      </c>
      <c r="I67" s="52" t="str">
        <f>IF('P3'!K24=0,"",'P3'!K24)</f>
        <v/>
      </c>
      <c r="J67" s="52" t="str">
        <f>IF('P3'!L24=0,"",'P3'!L24)</f>
        <v/>
      </c>
      <c r="K67" s="52" t="str">
        <f>IF('P3'!M24=0,"",'P3'!M24)</f>
        <v/>
      </c>
      <c r="L67" s="52" t="str">
        <f>IF('P3'!N24=0,"",'P3'!N24)</f>
        <v/>
      </c>
      <c r="M67" s="52" t="str">
        <f>IF('P3'!O24=0,"",'P3'!O24)</f>
        <v/>
      </c>
      <c r="N67" s="52" t="str">
        <f>IF('P3'!P24=0,"",'P3'!P24)</f>
        <v/>
      </c>
      <c r="O67" s="52" t="str">
        <f>IF('P3'!Q24=0,"",'P3'!Q24)</f>
        <v/>
      </c>
      <c r="P67" s="52" t="str">
        <f>IF('P3'!R24=0,"",'P3'!R24)</f>
        <v/>
      </c>
      <c r="Q67" s="49" t="str">
        <f>IF('P3'!S24=0,"",'P3'!S24)</f>
        <v/>
      </c>
    </row>
    <row r="68" spans="1:17" s="54" customFormat="1" ht="18">
      <c r="A68" s="45"/>
      <c r="B68" s="46" t="str">
        <f>IF('P4'!C13="","",'P4'!C13)</f>
        <v/>
      </c>
      <c r="C68" s="49" t="str">
        <f>IF('P4'!D13="","",'P4'!D13)</f>
        <v/>
      </c>
      <c r="D68" s="46" t="str">
        <f>IF('P4'!E13="","",'P4'!E13)</f>
        <v/>
      </c>
      <c r="E68" s="47" t="str">
        <f>IF('P4'!F13="","",'P4'!F13)</f>
        <v/>
      </c>
      <c r="F68" s="48" t="str">
        <f>IF('P4'!H13="","",'P4'!H13)</f>
        <v/>
      </c>
      <c r="G68" s="48" t="str">
        <f>IF('P4'!I13="","",'P4'!I13)</f>
        <v/>
      </c>
      <c r="H68" s="52" t="str">
        <f>IF('P4'!J13=0,"",'P4'!J13)</f>
        <v/>
      </c>
      <c r="I68" s="52" t="str">
        <f>IF('P4'!K13=0,"",'P4'!K13)</f>
        <v/>
      </c>
      <c r="J68" s="52" t="str">
        <f>IF('P4'!L13=0,"",'P4'!L13)</f>
        <v/>
      </c>
      <c r="K68" s="52" t="str">
        <f>IF('P4'!M13=0,"",'P4'!M13)</f>
        <v/>
      </c>
      <c r="L68" s="52" t="str">
        <f>IF('P4'!N13=0,"",'P4'!N13)</f>
        <v/>
      </c>
      <c r="M68" s="52" t="str">
        <f>IF('P4'!O13=0,"",'P4'!O13)</f>
        <v/>
      </c>
      <c r="N68" s="52" t="str">
        <f>IF('P4'!P13=0,"",'P4'!P13)</f>
        <v/>
      </c>
      <c r="O68" s="52" t="str">
        <f>IF('P4'!Q13=0,"",'P4'!Q13)</f>
        <v/>
      </c>
      <c r="P68" s="52" t="str">
        <f>IF('P4'!R13=0,"",'P4'!R13)</f>
        <v/>
      </c>
      <c r="Q68" s="49" t="str">
        <f>IF('P4'!S13=0,"",'P4'!S13)</f>
        <v/>
      </c>
    </row>
    <row r="69" spans="1:17" s="54" customFormat="1" ht="18">
      <c r="A69" s="45"/>
      <c r="B69" s="46" t="str">
        <f>IF('P4'!C18="","",'P4'!C18)</f>
        <v/>
      </c>
      <c r="C69" s="49" t="str">
        <f>IF('P4'!D18="","",'P4'!D18)</f>
        <v/>
      </c>
      <c r="D69" s="46" t="str">
        <f>IF('P4'!E18="","",'P4'!E18)</f>
        <v/>
      </c>
      <c r="E69" s="47" t="str">
        <f>IF('P4'!F18="","",'P4'!F18)</f>
        <v/>
      </c>
      <c r="F69" s="48" t="str">
        <f>IF('P4'!H18="","",'P4'!H18)</f>
        <v/>
      </c>
      <c r="G69" s="48" t="str">
        <f>IF('P4'!I18="","",'P4'!I18)</f>
        <v/>
      </c>
      <c r="H69" s="52" t="str">
        <f>IF('P4'!J18=0,"",'P4'!J18)</f>
        <v/>
      </c>
      <c r="I69" s="52" t="str">
        <f>IF('P4'!K18=0,"",'P4'!K18)</f>
        <v/>
      </c>
      <c r="J69" s="52" t="str">
        <f>IF('P4'!L18=0,"",'P4'!L18)</f>
        <v/>
      </c>
      <c r="K69" s="52" t="str">
        <f>IF('P4'!M18=0,"",'P4'!M18)</f>
        <v/>
      </c>
      <c r="L69" s="52" t="str">
        <f>IF('P4'!N18=0,"",'P4'!N18)</f>
        <v/>
      </c>
      <c r="M69" s="52" t="str">
        <f>IF('P4'!O18=0,"",'P4'!O18)</f>
        <v/>
      </c>
      <c r="N69" s="52" t="str">
        <f>IF('P4'!P18=0,"",'P4'!P18)</f>
        <v/>
      </c>
      <c r="O69" s="52" t="str">
        <f>IF('P4'!Q18=0,"",'P4'!Q18)</f>
        <v/>
      </c>
      <c r="P69" s="52" t="str">
        <f>IF('P4'!R18=0,"",'P4'!R18)</f>
        <v/>
      </c>
      <c r="Q69" s="49" t="str">
        <f>IF('P4'!S18=0,"",'P4'!S18)</f>
        <v/>
      </c>
    </row>
    <row r="70" spans="1:17" s="54" customFormat="1" ht="18">
      <c r="A70" s="45"/>
      <c r="B70" s="46" t="str">
        <f>IF('P4'!C23="","",'P4'!C23)</f>
        <v/>
      </c>
      <c r="C70" s="49" t="str">
        <f>IF('P4'!D23="","",'P4'!D23)</f>
        <v/>
      </c>
      <c r="D70" s="46" t="str">
        <f>IF('P4'!E23="","",'P4'!E23)</f>
        <v/>
      </c>
      <c r="E70" s="47" t="str">
        <f>IF('P4'!F23="","",'P4'!F23)</f>
        <v/>
      </c>
      <c r="F70" s="48" t="str">
        <f>IF('P4'!H23="","",'P4'!H23)</f>
        <v/>
      </c>
      <c r="G70" s="48" t="str">
        <f>IF('P4'!I23="","",'P4'!I23)</f>
        <v/>
      </c>
      <c r="H70" s="52" t="str">
        <f>IF('P4'!J23=0,"",'P4'!J23)</f>
        <v/>
      </c>
      <c r="I70" s="52" t="str">
        <f>IF('P4'!K23=0,"",'P4'!K23)</f>
        <v/>
      </c>
      <c r="J70" s="52" t="str">
        <f>IF('P4'!L23=0,"",'P4'!L23)</f>
        <v/>
      </c>
      <c r="K70" s="52" t="str">
        <f>IF('P4'!M23=0,"",'P4'!M23)</f>
        <v/>
      </c>
      <c r="L70" s="52" t="str">
        <f>IF('P4'!N23=0,"",'P4'!N23)</f>
        <v/>
      </c>
      <c r="M70" s="52" t="str">
        <f>IF('P4'!O23=0,"",'P4'!O23)</f>
        <v/>
      </c>
      <c r="N70" s="52" t="str">
        <f>IF('P4'!P23=0,"",'P4'!P23)</f>
        <v/>
      </c>
      <c r="O70" s="52" t="str">
        <f>IF('P4'!Q23=0,"",'P4'!Q23)</f>
        <v/>
      </c>
      <c r="P70" s="52" t="str">
        <f>IF('P4'!R23=0,"",'P4'!R23)</f>
        <v/>
      </c>
      <c r="Q70" s="49" t="str">
        <f>IF('P4'!S23=0,"",'P4'!S23)</f>
        <v/>
      </c>
    </row>
    <row r="71" spans="1:17" s="54" customFormat="1" ht="18">
      <c r="A71" s="45"/>
      <c r="B71" s="46" t="str">
        <f>IF('P4'!C24="","",'P4'!C24)</f>
        <v/>
      </c>
      <c r="C71" s="49" t="str">
        <f>IF('P4'!D24="","",'P4'!D24)</f>
        <v/>
      </c>
      <c r="D71" s="46" t="str">
        <f>IF('P4'!E24="","",'P4'!E24)</f>
        <v/>
      </c>
      <c r="E71" s="47" t="str">
        <f>IF('P4'!F24="","",'P4'!F24)</f>
        <v/>
      </c>
      <c r="F71" s="48" t="str">
        <f>IF('P4'!H24="","",'P4'!H24)</f>
        <v/>
      </c>
      <c r="G71" s="48" t="str">
        <f>IF('P4'!I24="","",'P4'!I24)</f>
        <v/>
      </c>
      <c r="H71" s="52" t="str">
        <f>IF('P4'!J24=0,"",'P4'!J24)</f>
        <v/>
      </c>
      <c r="I71" s="52" t="str">
        <f>IF('P4'!K24=0,"",'P4'!K24)</f>
        <v/>
      </c>
      <c r="J71" s="52" t="str">
        <f>IF('P4'!L24=0,"",'P4'!L24)</f>
        <v/>
      </c>
      <c r="K71" s="52" t="str">
        <f>IF('P4'!M24=0,"",'P4'!M24)</f>
        <v/>
      </c>
      <c r="L71" s="52" t="str">
        <f>IF('P4'!N24=0,"",'P4'!N24)</f>
        <v/>
      </c>
      <c r="M71" s="52" t="str">
        <f>IF('P4'!O24=0,"",'P4'!O24)</f>
        <v/>
      </c>
      <c r="N71" s="52" t="str">
        <f>IF('P4'!P24=0,"",'P4'!P24)</f>
        <v/>
      </c>
      <c r="O71" s="52" t="str">
        <f>IF('P4'!Q24=0,"",'P4'!Q24)</f>
        <v/>
      </c>
      <c r="P71" s="52" t="str">
        <f>IF('P4'!R24=0,"",'P4'!R24)</f>
        <v/>
      </c>
      <c r="Q71" s="49" t="str">
        <f>IF('P4'!S24=0,"",'P4'!S24)</f>
        <v/>
      </c>
    </row>
  </sheetData>
  <sortState xmlns:xlrd2="http://schemas.microsoft.com/office/spreadsheetml/2017/richdata2" ref="D6:Q23">
    <sortCondition descending="1" ref="Q6:Q23"/>
  </sortState>
  <mergeCells count="6">
    <mergeCell ref="A27:Q27"/>
    <mergeCell ref="A4:Q4"/>
    <mergeCell ref="A1:Q1"/>
    <mergeCell ref="A2:E2"/>
    <mergeCell ref="F2:L2"/>
    <mergeCell ref="N2:Q2"/>
  </mergeCells>
  <conditionalFormatting sqref="H6:M25 H29:M71">
    <cfRule type="cellIs" dxfId="1" priority="3" stopIfTrue="1" operator="lessThanOrEqual">
      <formula>0</formula>
    </cfRule>
    <cfRule type="cellIs" dxfId="0" priority="4" stopIfTrue="1" operator="between">
      <formula>1</formula>
      <formula>300</formula>
    </cfRule>
  </conditionalFormatting>
  <pageMargins left="0.75" right="0.75" top="1" bottom="1" header="0.5" footer="0.5"/>
  <pageSetup paperSize="9" scale="52" fitToHeight="0" orientation="portrait" copies="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"/>
  <dimension ref="A1:C63"/>
  <sheetViews>
    <sheetView workbookViewId="0">
      <selection sqref="A1:C1"/>
    </sheetView>
  </sheetViews>
  <sheetFormatPr baseColWidth="10" defaultColWidth="9.1640625" defaultRowHeight="13"/>
  <cols>
    <col min="1" max="1" width="11.33203125" customWidth="1"/>
    <col min="2" max="2" width="11.6640625" style="42" customWidth="1"/>
    <col min="3" max="3" width="12.1640625" bestFit="1" customWidth="1"/>
  </cols>
  <sheetData>
    <row r="1" spans="1:3">
      <c r="A1" s="219" t="s">
        <v>36</v>
      </c>
      <c r="B1" s="219"/>
      <c r="C1" s="219"/>
    </row>
    <row r="2" spans="1:3">
      <c r="A2" s="74" t="s">
        <v>29</v>
      </c>
      <c r="B2" s="75" t="s">
        <v>37</v>
      </c>
      <c r="C2" t="s">
        <v>38</v>
      </c>
    </row>
    <row r="3" spans="1:3">
      <c r="A3" s="76">
        <v>30</v>
      </c>
      <c r="B3" s="75">
        <v>1</v>
      </c>
      <c r="C3" s="74">
        <v>1</v>
      </c>
    </row>
    <row r="4" spans="1:3">
      <c r="A4" s="76">
        <v>31</v>
      </c>
      <c r="B4" s="75">
        <v>1.016</v>
      </c>
      <c r="C4" s="75">
        <v>1.016</v>
      </c>
    </row>
    <row r="5" spans="1:3">
      <c r="A5" s="76">
        <v>32</v>
      </c>
      <c r="B5" s="75">
        <v>1.0309999999999999</v>
      </c>
      <c r="C5" s="75">
        <v>1.0169999999999999</v>
      </c>
    </row>
    <row r="6" spans="1:3">
      <c r="A6" s="76">
        <v>33</v>
      </c>
      <c r="B6" s="75">
        <v>1.046</v>
      </c>
      <c r="C6" s="75">
        <v>1.046</v>
      </c>
    </row>
    <row r="7" spans="1:3">
      <c r="A7" s="76">
        <v>34</v>
      </c>
      <c r="B7" s="75">
        <v>1.0589999999999999</v>
      </c>
      <c r="C7" s="75">
        <v>1.0589999999999999</v>
      </c>
    </row>
    <row r="8" spans="1:3">
      <c r="A8" s="76">
        <v>35</v>
      </c>
      <c r="B8" s="75">
        <v>1.0720000000000001</v>
      </c>
      <c r="C8" s="75">
        <v>1.0720000000000001</v>
      </c>
    </row>
    <row r="9" spans="1:3">
      <c r="A9" s="76">
        <v>36</v>
      </c>
      <c r="B9" s="75">
        <v>1.083</v>
      </c>
      <c r="C9" s="75">
        <v>1.0840000000000001</v>
      </c>
    </row>
    <row r="10" spans="1:3">
      <c r="A10" s="76">
        <v>37</v>
      </c>
      <c r="B10" s="75">
        <v>1.0960000000000001</v>
      </c>
      <c r="C10" s="75">
        <v>1.097</v>
      </c>
    </row>
    <row r="11" spans="1:3">
      <c r="A11" s="76">
        <v>38</v>
      </c>
      <c r="B11" s="75">
        <v>1.109</v>
      </c>
      <c r="C11" s="75">
        <v>1.1100000000000001</v>
      </c>
    </row>
    <row r="12" spans="1:3">
      <c r="A12" s="76">
        <v>39</v>
      </c>
      <c r="B12" s="75">
        <v>1.1220000000000001</v>
      </c>
      <c r="C12" s="75">
        <v>1.1240000000000001</v>
      </c>
    </row>
    <row r="13" spans="1:3">
      <c r="A13" s="76">
        <v>40</v>
      </c>
      <c r="B13" s="75">
        <v>1.135</v>
      </c>
      <c r="C13" s="75">
        <v>1.1379999999999999</v>
      </c>
    </row>
    <row r="14" spans="1:3">
      <c r="A14" s="76">
        <v>41</v>
      </c>
      <c r="B14" s="75">
        <v>1.149</v>
      </c>
      <c r="C14" s="75">
        <v>1.153</v>
      </c>
    </row>
    <row r="15" spans="1:3">
      <c r="A15" s="76">
        <v>42</v>
      </c>
      <c r="B15" s="75">
        <v>1.1619999999999999</v>
      </c>
      <c r="C15" s="75">
        <v>1.17</v>
      </c>
    </row>
    <row r="16" spans="1:3">
      <c r="A16" s="76">
        <v>43</v>
      </c>
      <c r="B16" s="75">
        <v>1.1759999999999999</v>
      </c>
      <c r="C16" s="75">
        <v>1.1870000000000001</v>
      </c>
    </row>
    <row r="17" spans="1:3">
      <c r="A17" s="76">
        <v>44</v>
      </c>
      <c r="B17" s="75">
        <v>1.1890000000000001</v>
      </c>
      <c r="C17" s="75">
        <v>1.2050000000000001</v>
      </c>
    </row>
    <row r="18" spans="1:3">
      <c r="A18" s="76">
        <v>45</v>
      </c>
      <c r="B18" s="75">
        <v>1.2030000000000001</v>
      </c>
      <c r="C18" s="75">
        <v>1.2230000000000001</v>
      </c>
    </row>
    <row r="19" spans="1:3">
      <c r="A19" s="76">
        <v>46</v>
      </c>
      <c r="B19" s="75">
        <v>1.218</v>
      </c>
      <c r="C19" s="75">
        <v>1.244</v>
      </c>
    </row>
    <row r="20" spans="1:3">
      <c r="A20" s="76">
        <v>47</v>
      </c>
      <c r="B20" s="75">
        <v>1.2330000000000001</v>
      </c>
      <c r="C20" s="75">
        <v>1.2649999999999999</v>
      </c>
    </row>
    <row r="21" spans="1:3">
      <c r="A21" s="76">
        <v>48</v>
      </c>
      <c r="B21" s="75">
        <v>1.248</v>
      </c>
      <c r="C21" s="75">
        <v>1.288</v>
      </c>
    </row>
    <row r="22" spans="1:3">
      <c r="A22" s="76">
        <v>49</v>
      </c>
      <c r="B22" s="75">
        <v>1.2629999999999999</v>
      </c>
      <c r="C22" s="75">
        <v>1.3129999999999999</v>
      </c>
    </row>
    <row r="23" spans="1:3">
      <c r="A23" s="76">
        <v>50</v>
      </c>
      <c r="B23" s="75">
        <v>1.2789999999999999</v>
      </c>
      <c r="C23" s="75">
        <v>1.34</v>
      </c>
    </row>
    <row r="24" spans="1:3">
      <c r="A24" s="76">
        <v>51</v>
      </c>
      <c r="B24" s="75">
        <v>1.2969999999999999</v>
      </c>
      <c r="C24" s="75">
        <v>1.369</v>
      </c>
    </row>
    <row r="25" spans="1:3">
      <c r="A25" s="76">
        <v>52</v>
      </c>
      <c r="B25" s="75">
        <v>1.3160000000000001</v>
      </c>
      <c r="C25" s="75">
        <v>1.401</v>
      </c>
    </row>
    <row r="26" spans="1:3">
      <c r="A26" s="76">
        <v>53</v>
      </c>
      <c r="B26" s="75">
        <v>1.3380000000000001</v>
      </c>
      <c r="C26" s="75">
        <v>1.4350000000000001</v>
      </c>
    </row>
    <row r="27" spans="1:3">
      <c r="A27" s="76">
        <v>54</v>
      </c>
      <c r="B27" s="75">
        <v>1.361</v>
      </c>
      <c r="C27" s="75">
        <v>1.47</v>
      </c>
    </row>
    <row r="28" spans="1:3">
      <c r="A28" s="76">
        <v>55</v>
      </c>
      <c r="B28" s="75">
        <v>1.385</v>
      </c>
      <c r="C28" s="75">
        <v>1.5069999999999999</v>
      </c>
    </row>
    <row r="29" spans="1:3" ht="14">
      <c r="A29" s="76">
        <v>56</v>
      </c>
      <c r="B29" s="75">
        <v>1.411</v>
      </c>
      <c r="C29" s="77">
        <v>1.5449999999999999</v>
      </c>
    </row>
    <row r="30" spans="1:3" ht="14">
      <c r="A30" s="76">
        <v>57</v>
      </c>
      <c r="B30" s="75">
        <v>1.4370000000000001</v>
      </c>
      <c r="C30" s="78">
        <v>1.585</v>
      </c>
    </row>
    <row r="31" spans="1:3" ht="14">
      <c r="A31" s="76">
        <v>58</v>
      </c>
      <c r="B31" s="75">
        <v>1.462</v>
      </c>
      <c r="C31" s="77">
        <v>1.625</v>
      </c>
    </row>
    <row r="32" spans="1:3" ht="14">
      <c r="A32" s="76">
        <v>59</v>
      </c>
      <c r="B32" s="75">
        <v>1.488</v>
      </c>
      <c r="C32" s="78">
        <v>1.665</v>
      </c>
    </row>
    <row r="33" spans="1:3" ht="14">
      <c r="A33" s="76">
        <v>60</v>
      </c>
      <c r="B33" s="75">
        <v>1.514</v>
      </c>
      <c r="C33" s="77">
        <v>1.7050000000000001</v>
      </c>
    </row>
    <row r="34" spans="1:3" ht="14">
      <c r="A34" s="76">
        <v>61</v>
      </c>
      <c r="B34" s="75">
        <v>1.5409999999999999</v>
      </c>
      <c r="C34" s="78">
        <v>1.744</v>
      </c>
    </row>
    <row r="35" spans="1:3" ht="14">
      <c r="A35" s="76">
        <v>62</v>
      </c>
      <c r="B35" s="75">
        <v>1.5680000000000001</v>
      </c>
      <c r="C35" s="77">
        <v>1.778</v>
      </c>
    </row>
    <row r="36" spans="1:3" ht="14">
      <c r="A36" s="76">
        <v>63</v>
      </c>
      <c r="B36" s="75">
        <v>1.5980000000000001</v>
      </c>
      <c r="C36" s="78">
        <v>1.8080000000000001</v>
      </c>
    </row>
    <row r="37" spans="1:3" ht="14">
      <c r="A37" s="76">
        <v>64</v>
      </c>
      <c r="B37" s="75">
        <v>1.629</v>
      </c>
      <c r="C37" s="77">
        <v>1.839</v>
      </c>
    </row>
    <row r="38" spans="1:3" ht="14">
      <c r="A38" s="76">
        <v>65</v>
      </c>
      <c r="B38" s="75">
        <v>1.663</v>
      </c>
      <c r="C38" s="78">
        <v>1.873</v>
      </c>
    </row>
    <row r="39" spans="1:3" ht="14">
      <c r="A39" s="76">
        <v>66</v>
      </c>
      <c r="B39" s="75">
        <v>1.6990000000000001</v>
      </c>
      <c r="C39" s="77">
        <v>1.909</v>
      </c>
    </row>
    <row r="40" spans="1:3" ht="14">
      <c r="A40" s="76">
        <v>67</v>
      </c>
      <c r="B40" s="75">
        <v>1.738</v>
      </c>
      <c r="C40" s="78">
        <v>1.948</v>
      </c>
    </row>
    <row r="41" spans="1:3" ht="14">
      <c r="A41" s="76">
        <v>68</v>
      </c>
      <c r="B41" s="75">
        <v>1.7789999999999999</v>
      </c>
      <c r="C41" s="77">
        <v>1.9890000000000001</v>
      </c>
    </row>
    <row r="42" spans="1:3" ht="14">
      <c r="A42" s="76">
        <v>69</v>
      </c>
      <c r="B42" s="75">
        <v>1.823</v>
      </c>
      <c r="C42" s="78">
        <v>2.0329999999999999</v>
      </c>
    </row>
    <row r="43" spans="1:3" ht="14">
      <c r="A43" s="76">
        <v>70</v>
      </c>
      <c r="B43" s="75">
        <v>1.867</v>
      </c>
      <c r="C43" s="77">
        <v>2.077</v>
      </c>
    </row>
    <row r="44" spans="1:3" ht="14">
      <c r="A44" s="76">
        <v>71</v>
      </c>
      <c r="B44" s="75">
        <v>1.91</v>
      </c>
      <c r="C44" s="78">
        <v>2.12</v>
      </c>
    </row>
    <row r="45" spans="1:3" ht="14">
      <c r="A45" s="76">
        <v>72</v>
      </c>
      <c r="B45" s="75">
        <v>1.9530000000000001</v>
      </c>
      <c r="C45" s="77">
        <v>2.1629999999999998</v>
      </c>
    </row>
    <row r="46" spans="1:3" ht="14">
      <c r="A46" s="76">
        <v>73</v>
      </c>
      <c r="B46" s="75">
        <v>2.004</v>
      </c>
      <c r="C46" s="78">
        <v>2.214</v>
      </c>
    </row>
    <row r="47" spans="1:3" ht="14">
      <c r="A47" s="76">
        <v>74</v>
      </c>
      <c r="B47" s="75">
        <v>2.06</v>
      </c>
      <c r="C47" s="77">
        <v>2.27</v>
      </c>
    </row>
    <row r="48" spans="1:3" ht="14">
      <c r="A48" s="76">
        <v>75</v>
      </c>
      <c r="B48" s="75">
        <v>2.117</v>
      </c>
      <c r="C48" s="78">
        <v>2.327</v>
      </c>
    </row>
    <row r="49" spans="1:3" ht="14">
      <c r="A49" s="76">
        <v>76</v>
      </c>
      <c r="B49" s="75">
        <v>2.181</v>
      </c>
      <c r="C49" s="77">
        <v>2.391</v>
      </c>
    </row>
    <row r="50" spans="1:3" ht="14">
      <c r="A50" s="76">
        <v>77</v>
      </c>
      <c r="B50" s="75">
        <v>2.2549999999999999</v>
      </c>
      <c r="C50" s="78">
        <v>2.4649999999999999</v>
      </c>
    </row>
    <row r="51" spans="1:3" ht="14">
      <c r="A51" s="76">
        <v>78</v>
      </c>
      <c r="B51" s="75">
        <v>2.3359999999999999</v>
      </c>
      <c r="C51" s="77">
        <v>2.5459999999999998</v>
      </c>
    </row>
    <row r="52" spans="1:3" ht="14">
      <c r="A52" s="76">
        <v>79</v>
      </c>
      <c r="B52" s="75">
        <v>2.419</v>
      </c>
      <c r="C52" s="78">
        <v>2.629</v>
      </c>
    </row>
    <row r="53" spans="1:3" ht="14">
      <c r="A53" s="76">
        <v>80</v>
      </c>
      <c r="B53" s="75">
        <v>2.504</v>
      </c>
      <c r="C53" s="77">
        <v>2.714</v>
      </c>
    </row>
    <row r="54" spans="1:3" ht="14">
      <c r="A54" s="76">
        <v>81</v>
      </c>
      <c r="B54" s="75">
        <v>2.597</v>
      </c>
      <c r="C54" s="79"/>
    </row>
    <row r="55" spans="1:3" ht="14">
      <c r="A55" s="76">
        <v>82</v>
      </c>
      <c r="B55" s="75">
        <v>2.702</v>
      </c>
      <c r="C55" s="79"/>
    </row>
    <row r="56" spans="1:3" ht="14">
      <c r="A56" s="76">
        <v>83</v>
      </c>
      <c r="B56" s="75">
        <v>2.831</v>
      </c>
      <c r="C56" s="79"/>
    </row>
    <row r="57" spans="1:3" ht="14">
      <c r="A57" s="76">
        <v>84</v>
      </c>
      <c r="B57" s="75">
        <v>2.9809999999999999</v>
      </c>
      <c r="C57" s="79"/>
    </row>
    <row r="58" spans="1:3" ht="14">
      <c r="A58" s="76">
        <v>85</v>
      </c>
      <c r="B58" s="75">
        <v>3.153</v>
      </c>
      <c r="C58" s="79"/>
    </row>
    <row r="59" spans="1:3" ht="14">
      <c r="A59" s="76">
        <v>86</v>
      </c>
      <c r="B59" s="75">
        <v>3.3519999999999999</v>
      </c>
      <c r="C59" s="79"/>
    </row>
    <row r="60" spans="1:3" ht="14">
      <c r="A60" s="76">
        <v>87</v>
      </c>
      <c r="B60" s="75">
        <v>3.58</v>
      </c>
      <c r="C60" s="79"/>
    </row>
    <row r="61" spans="1:3" ht="14">
      <c r="A61" s="76">
        <v>88</v>
      </c>
      <c r="B61" s="75">
        <v>3.8420000000000001</v>
      </c>
      <c r="C61" s="79"/>
    </row>
    <row r="62" spans="1:3" ht="14">
      <c r="A62" s="76">
        <v>89</v>
      </c>
      <c r="B62" s="75">
        <v>4.1449999999999996</v>
      </c>
      <c r="C62" s="79"/>
    </row>
    <row r="63" spans="1:3" ht="14">
      <c r="A63" s="76">
        <v>90</v>
      </c>
      <c r="B63" s="75">
        <v>4.4930000000000003</v>
      </c>
      <c r="C63" s="79"/>
    </row>
  </sheetData>
  <mergeCells count="1">
    <mergeCell ref="A1:C1"/>
  </mergeCells>
  <phoneticPr fontId="0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ColWidth="10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6</vt:i4>
      </vt:variant>
    </vt:vector>
  </HeadingPairs>
  <TitlesOfParts>
    <vt:vector size="13" baseType="lpstr">
      <vt:lpstr>P1</vt:lpstr>
      <vt:lpstr>P2</vt:lpstr>
      <vt:lpstr>P3</vt:lpstr>
      <vt:lpstr>P4</vt:lpstr>
      <vt:lpstr>NM Lag Senior</vt:lpstr>
      <vt:lpstr>Ranking NM Lag Senior</vt:lpstr>
      <vt:lpstr>Meltzer-Faber</vt:lpstr>
      <vt:lpstr>'NM Lag Senior'!Utskriftsområde</vt:lpstr>
      <vt:lpstr>'P1'!Utskriftsområde</vt:lpstr>
      <vt:lpstr>'P2'!Utskriftsområde</vt:lpstr>
      <vt:lpstr>'P3'!Utskriftsområde</vt:lpstr>
      <vt:lpstr>'P4'!Utskriftsområde</vt:lpstr>
      <vt:lpstr>'Ranking NM Lag Senior'!Utskriftsområde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Arne Haavald Pedersen</cp:lastModifiedBy>
  <cp:lastPrinted>2023-12-12T08:24:41Z</cp:lastPrinted>
  <dcterms:created xsi:type="dcterms:W3CDTF">2001-08-31T20:44:44Z</dcterms:created>
  <dcterms:modified xsi:type="dcterms:W3CDTF">2023-12-12T08:26:44Z</dcterms:modified>
</cp:coreProperties>
</file>