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92" windowHeight="8160" firstSheet="10" activeTab="1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Resultat NM Lag" sheetId="12" r:id="rId12"/>
    <sheet name="Resultat Norges Cup" sheetId="13" r:id="rId13"/>
    <sheet name="Resultat NC Junior-Ungdom" sheetId="14" r:id="rId14"/>
    <sheet name="Meltzer-Malone" sheetId="15" r:id="rId15"/>
  </sheets>
  <definedNames>
    <definedName name="_xlnm.Print_Area" localSheetId="0">'P1'!$A$1:$U$39</definedName>
    <definedName name="_xlnm.Print_Area" localSheetId="9">'P10'!$A$1:$V$39</definedName>
    <definedName name="_xlnm.Print_Area" localSheetId="10">'P11'!$A$1:$U$39</definedName>
    <definedName name="_xlnm.Print_Area" localSheetId="1">'P2'!$A$1:$V$39</definedName>
    <definedName name="_xlnm.Print_Area" localSheetId="2">'P3'!$A$1:$V$39</definedName>
    <definedName name="_xlnm.Print_Area" localSheetId="3">'P4'!$A$1:$X$39</definedName>
    <definedName name="_xlnm.Print_Area" localSheetId="4">'P5'!$A$1:$V$39</definedName>
    <definedName name="_xlnm.Print_Area" localSheetId="5">'P6'!$A$1:$U$39</definedName>
    <definedName name="_xlnm.Print_Area" localSheetId="6">'P7'!$A$1:$U$39</definedName>
    <definedName name="_xlnm.Print_Area" localSheetId="7">'P8'!$A$1:$U$39</definedName>
    <definedName name="_xlnm.Print_Area" localSheetId="8">'P9'!$A$1:$U$39</definedName>
    <definedName name="_xlnm.Print_Area" localSheetId="13">'Resultat NC Junior-Ungdom'!$A$1:$K$47</definedName>
    <definedName name="_xlnm.Print_Area" localSheetId="11">'Resultat NM Lag'!$A$1:$Q$117</definedName>
    <definedName name="_xlnm.Print_Area" localSheetId="12">'Resultat Norges Cup'!$A$1:$K$107</definedName>
  </definedNames>
  <calcPr fullCalcOnLoad="1"/>
</workbook>
</file>

<file path=xl/comments1.xml><?xml version="1.0" encoding="utf-8"?>
<comments xmlns="http://schemas.openxmlformats.org/spreadsheetml/2006/main">
  <authors>
    <author>SLB</author>
    <author>Arne H. Pedersen</author>
    <author>Schlumberger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I27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2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30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SLB</author>
    <author>Arne H. Pedersen</author>
    <author>Schlumberger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I29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2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7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</commentList>
</comments>
</file>

<file path=xl/comments11.xml><?xml version="1.0" encoding="utf-8"?>
<comments xmlns="http://schemas.openxmlformats.org/spreadsheetml/2006/main">
  <authors>
    <author>SLB</author>
    <author>Schlumberger</author>
    <author>Arne H. Pedersen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</commentList>
</comments>
</file>

<file path=xl/comments2.xml><?xml version="1.0" encoding="utf-8"?>
<comments xmlns="http://schemas.openxmlformats.org/spreadsheetml/2006/main">
  <authors>
    <author>SLB</author>
    <author>Arne H. Pedersen</author>
    <author>Schlumberger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I28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2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I27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Arne H. Pedersen</author>
    <author>Schlumberger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I28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2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7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1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SLB</author>
    <author>Schlumberger</author>
    <author>Arne H. Pedersen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SLB</author>
    <author>Schlumberger</author>
    <author>Arne H. Pedersen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</commentList>
</comments>
</file>

<file path=xl/comments9.xml><?xml version="1.0" encoding="utf-8"?>
<comments xmlns="http://schemas.openxmlformats.org/spreadsheetml/2006/main">
  <authors>
    <author>SLB</author>
    <author>Schlumberger</author>
    <author>Arne H. Pedersen</author>
  </authors>
  <commentList>
    <comment ref="C27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Navn, Klubb, dommer grad </t>
        </r>
      </text>
    </commen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<sst xmlns="http://schemas.openxmlformats.org/spreadsheetml/2006/main" count="992" uniqueCount="205">
  <si>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</si>
  <si>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</si>
  <si>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</si>
  <si>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</si>
  <si>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</si>
  <si>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</si>
  <si>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</si>
  <si>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</si>
  <si>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</si>
  <si>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</si>
  <si>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</si>
  <si>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</si>
  <si>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</si>
  <si>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</si>
  <si>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</si>
  <si>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</si>
  <si>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</si>
  <si>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</si>
  <si>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</si>
  <si>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</si>
  <si>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</si>
  <si>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</si>
  <si>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</si>
  <si>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</si>
  <si>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gori</t>
  </si>
  <si>
    <t>Pulje:</t>
  </si>
  <si>
    <t>Stevnekat:</t>
  </si>
  <si>
    <t>Kvinner Norges Cup 4</t>
  </si>
  <si>
    <t>Menn Norges Cup 4</t>
  </si>
  <si>
    <t>Junior - Ungdom Norges Cup 4</t>
  </si>
  <si>
    <t>St</t>
  </si>
  <si>
    <t>nr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</si>
  <si>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</si>
  <si>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</si>
  <si>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</si>
  <si>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</si>
  <si>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</si>
  <si>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</si>
  <si>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>Resultat Norges Cup 4. runde</t>
  </si>
  <si>
    <t>Resultat Norges Cup 4. runde Junior - Ungdom</t>
  </si>
  <si>
    <t>Norges Vektløfterforbund</t>
  </si>
  <si>
    <t xml:space="preserve"> Kate-</t>
  </si>
  <si>
    <t xml:space="preserve">    Beste forsøk i</t>
  </si>
  <si>
    <t xml:space="preserve">      hver øvelse</t>
  </si>
  <si>
    <t>KVINNER</t>
  </si>
  <si>
    <t>Meltzer-Malone tabellen</t>
  </si>
  <si>
    <t>Alder</t>
  </si>
  <si>
    <t>S t e v n e p r o t o k o l l</t>
  </si>
  <si>
    <t>Veteran</t>
  </si>
  <si>
    <t>Ny Sinclair tablell benyttes fra 1.1.2013</t>
  </si>
  <si>
    <t>SENIOR MENN VETERANER</t>
  </si>
  <si>
    <t>UNGDOM MENN</t>
  </si>
  <si>
    <t>JUNIOR MENN</t>
  </si>
  <si>
    <t>SENIOR MENN ELITE</t>
  </si>
  <si>
    <t>Hitra VK</t>
  </si>
  <si>
    <t>Stavanger VK</t>
  </si>
  <si>
    <t>Gjøvik AK</t>
  </si>
  <si>
    <t>Tambarskjelvar IL</t>
  </si>
  <si>
    <t>Spydeberg Atletene</t>
  </si>
  <si>
    <t>Flaktveit IK</t>
  </si>
  <si>
    <t>Larvik AK</t>
  </si>
  <si>
    <t>Nidelv IL</t>
  </si>
  <si>
    <t>Trondheim AK</t>
  </si>
  <si>
    <t>AK Bjørgvin</t>
  </si>
  <si>
    <t>Vigrestad IK</t>
  </si>
  <si>
    <t>Grenland AK</t>
  </si>
  <si>
    <t>NM Lag og Norges Cp 4. runde</t>
  </si>
  <si>
    <t>Førdehuset</t>
  </si>
  <si>
    <t>Resultat NM Lag</t>
  </si>
  <si>
    <t>Tom Farsund, Førde IL, F</t>
  </si>
  <si>
    <t>Arne H. Pedersen, AK Bjørgvin</t>
  </si>
  <si>
    <t>Per Mattingsdal, Vigrestad IK, Int I</t>
  </si>
  <si>
    <t>Ingolf Viken, Tambarskjelvar IL, F</t>
  </si>
  <si>
    <t>Per Marstad, Tønsberg-Kam., Int I</t>
  </si>
  <si>
    <t>Jostein Oma, Tambarskjelvar IL, F</t>
  </si>
  <si>
    <t>Ole Martin Larsen, Tambarskjelvar IL, F</t>
  </si>
  <si>
    <t>Reidar C. Johnsen, AK Bjørgvin, Int I</t>
  </si>
  <si>
    <t>Tore Farsund, Tambarskjelvar IL, F</t>
  </si>
  <si>
    <t>Stian Grimseth, Tambarskjelvar IL, K</t>
  </si>
  <si>
    <t>Arne Larsen, Tambarskjelvar IL, F</t>
  </si>
  <si>
    <t>Borghild Reiakvam, Tambarskjelvar IL, F</t>
  </si>
  <si>
    <t>Kira Ingelsrudøyen, Larvik AK, F</t>
  </si>
  <si>
    <t>Jørn Helgheim, Tambarskjelvar IL, F</t>
  </si>
  <si>
    <t>Ole Martin Larsen, Tambarskjelvar IL, F - Arne Larsen, Tambarskjelvar IL, F</t>
  </si>
  <si>
    <t>Jørn Helgheim, Taambarskjelvar IL, F</t>
  </si>
  <si>
    <t>Tore Farsund, Tambarskjevar IL, F</t>
  </si>
  <si>
    <t>M5</t>
  </si>
  <si>
    <t>Vidar Sæland</t>
  </si>
  <si>
    <t>M4</t>
  </si>
  <si>
    <t>Lars Hage</t>
  </si>
  <si>
    <t>M2</t>
  </si>
  <si>
    <t>Ronny Fevåg</t>
  </si>
  <si>
    <t>M6</t>
  </si>
  <si>
    <t>Egon Vee Haugen</t>
  </si>
  <si>
    <t>M8</t>
  </si>
  <si>
    <t>Roald Bjerkholt</t>
  </si>
  <si>
    <t>M7</t>
  </si>
  <si>
    <t>Eskil Lian</t>
  </si>
  <si>
    <t>Bjørnar Olsen</t>
  </si>
  <si>
    <t>Terje Gulvik</t>
  </si>
  <si>
    <t>M3</t>
  </si>
  <si>
    <t>Magnar Helleren</t>
  </si>
  <si>
    <t>Atle Rønning Kauppinen</t>
  </si>
  <si>
    <t>Jan Nystrøm</t>
  </si>
  <si>
    <t>+105</t>
  </si>
  <si>
    <t>Tor Steinar Herikstad</t>
  </si>
  <si>
    <t>Kolbjørn Bjerkholt</t>
  </si>
  <si>
    <t>UM</t>
  </si>
  <si>
    <t>Aron Süssmann</t>
  </si>
  <si>
    <t>Stephan Paulsen</t>
  </si>
  <si>
    <t>Simen Trosterud</t>
  </si>
  <si>
    <t>Jonas Helgheim</t>
  </si>
  <si>
    <t>Even Kongsvik Lien</t>
  </si>
  <si>
    <t>Kim Aleksander Kværnø</t>
  </si>
  <si>
    <t>Mats Holm</t>
  </si>
  <si>
    <t>Runar Scheie</t>
  </si>
  <si>
    <t>Maren Fikse</t>
  </si>
  <si>
    <t>Joakim Snildal</t>
  </si>
  <si>
    <t>Izak Süssmann</t>
  </si>
  <si>
    <t>Eskil Andersen</t>
  </si>
  <si>
    <t>Steffen Skjærli</t>
  </si>
  <si>
    <t>+94</t>
  </si>
  <si>
    <t>Ole Magnus Strand</t>
  </si>
  <si>
    <t>Johannes N. Johansen</t>
  </si>
  <si>
    <t>SK</t>
  </si>
  <si>
    <t>Tina Madeleine Larsen</t>
  </si>
  <si>
    <t>UK</t>
  </si>
  <si>
    <t>Nora Skuggedal</t>
  </si>
  <si>
    <t>+75</t>
  </si>
  <si>
    <t>Ingelin Hansen</t>
  </si>
  <si>
    <t>SM</t>
  </si>
  <si>
    <t>Daniel Roness</t>
  </si>
  <si>
    <t>JM</t>
  </si>
  <si>
    <t>Christian Lysenstøen</t>
  </si>
  <si>
    <t>Kevin Lund</t>
  </si>
  <si>
    <t>Sebastian Farmen</t>
  </si>
  <si>
    <t>-</t>
  </si>
  <si>
    <t>x</t>
  </si>
  <si>
    <t>Bjørnar Olsen, M4, 85 kg, støt 123 kg</t>
  </si>
  <si>
    <t>Jantsen Øverås</t>
  </si>
  <si>
    <t>Oskar Emil Wavold</t>
  </si>
  <si>
    <t>Mathias Rud</t>
  </si>
  <si>
    <t>Runar Klungervik</t>
  </si>
  <si>
    <t>Mathias Hybertsen</t>
  </si>
  <si>
    <t>Tore Gjøringbø</t>
  </si>
  <si>
    <t>Tom-Erik Lysenstøen</t>
  </si>
  <si>
    <t>Jo-Magne Rønning Elden</t>
  </si>
  <si>
    <t>Trygve Nilsen</t>
  </si>
  <si>
    <t>Eirik Kalland</t>
  </si>
  <si>
    <t>Mats Runar Bye Herø</t>
  </si>
  <si>
    <t>Vegard Orekåsa</t>
  </si>
  <si>
    <t>Hans Magnus Kleven</t>
  </si>
  <si>
    <t>JK</t>
  </si>
  <si>
    <t>Helene Angelica Markhus</t>
  </si>
  <si>
    <t>Mariel Rørstadbotnen</t>
  </si>
  <si>
    <t>Betina Kingell</t>
  </si>
  <si>
    <t>Kine Sofie Ofte Grimeland</t>
  </si>
  <si>
    <t>Sandra Trædal</t>
  </si>
  <si>
    <t>Janne Skorpen Knudsen</t>
  </si>
  <si>
    <t>Synne Rogstad</t>
  </si>
  <si>
    <t>Beate Nyhammer Hansen</t>
  </si>
  <si>
    <t>Marit Årdalsbakke</t>
  </si>
  <si>
    <t>Stine Mari Hasfjord</t>
  </si>
  <si>
    <t>Asta Rønning Fjærli</t>
  </si>
  <si>
    <t>+69</t>
  </si>
  <si>
    <t>Beatrice Llano</t>
  </si>
  <si>
    <t>Sarah  Hovden Øvsthus</t>
  </si>
  <si>
    <t>Ine Andersson</t>
  </si>
  <si>
    <t>Anette Ellingsberg</t>
  </si>
  <si>
    <t>Marianne Hasfjord</t>
  </si>
  <si>
    <t>Roy Sømme Ommedal</t>
  </si>
  <si>
    <t>Jarleif Amdal</t>
  </si>
  <si>
    <t>Tønsberg-Kam.</t>
  </si>
  <si>
    <t>Petter N. Sæterdal</t>
  </si>
  <si>
    <t>Daniel Holstad</t>
  </si>
  <si>
    <t>Jan Robert Solli</t>
  </si>
  <si>
    <t>Stein Inge Holstad</t>
  </si>
  <si>
    <t>Jonas Fiskum Pedersen</t>
  </si>
  <si>
    <t>Per Arne Marstad</t>
  </si>
  <si>
    <t>Kim Helge Moe</t>
  </si>
  <si>
    <t>Sindre Rørstadbotnen</t>
  </si>
  <si>
    <t>Fabian Fosse</t>
  </si>
  <si>
    <t>Ruth Kasirye</t>
  </si>
  <si>
    <t>M1</t>
  </si>
  <si>
    <t>Kristian Høyland</t>
  </si>
  <si>
    <t>Børge Aadland</t>
  </si>
  <si>
    <t>Vebjørn Varlid</t>
  </si>
  <si>
    <t>Even H. Walaker</t>
  </si>
  <si>
    <t>Ronny Matnisdal</t>
  </si>
  <si>
    <t>Runar Stikholmen</t>
  </si>
  <si>
    <t>Per Hordnes</t>
  </si>
  <si>
    <t>Kristian Helleren</t>
  </si>
  <si>
    <t>Kim Eirik Tollefsen</t>
  </si>
  <si>
    <t>Beatrice Llano, +69 kg, NRU rykk 70 kg</t>
  </si>
  <si>
    <t>Ronny Matnisdal, M1, 85 kg, rykk 130 kg, 133 kg</t>
  </si>
  <si>
    <t>xxx</t>
  </si>
  <si>
    <t>Tønsberg-Kameratene</t>
  </si>
  <si>
    <t>05.-06.12.14</t>
  </si>
  <si>
    <t>Atle Rønning Kappinen, M4, 77 kg, rykk 98 kg, 101 kg, støt 124 kg, 127 kg, sml. 225 kg, 228 kg</t>
  </si>
  <si>
    <t>Sarah Hovden Øvsthus, 53 kg, NRJS støt 84 kg</t>
  </si>
  <si>
    <t>Jantsen Øverås, 77 kg, NRJ rykk 119 kg, støt 143 kg, 146 kg, sml. 262 kg, 265 kg</t>
  </si>
  <si>
    <t/>
  </si>
  <si>
    <t>ny</t>
  </si>
  <si>
    <t>gl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</si>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</sst>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dd\.mm\.yy"/>
    <numFmt numFmtId="195" formatCode="dd\.mmm\.yy"/>
    <numFmt numFmtId="196" formatCode="dd\.mmm"/>
    <numFmt numFmtId="197" formatCode="mmm\.yy"/>
    <numFmt numFmtId="198" formatCode="dd\.mm\.yy\ hh:mm"/>
    <numFmt numFmtId="199" formatCode="0.0000"/>
    <numFmt numFmtId="200" formatCode="0.0"/>
    <numFmt numFmtId="201" formatCode="dd/mm"/>
    <numFmt numFmtId="202" formatCode="dd\.mm"/>
    <numFmt numFmtId="203" formatCode="General;[Red]\-General"/>
    <numFmt numFmtId="204" formatCode="0.000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dd/mm/yy"/>
    <numFmt numFmtId="212" formatCode="&quot;kr&quot;\ #,##0.0"/>
    <numFmt numFmtId="213" formatCode="#,##0.0"/>
    <numFmt numFmtId="214" formatCode="[$-414]d\.\ mmmm\ yyyy"/>
    <numFmt numFmtId="215" formatCode="dd/mm/yy;@"/>
    <numFmt numFmtId="216" formatCode="0.0;[Red]0.0"/>
    <numFmt numFmtId="217" formatCode="0;[Red]0"/>
    <numFmt numFmtId="218" formatCode="mmm/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0;[Red]0.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sz val="24"/>
      <name val="MS Sans Serif"/>
      <family val="2"/>
    </font>
    <font>
      <sz val="20"/>
      <name val="MS Sans Serif"/>
      <family val="2"/>
    </font>
    <font>
      <b/>
      <sz val="26"/>
      <color indexed="9"/>
      <name val="Arial"/>
      <family val="2"/>
    </font>
    <font>
      <sz val="28"/>
      <name val="Arial Black"/>
      <family val="2"/>
    </font>
    <font>
      <sz val="18"/>
      <name val="Arial Black"/>
      <family val="2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MS Sans Serif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60" fillId="23" borderId="1" applyNumberFormat="0" applyAlignment="0" applyProtection="0"/>
    <xf numFmtId="0" fontId="61" fillId="0" borderId="2" applyNumberFormat="0" applyFill="0" applyAlignment="0" applyProtection="0"/>
    <xf numFmtId="40" fontId="0" fillId="0" borderId="0" applyFont="0" applyFill="0" applyBorder="0" applyAlignment="0" applyProtection="0"/>
    <xf numFmtId="0" fontId="62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63" fillId="26" borderId="0" applyNumberFormat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38" fontId="0" fillId="0" borderId="0" applyFont="0" applyFill="0" applyBorder="0" applyAlignment="0" applyProtection="0"/>
    <xf numFmtId="0" fontId="69" fillId="20" borderId="9" applyNumberFormat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right"/>
    </xf>
    <xf numFmtId="199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0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200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15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15" fontId="0" fillId="0" borderId="0" xfId="0" applyNumberFormat="1" applyAlignment="1">
      <alignment/>
    </xf>
    <xf numFmtId="215" fontId="16" fillId="0" borderId="0" xfId="0" applyNumberFormat="1" applyFont="1" applyBorder="1" applyAlignment="1">
      <alignment horizontal="center"/>
    </xf>
    <xf numFmtId="217" fontId="17" fillId="0" borderId="0" xfId="0" applyNumberFormat="1" applyFont="1" applyBorder="1" applyAlignment="1">
      <alignment horizontal="center"/>
    </xf>
    <xf numFmtId="217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/>
    </xf>
    <xf numFmtId="216" fontId="4" fillId="0" borderId="0" xfId="0" applyNumberFormat="1" applyFont="1" applyAlignment="1">
      <alignment horizontal="center"/>
    </xf>
    <xf numFmtId="216" fontId="4" fillId="0" borderId="0" xfId="0" applyNumberFormat="1" applyFont="1" applyAlignment="1" applyProtection="1">
      <alignment horizontal="center"/>
      <protection/>
    </xf>
    <xf numFmtId="216" fontId="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200" fontId="9" fillId="0" borderId="0" xfId="0" applyNumberFormat="1" applyFont="1" applyAlignment="1" applyProtection="1">
      <alignment horizontal="left"/>
      <protection/>
    </xf>
    <xf numFmtId="20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0" fontId="4" fillId="0" borderId="11" xfId="0" applyNumberFormat="1" applyFont="1" applyBorder="1" applyAlignment="1">
      <alignment horizontal="center" wrapText="1"/>
    </xf>
    <xf numFmtId="216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03" fontId="8" fillId="0" borderId="10" xfId="0" applyNumberFormat="1" applyFont="1" applyBorder="1" applyAlignment="1">
      <alignment horizontal="center"/>
    </xf>
    <xf numFmtId="216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16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/>
      <protection/>
    </xf>
    <xf numFmtId="204" fontId="0" fillId="0" borderId="0" xfId="0" applyNumberFormat="1" applyAlignment="1">
      <alignment/>
    </xf>
    <xf numFmtId="217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206" fontId="25" fillId="0" borderId="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215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217" fontId="7" fillId="0" borderId="2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9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 applyProtection="1">
      <alignment horizontal="right"/>
      <protection/>
    </xf>
    <xf numFmtId="215" fontId="32" fillId="0" borderId="0" xfId="0" applyNumberFormat="1" applyFont="1" applyAlignment="1" applyProtection="1">
      <alignment horizontal="left"/>
      <protection/>
    </xf>
    <xf numFmtId="2" fontId="31" fillId="0" borderId="0" xfId="0" applyNumberFormat="1" applyFont="1" applyAlignment="1">
      <alignment horizontal="right"/>
    </xf>
    <xf numFmtId="1" fontId="32" fillId="0" borderId="0" xfId="0" applyNumberFormat="1" applyFont="1" applyAlignment="1" applyProtection="1">
      <alignment horizontal="center"/>
      <protection locked="0"/>
    </xf>
    <xf numFmtId="2" fontId="4" fillId="0" borderId="11" xfId="0" applyNumberFormat="1" applyFont="1" applyBorder="1" applyAlignment="1">
      <alignment horizontal="center" wrapText="1"/>
    </xf>
    <xf numFmtId="0" fontId="7" fillId="0" borderId="23" xfId="0" applyFont="1" applyBorder="1" applyAlignment="1" applyProtection="1">
      <alignment horizontal="right" vertical="center"/>
      <protection locked="0"/>
    </xf>
    <xf numFmtId="2" fontId="7" fillId="0" borderId="2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215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217" fontId="6" fillId="0" borderId="25" xfId="0" applyNumberFormat="1" applyFont="1" applyBorder="1" applyAlignment="1" applyProtection="1">
      <alignment horizontal="center" vertical="center"/>
      <protection locked="0"/>
    </xf>
    <xf numFmtId="217" fontId="6" fillId="0" borderId="26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>
      <alignment horizontal="center"/>
    </xf>
    <xf numFmtId="217" fontId="6" fillId="0" borderId="24" xfId="0" applyNumberFormat="1" applyFont="1" applyBorder="1" applyAlignment="1" applyProtection="1">
      <alignment horizontal="center" vertical="center"/>
      <protection locked="0"/>
    </xf>
    <xf numFmtId="217" fontId="6" fillId="0" borderId="27" xfId="0" applyNumberFormat="1" applyFont="1" applyBorder="1" applyAlignment="1" applyProtection="1">
      <alignment horizontal="center" vertical="center"/>
      <protection locked="0"/>
    </xf>
    <xf numFmtId="217" fontId="6" fillId="0" borderId="28" xfId="0" applyNumberFormat="1" applyFont="1" applyBorder="1" applyAlignment="1" applyProtection="1">
      <alignment horizontal="center" vertical="center"/>
      <protection locked="0"/>
    </xf>
    <xf numFmtId="217" fontId="6" fillId="0" borderId="29" xfId="0" applyNumberFormat="1" applyFont="1" applyBorder="1" applyAlignment="1" applyProtection="1">
      <alignment horizontal="center" vertical="center"/>
      <protection locked="0"/>
    </xf>
    <xf numFmtId="2" fontId="7" fillId="0" borderId="30" xfId="0" applyNumberFormat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217" fontId="6" fillId="0" borderId="12" xfId="0" applyNumberFormat="1" applyFont="1" applyBorder="1" applyAlignment="1" applyProtection="1">
      <alignment horizontal="center" vertical="center"/>
      <protection locked="0"/>
    </xf>
    <xf numFmtId="217" fontId="6" fillId="0" borderId="31" xfId="0" applyNumberFormat="1" applyFont="1" applyBorder="1" applyAlignment="1" applyProtection="1">
      <alignment horizontal="center" vertical="center"/>
      <protection locked="0"/>
    </xf>
    <xf numFmtId="217" fontId="6" fillId="0" borderId="32" xfId="0" applyNumberFormat="1" applyFont="1" applyBorder="1" applyAlignment="1" applyProtection="1">
      <alignment horizontal="center" vertical="center"/>
      <protection locked="0"/>
    </xf>
    <xf numFmtId="215" fontId="4" fillId="0" borderId="0" xfId="0" applyNumberFormat="1" applyFont="1" applyBorder="1" applyAlignment="1">
      <alignment horizontal="center"/>
    </xf>
    <xf numFmtId="0" fontId="7" fillId="0" borderId="23" xfId="44" applyFont="1" applyBorder="1" applyAlignment="1" applyProtection="1">
      <alignment horizontal="right" vertical="center"/>
      <protection locked="0"/>
    </xf>
    <xf numFmtId="2" fontId="7" fillId="0" borderId="24" xfId="44" applyNumberFormat="1" applyFont="1" applyBorder="1" applyAlignment="1" applyProtection="1">
      <alignment horizontal="right" vertical="center"/>
      <protection locked="0"/>
    </xf>
    <xf numFmtId="0" fontId="7" fillId="0" borderId="24" xfId="44" applyFont="1" applyBorder="1" applyAlignment="1" applyProtection="1">
      <alignment horizontal="center" vertical="center"/>
      <protection locked="0"/>
    </xf>
    <xf numFmtId="215" fontId="7" fillId="0" borderId="24" xfId="44" applyNumberFormat="1" applyFont="1" applyBorder="1" applyAlignment="1" applyProtection="1">
      <alignment horizontal="center" vertical="center"/>
      <protection locked="0"/>
    </xf>
    <xf numFmtId="1" fontId="7" fillId="0" borderId="24" xfId="44" applyNumberFormat="1" applyFont="1" applyBorder="1" applyAlignment="1" applyProtection="1">
      <alignment horizontal="right" vertical="center"/>
      <protection locked="0"/>
    </xf>
    <xf numFmtId="0" fontId="7" fillId="0" borderId="24" xfId="44" applyFont="1" applyBorder="1" applyAlignment="1" applyProtection="1">
      <alignment vertical="center"/>
      <protection locked="0"/>
    </xf>
    <xf numFmtId="203" fontId="6" fillId="0" borderId="33" xfId="44" applyNumberFormat="1" applyFont="1" applyBorder="1" applyAlignment="1" applyProtection="1">
      <alignment horizontal="center" vertical="center"/>
      <protection locked="0"/>
    </xf>
    <xf numFmtId="203" fontId="6" fillId="0" borderId="27" xfId="44" applyNumberFormat="1" applyFont="1" applyBorder="1" applyAlignment="1" applyProtection="1">
      <alignment horizontal="center" vertical="center"/>
      <protection locked="0"/>
    </xf>
    <xf numFmtId="0" fontId="7" fillId="0" borderId="21" xfId="44" applyFont="1" applyBorder="1" applyAlignment="1" applyProtection="1">
      <alignment horizontal="right" vertical="center"/>
      <protection locked="0"/>
    </xf>
    <xf numFmtId="2" fontId="7" fillId="0" borderId="19" xfId="44" applyNumberFormat="1" applyFont="1" applyBorder="1" applyAlignment="1" applyProtection="1">
      <alignment horizontal="right" vertical="center"/>
      <protection locked="0"/>
    </xf>
    <xf numFmtId="0" fontId="7" fillId="0" borderId="19" xfId="44" applyFont="1" applyBorder="1" applyAlignment="1" applyProtection="1">
      <alignment horizontal="center" vertical="center"/>
      <protection locked="0"/>
    </xf>
    <xf numFmtId="215" fontId="7" fillId="0" borderId="19" xfId="44" applyNumberFormat="1" applyFont="1" applyBorder="1" applyAlignment="1" applyProtection="1">
      <alignment horizontal="center" vertical="center"/>
      <protection locked="0"/>
    </xf>
    <xf numFmtId="1" fontId="7" fillId="0" borderId="19" xfId="44" applyNumberFormat="1" applyFont="1" applyBorder="1" applyAlignment="1" applyProtection="1">
      <alignment horizontal="right" vertical="center"/>
      <protection locked="0"/>
    </xf>
    <xf numFmtId="0" fontId="7" fillId="0" borderId="19" xfId="44" applyFont="1" applyBorder="1" applyAlignment="1" applyProtection="1">
      <alignment vertical="center"/>
      <protection locked="0"/>
    </xf>
    <xf numFmtId="203" fontId="6" fillId="0" borderId="34" xfId="44" applyNumberFormat="1" applyFont="1" applyBorder="1" applyAlignment="1" applyProtection="1">
      <alignment horizontal="center" vertical="center"/>
      <protection locked="0"/>
    </xf>
    <xf numFmtId="203" fontId="6" fillId="0" borderId="26" xfId="44" applyNumberFormat="1" applyFont="1" applyBorder="1" applyAlignment="1" applyProtection="1">
      <alignment horizontal="center" vertical="center"/>
      <protection locked="0"/>
    </xf>
    <xf numFmtId="0" fontId="7" fillId="0" borderId="21" xfId="44" applyFont="1" applyBorder="1" applyAlignment="1" applyProtection="1" quotePrefix="1">
      <alignment horizontal="right" vertical="center"/>
      <protection locked="0"/>
    </xf>
    <xf numFmtId="203" fontId="6" fillId="0" borderId="34" xfId="44" applyNumberFormat="1" applyFont="1" applyBorder="1" applyAlignment="1" applyProtection="1" quotePrefix="1">
      <alignment horizontal="center" vertical="center"/>
      <protection locked="0"/>
    </xf>
    <xf numFmtId="1" fontId="7" fillId="0" borderId="21" xfId="44" applyNumberFormat="1" applyFont="1" applyBorder="1" applyAlignment="1" applyProtection="1">
      <alignment horizontal="right" vertical="center"/>
      <protection locked="0"/>
    </xf>
    <xf numFmtId="0" fontId="7" fillId="0" borderId="35" xfId="44" applyFont="1" applyBorder="1" applyAlignment="1" applyProtection="1">
      <alignment vertical="center"/>
      <protection locked="0"/>
    </xf>
    <xf numFmtId="0" fontId="7" fillId="0" borderId="19" xfId="44" applyFont="1" applyBorder="1" applyAlignment="1" applyProtection="1">
      <alignment horizontal="left" vertical="center"/>
      <protection locked="0"/>
    </xf>
    <xf numFmtId="1" fontId="6" fillId="0" borderId="34" xfId="44" applyNumberFormat="1" applyFont="1" applyBorder="1" applyAlignment="1" applyProtection="1">
      <alignment horizontal="center" vertical="center"/>
      <protection locked="0"/>
    </xf>
    <xf numFmtId="1" fontId="6" fillId="0" borderId="26" xfId="44" applyNumberFormat="1" applyFont="1" applyBorder="1" applyAlignment="1" applyProtection="1">
      <alignment horizontal="center" vertical="center"/>
      <protection locked="0"/>
    </xf>
    <xf numFmtId="0" fontId="7" fillId="0" borderId="21" xfId="44" applyFont="1" applyBorder="1" applyAlignment="1" applyProtection="1">
      <alignment vertical="center"/>
      <protection locked="0"/>
    </xf>
    <xf numFmtId="0" fontId="7" fillId="0" borderId="25" xfId="44" applyFont="1" applyBorder="1" applyAlignment="1" applyProtection="1">
      <alignment vertical="center"/>
      <protection locked="0"/>
    </xf>
    <xf numFmtId="2" fontId="7" fillId="0" borderId="19" xfId="44" applyNumberFormat="1" applyFont="1" applyBorder="1" applyAlignment="1" applyProtection="1" quotePrefix="1">
      <alignment horizontal="right" vertical="center"/>
      <protection locked="0"/>
    </xf>
    <xf numFmtId="0" fontId="7" fillId="0" borderId="23" xfId="44" applyFont="1" applyBorder="1" applyAlignment="1" applyProtection="1" quotePrefix="1">
      <alignment horizontal="right" vertical="center"/>
      <protection locked="0"/>
    </xf>
    <xf numFmtId="1" fontId="7" fillId="0" borderId="23" xfId="44" applyNumberFormat="1" applyFont="1" applyBorder="1" applyAlignment="1" applyProtection="1">
      <alignment horizontal="right" vertical="center"/>
      <protection locked="0"/>
    </xf>
    <xf numFmtId="1" fontId="6" fillId="0" borderId="33" xfId="44" applyNumberFormat="1" applyFont="1" applyBorder="1" applyAlignment="1" applyProtection="1">
      <alignment horizontal="center" vertical="center"/>
      <protection locked="0"/>
    </xf>
    <xf numFmtId="1" fontId="6" fillId="0" borderId="27" xfId="44" applyNumberFormat="1" applyFont="1" applyBorder="1" applyAlignment="1" applyProtection="1">
      <alignment horizontal="center" vertical="center"/>
      <protection locked="0"/>
    </xf>
    <xf numFmtId="0" fontId="7" fillId="0" borderId="23" xfId="44" applyFont="1" applyBorder="1" applyAlignment="1" applyProtection="1">
      <alignment vertical="center"/>
      <protection locked="0"/>
    </xf>
    <xf numFmtId="1" fontId="6" fillId="0" borderId="34" xfId="44" applyNumberFormat="1" applyFont="1" applyBorder="1" applyAlignment="1" applyProtection="1" quotePrefix="1">
      <alignment horizontal="center" vertical="center"/>
      <protection locked="0"/>
    </xf>
    <xf numFmtId="1" fontId="6" fillId="0" borderId="33" xfId="44" applyNumberFormat="1" applyFont="1" applyBorder="1" applyAlignment="1" applyProtection="1" quotePrefix="1">
      <alignment horizontal="center" vertical="center"/>
      <protection locked="0"/>
    </xf>
    <xf numFmtId="0" fontId="7" fillId="0" borderId="36" xfId="44" applyFont="1" applyBorder="1" applyAlignment="1" applyProtection="1" quotePrefix="1">
      <alignment horizontal="right" vertical="center"/>
      <protection locked="0"/>
    </xf>
    <xf numFmtId="2" fontId="7" fillId="0" borderId="22" xfId="44" applyNumberFormat="1" applyFont="1" applyBorder="1" applyAlignment="1" applyProtection="1">
      <alignment horizontal="right" vertical="center"/>
      <protection locked="0"/>
    </xf>
    <xf numFmtId="0" fontId="7" fillId="0" borderId="22" xfId="44" applyFont="1" applyBorder="1" applyAlignment="1" applyProtection="1">
      <alignment horizontal="center" vertical="center"/>
      <protection locked="0"/>
    </xf>
    <xf numFmtId="215" fontId="7" fillId="0" borderId="22" xfId="44" applyNumberFormat="1" applyFont="1" applyBorder="1" applyAlignment="1" applyProtection="1">
      <alignment horizontal="center" vertical="center"/>
      <protection locked="0"/>
    </xf>
    <xf numFmtId="1" fontId="7" fillId="0" borderId="22" xfId="44" applyNumberFormat="1" applyFont="1" applyBorder="1" applyAlignment="1" applyProtection="1">
      <alignment horizontal="right" vertical="center"/>
      <protection locked="0"/>
    </xf>
    <xf numFmtId="0" fontId="7" fillId="0" borderId="22" xfId="44" applyFont="1" applyBorder="1" applyAlignment="1" applyProtection="1">
      <alignment vertical="center"/>
      <protection locked="0"/>
    </xf>
    <xf numFmtId="203" fontId="6" fillId="0" borderId="37" xfId="44" applyNumberFormat="1" applyFont="1" applyBorder="1" applyAlignment="1" applyProtection="1">
      <alignment horizontal="center" vertical="center"/>
      <protection locked="0"/>
    </xf>
    <xf numFmtId="203" fontId="6" fillId="0" borderId="38" xfId="44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215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15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17" fontId="1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right"/>
    </xf>
    <xf numFmtId="215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left"/>
    </xf>
    <xf numFmtId="217" fontId="27" fillId="0" borderId="0" xfId="0" applyNumberFormat="1" applyFont="1" applyFill="1" applyBorder="1" applyAlignment="1">
      <alignment horizontal="right"/>
    </xf>
    <xf numFmtId="223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" fontId="33" fillId="0" borderId="0" xfId="0" applyNumberFormat="1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215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217" fontId="6" fillId="0" borderId="19" xfId="0" applyNumberFormat="1" applyFont="1" applyBorder="1" applyAlignment="1" applyProtection="1">
      <alignment horizontal="center" vertical="center"/>
      <protection locked="0"/>
    </xf>
    <xf numFmtId="217" fontId="6" fillId="0" borderId="39" xfId="0" applyNumberFormat="1" applyFont="1" applyBorder="1" applyAlignment="1" applyProtection="1">
      <alignment horizontal="center" vertical="center"/>
      <protection locked="0"/>
    </xf>
    <xf numFmtId="217" fontId="6" fillId="0" borderId="40" xfId="0" applyNumberFormat="1" applyFont="1" applyBorder="1" applyAlignment="1" applyProtection="1">
      <alignment horizontal="center" vertical="center"/>
      <protection locked="0"/>
    </xf>
    <xf numFmtId="217" fontId="6" fillId="0" borderId="41" xfId="0" applyNumberFormat="1" applyFont="1" applyBorder="1" applyAlignment="1" applyProtection="1">
      <alignment horizontal="center" vertical="center"/>
      <protection locked="0"/>
    </xf>
    <xf numFmtId="217" fontId="6" fillId="0" borderId="42" xfId="0" applyNumberFormat="1" applyFont="1" applyBorder="1" applyAlignment="1" applyProtection="1">
      <alignment horizontal="center" vertical="center"/>
      <protection locked="0"/>
    </xf>
    <xf numFmtId="1" fontId="6" fillId="0" borderId="26" xfId="44" applyNumberFormat="1" applyFont="1" applyBorder="1" applyAlignment="1" applyProtection="1" quotePrefix="1">
      <alignment horizontal="center" vertical="center"/>
      <protection locked="0"/>
    </xf>
    <xf numFmtId="217" fontId="6" fillId="0" borderId="26" xfId="0" applyNumberFormat="1" applyFont="1" applyBorder="1" applyAlignment="1" applyProtection="1" quotePrefix="1">
      <alignment horizontal="center" vertical="center"/>
      <protection locked="0"/>
    </xf>
    <xf numFmtId="0" fontId="5" fillId="0" borderId="19" xfId="44" applyFont="1" applyBorder="1" applyAlignment="1" applyProtection="1">
      <alignment vertical="center"/>
      <protection locked="0"/>
    </xf>
    <xf numFmtId="203" fontId="6" fillId="0" borderId="39" xfId="44" applyNumberFormat="1" applyFont="1" applyBorder="1" applyAlignment="1" applyProtection="1">
      <alignment horizontal="center" vertical="center"/>
      <protection locked="0"/>
    </xf>
    <xf numFmtId="203" fontId="6" fillId="0" borderId="28" xfId="44" applyNumberFormat="1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top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left" vertical="top"/>
      <protection locked="0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15" fontId="35" fillId="0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22" fillId="35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215" fontId="36" fillId="35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right"/>
    </xf>
    <xf numFmtId="2" fontId="27" fillId="0" borderId="0" xfId="0" applyNumberFormat="1" applyFont="1" applyFill="1" applyAlignment="1">
      <alignment horizontal="right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Sheet1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38">
    <dxf>
      <font>
        <b/>
        <i val="0"/>
        <u val="single"/>
        <color theme="3"/>
      </font>
    </dxf>
    <dxf>
      <font>
        <b/>
        <i val="0"/>
        <strike/>
        <color rgb="FFFF0000"/>
      </font>
    </dxf>
    <dxf>
      <font>
        <b/>
        <i val="0"/>
        <u val="single"/>
        <color theme="3"/>
      </font>
    </dxf>
    <dxf>
      <font>
        <b/>
        <i val="0"/>
        <strike/>
        <color rgb="FFFF0000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u val="single"/>
        <color rgb="FF000080"/>
      </font>
      <border/>
    </dxf>
    <dxf>
      <font>
        <b/>
        <i val="0"/>
        <strike/>
        <color rgb="FFFF0000"/>
      </font>
      <border/>
    </dxf>
    <dxf>
      <font>
        <b/>
        <i val="0"/>
        <strike/>
        <color rgb="FFFF0000"/>
      </font>
      <border/>
    </dxf>
    <dxf>
      <font>
        <b/>
        <i val="0"/>
        <u val="single"/>
        <color theme="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1809750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43300" y="66675"/>
          <a:ext cx="647700" cy="96202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41978</v>
      </c>
      <c r="S5" s="103" t="s">
        <v>25</v>
      </c>
      <c r="T5" s="104">
        <v>1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42">
        <v>94</v>
      </c>
      <c r="B9" s="135">
        <v>85.53</v>
      </c>
      <c r="C9" s="136" t="s">
        <v>86</v>
      </c>
      <c r="D9" s="137">
        <v>21177</v>
      </c>
      <c r="E9" s="138">
        <v>1</v>
      </c>
      <c r="F9" s="139" t="s">
        <v>87</v>
      </c>
      <c r="G9" s="139" t="s">
        <v>64</v>
      </c>
      <c r="H9" s="147">
        <v>80</v>
      </c>
      <c r="I9" s="148">
        <v>83</v>
      </c>
      <c r="J9" s="148">
        <v>-85</v>
      </c>
      <c r="K9" s="147">
        <v>103</v>
      </c>
      <c r="L9" s="114">
        <v>107</v>
      </c>
      <c r="M9" s="114">
        <v>110</v>
      </c>
      <c r="N9" s="83">
        <f aca="true" t="shared" si="0" ref="N9:N24">IF(MAX(H9:J9)&lt;0,0,TRUNC(MAX(H9:J9)/1)*1)</f>
        <v>83</v>
      </c>
      <c r="O9" s="83">
        <f aca="true" t="shared" si="1" ref="O9:O24">IF(MAX(K9:M9)&lt;0,0,TRUNC(MAX(K9:M9)/1)*1)</f>
        <v>110</v>
      </c>
      <c r="P9" s="83">
        <f aca="true" t="shared" si="2" ref="P9:P23">IF(N9=0,0,IF(O9=0,0,SUM(N9:O9)))</f>
        <v>193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229.93501422306625</v>
      </c>
      <c r="R9" s="84">
        <f>IF(OR(D9="",B9="",V9=""),"",IF(OR(C9="UM",C9="JM",C9="SM",C9="UK",C9="JK",C9="SK"),"",Q9*(IF(ABS(1900-YEAR((V9+1)-D9))&lt;29,0,(VLOOKUP((YEAR(V9)-YEAR(D9)),'Meltzer-Malone'!$A$3:$B$63,2))))))</f>
        <v>330.4166154385462</v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1.1913731306894624</v>
      </c>
      <c r="V9" s="125">
        <f>R5</f>
        <v>41978</v>
      </c>
      <c r="W9" s="115"/>
      <c r="X9" s="115"/>
    </row>
    <row r="10" spans="1:24" s="12" customFormat="1" ht="19.5" customHeight="1">
      <c r="A10" s="134">
        <v>94</v>
      </c>
      <c r="B10" s="135">
        <v>86.17</v>
      </c>
      <c r="C10" s="136" t="s">
        <v>88</v>
      </c>
      <c r="D10" s="137">
        <v>22098</v>
      </c>
      <c r="E10" s="138">
        <v>3</v>
      </c>
      <c r="F10" s="139" t="s">
        <v>89</v>
      </c>
      <c r="G10" s="139" t="s">
        <v>65</v>
      </c>
      <c r="H10" s="140">
        <v>-78</v>
      </c>
      <c r="I10" s="141">
        <v>78</v>
      </c>
      <c r="J10" s="141">
        <v>-81</v>
      </c>
      <c r="K10" s="140">
        <v>100</v>
      </c>
      <c r="L10" s="114">
        <v>105</v>
      </c>
      <c r="M10" s="114">
        <v>-110</v>
      </c>
      <c r="N10" s="83">
        <f t="shared" si="0"/>
        <v>78</v>
      </c>
      <c r="O10" s="83">
        <f t="shared" si="1"/>
        <v>105</v>
      </c>
      <c r="P10" s="83">
        <f t="shared" si="2"/>
        <v>183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217.22795529902993</v>
      </c>
      <c r="R10" s="84">
        <f>IF(OR(D10="",B10="",V10=""),"",IF(OR(C10="UM",C10="JM",C10="SM",C10="UK",C10="JK",C10="SK"),"",Q10*(IF(ABS(1900-YEAR((V10+1)-D10))&lt;29,0,(VLOOKUP((YEAR(V10)-YEAR(D10)),'Meltzer-Malone'!$A$3:$B$63,2))))))</f>
        <v>295.64724716197975</v>
      </c>
      <c r="S10" s="88"/>
      <c r="T10" s="89"/>
      <c r="U10" s="87">
        <f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1.1870380070985243</v>
      </c>
      <c r="V10" s="125">
        <f>R5</f>
        <v>41978</v>
      </c>
      <c r="W10" s="115"/>
      <c r="X10" s="115"/>
    </row>
    <row r="11" spans="1:24" s="12" customFormat="1" ht="19.5" customHeight="1">
      <c r="A11" s="142">
        <v>105</v>
      </c>
      <c r="B11" s="135">
        <v>97.88</v>
      </c>
      <c r="C11" s="136" t="s">
        <v>90</v>
      </c>
      <c r="D11" s="137">
        <v>26790</v>
      </c>
      <c r="E11" s="138">
        <v>4</v>
      </c>
      <c r="F11" s="139" t="s">
        <v>91</v>
      </c>
      <c r="G11" s="139" t="s">
        <v>62</v>
      </c>
      <c r="H11" s="140">
        <v>95</v>
      </c>
      <c r="I11" s="141">
        <v>100</v>
      </c>
      <c r="J11" s="141">
        <v>105</v>
      </c>
      <c r="K11" s="140">
        <v>125</v>
      </c>
      <c r="L11" s="114">
        <v>130</v>
      </c>
      <c r="M11" s="114">
        <v>135</v>
      </c>
      <c r="N11" s="83">
        <f t="shared" si="0"/>
        <v>105</v>
      </c>
      <c r="O11" s="83">
        <f t="shared" si="1"/>
        <v>135</v>
      </c>
      <c r="P11" s="83">
        <f t="shared" si="2"/>
        <v>240</v>
      </c>
      <c r="Q11" s="84">
        <f t="shared" si="3"/>
        <v>269.2717910048367</v>
      </c>
      <c r="R11" s="84">
        <f>IF(OR(D11="",B11="",V11=""),"",IF(OR(C11="UM",C11="JM",C11="SM",C11="UK",C11="JK",C11="SK"),"",Q11*(IF(ABS(1900-YEAR((V11+1)-D11))&lt;29,0,(VLOOKUP((YEAR(V11)-YEAR(D11)),'Meltzer-Malone'!$A$3:$B$63,2))))))</f>
        <v>309.39328786455735</v>
      </c>
      <c r="S11" s="88"/>
      <c r="T11" s="89"/>
      <c r="U11" s="87">
        <f aca="true" t="shared" si="4" ref="U11:U24">IF(P11="","",IF(B11="","",IF(OR(C11="UK",C11="JK",C11="SK",C11="K1",C11="K2",C11="K3",C11="K4",C11="K5",C11="K6",C11="K7",C11="K8",C11="K9",C11="K10"),IF(B11&gt;148.026,1,IF(B11&lt;28,10^(0.89726074*LOG10(28/148.026)^2),10^(0.89726074*LOG10(B11/148.026)^2))),IF(B11&gt;174.393,1,IF(B11&lt;32,10^(0.794358141*LOG10(32/174.393)^2),10^(0.794358141*LOG10(B11/174.393)^2))))))</f>
        <v>1.1219657958534863</v>
      </c>
      <c r="V11" s="125">
        <f>R5</f>
        <v>41978</v>
      </c>
      <c r="W11" s="115"/>
      <c r="X11" s="115"/>
    </row>
    <row r="12" spans="1:24" s="12" customFormat="1" ht="19.5" customHeight="1">
      <c r="A12" s="152"/>
      <c r="B12" s="127"/>
      <c r="C12" s="128"/>
      <c r="D12" s="129"/>
      <c r="E12" s="130"/>
      <c r="F12" s="131"/>
      <c r="G12" s="131"/>
      <c r="H12" s="154"/>
      <c r="I12" s="155"/>
      <c r="J12" s="155"/>
      <c r="K12" s="158"/>
      <c r="L12" s="119"/>
      <c r="M12" s="120"/>
      <c r="N12" s="83">
        <f t="shared" si="0"/>
        <v>0</v>
      </c>
      <c r="O12" s="83">
        <f t="shared" si="1"/>
        <v>0</v>
      </c>
      <c r="P12" s="83">
        <f t="shared" si="2"/>
        <v>0</v>
      </c>
      <c r="Q12" s="84">
        <f t="shared" si="3"/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</c>
      <c r="V12" s="125">
        <f>R5</f>
        <v>41978</v>
      </c>
      <c r="W12" s="115"/>
      <c r="X12" s="115"/>
    </row>
    <row r="13" spans="1:24" s="12" customFormat="1" ht="19.5" customHeight="1">
      <c r="A13" s="134">
        <v>77</v>
      </c>
      <c r="B13" s="135">
        <v>76.08</v>
      </c>
      <c r="C13" s="136" t="s">
        <v>92</v>
      </c>
      <c r="D13" s="137">
        <v>20075</v>
      </c>
      <c r="E13" s="138">
        <v>1</v>
      </c>
      <c r="F13" s="139" t="s">
        <v>93</v>
      </c>
      <c r="G13" s="139" t="s">
        <v>65</v>
      </c>
      <c r="H13" s="140">
        <v>-78</v>
      </c>
      <c r="I13" s="141">
        <v>-78</v>
      </c>
      <c r="J13" s="141">
        <v>78</v>
      </c>
      <c r="K13" s="140">
        <v>85</v>
      </c>
      <c r="L13" s="114">
        <v>90</v>
      </c>
      <c r="M13" s="114">
        <v>-95</v>
      </c>
      <c r="N13" s="83">
        <f t="shared" si="0"/>
        <v>78</v>
      </c>
      <c r="O13" s="83">
        <f t="shared" si="1"/>
        <v>90</v>
      </c>
      <c r="P13" s="83">
        <f t="shared" si="2"/>
        <v>168</v>
      </c>
      <c r="Q13" s="84">
        <f t="shared" si="3"/>
        <v>213.01295712083098</v>
      </c>
      <c r="R13" s="84">
        <f>IF(OR(D13="",B13="",V13=""),"",IF(OR(C13="UM",C13="JM",C13="SM",C13="UK",C13="JK",C13="SK"),"",Q13*(IF(ABS(1900-YEAR((V13+1)-D13))&lt;29,0,(VLOOKUP((YEAR(V13)-YEAR(D13)),'Meltzer-Malone'!$A$3:$B$63,2))))))</f>
        <v>322.5016170809381</v>
      </c>
      <c r="S13" s="88"/>
      <c r="T13" s="89" t="s">
        <v>20</v>
      </c>
      <c r="U13" s="87">
        <f t="shared" si="4"/>
        <v>1.2679342685763748</v>
      </c>
      <c r="V13" s="125">
        <f>R5</f>
        <v>41978</v>
      </c>
      <c r="W13" s="115"/>
      <c r="X13" s="115"/>
    </row>
    <row r="14" spans="1:24" s="12" customFormat="1" ht="19.5" customHeight="1">
      <c r="A14" s="142">
        <v>94</v>
      </c>
      <c r="B14" s="135">
        <v>86.64</v>
      </c>
      <c r="C14" s="136" t="s">
        <v>94</v>
      </c>
      <c r="D14" s="137">
        <v>14761</v>
      </c>
      <c r="E14" s="138">
        <v>2</v>
      </c>
      <c r="F14" s="139" t="s">
        <v>95</v>
      </c>
      <c r="G14" s="139" t="s">
        <v>60</v>
      </c>
      <c r="H14" s="147">
        <v>45</v>
      </c>
      <c r="I14" s="148">
        <v>48</v>
      </c>
      <c r="J14" s="148">
        <v>-50</v>
      </c>
      <c r="K14" s="147">
        <v>55</v>
      </c>
      <c r="L14" s="114">
        <v>58</v>
      </c>
      <c r="M14" s="114">
        <v>60</v>
      </c>
      <c r="N14" s="83">
        <f t="shared" si="0"/>
        <v>48</v>
      </c>
      <c r="O14" s="83">
        <f t="shared" si="1"/>
        <v>60</v>
      </c>
      <c r="P14" s="83">
        <f t="shared" si="2"/>
        <v>108</v>
      </c>
      <c r="Q14" s="84">
        <f t="shared" si="3"/>
        <v>127.86265377508819</v>
      </c>
      <c r="R14" s="84">
        <f>IF(OR(D14="",B14="",V14=""),"",IF(OR(C14="UM",C14="JM",C14="SM",C14="UK",C14="JK",C14="SK"),"",Q14*(IF(ABS(1900-YEAR((V14+1)-D14))&lt;29,0,(VLOOKUP((YEAR(V14)-YEAR(D14)),'Meltzer-Malone'!$A$3:$B$63,2))))))</f>
        <v>263.3970667766817</v>
      </c>
      <c r="S14" s="88"/>
      <c r="T14" s="89" t="s">
        <v>20</v>
      </c>
      <c r="U14" s="87">
        <f t="shared" si="4"/>
        <v>1.1839134608804462</v>
      </c>
      <c r="V14" s="125">
        <f>R5</f>
        <v>41978</v>
      </c>
      <c r="W14" s="115"/>
      <c r="X14" s="115"/>
    </row>
    <row r="15" spans="1:24" s="12" customFormat="1" ht="19.5" customHeight="1">
      <c r="A15" s="159">
        <v>105</v>
      </c>
      <c r="B15" s="160">
        <v>95.77</v>
      </c>
      <c r="C15" s="161" t="s">
        <v>96</v>
      </c>
      <c r="D15" s="162">
        <v>16495</v>
      </c>
      <c r="E15" s="163">
        <v>3</v>
      </c>
      <c r="F15" s="164" t="s">
        <v>97</v>
      </c>
      <c r="G15" s="164" t="s">
        <v>62</v>
      </c>
      <c r="H15" s="165">
        <v>65</v>
      </c>
      <c r="I15" s="166">
        <v>-70</v>
      </c>
      <c r="J15" s="166">
        <v>70</v>
      </c>
      <c r="K15" s="165">
        <v>85</v>
      </c>
      <c r="L15" s="114">
        <v>-88</v>
      </c>
      <c r="M15" s="114">
        <v>88</v>
      </c>
      <c r="N15" s="83">
        <f t="shared" si="0"/>
        <v>70</v>
      </c>
      <c r="O15" s="83">
        <f t="shared" si="1"/>
        <v>88</v>
      </c>
      <c r="P15" s="83">
        <f t="shared" si="2"/>
        <v>158</v>
      </c>
      <c r="Q15" s="84">
        <f t="shared" si="3"/>
        <v>178.8461136127299</v>
      </c>
      <c r="R15" s="84">
        <f>IF(OR(D15="",B15="",V15=""),"",IF(OR(C15="UM",C15="JM",C15="SM",C15="UK",C15="JK",C15="SK"),"",Q15*(IF(ABS(1900-YEAR((V15+1)-D15))&lt;29,0,(VLOOKUP((YEAR(V15)-YEAR(D15)),'Meltzer-Malone'!$A$3:$B$63,2))))))</f>
        <v>326.03646511600664</v>
      </c>
      <c r="S15" s="88"/>
      <c r="T15" s="89"/>
      <c r="U15" s="87">
        <f t="shared" si="4"/>
        <v>1.1319374279286702</v>
      </c>
      <c r="V15" s="125">
        <f>R5</f>
        <v>41978</v>
      </c>
      <c r="W15" s="115"/>
      <c r="X15" s="115"/>
    </row>
    <row r="16" spans="1:24" s="12" customFormat="1" ht="19.5" customHeight="1">
      <c r="A16" s="152"/>
      <c r="B16" s="127"/>
      <c r="C16" s="128"/>
      <c r="D16" s="129"/>
      <c r="E16" s="130"/>
      <c r="F16" s="131"/>
      <c r="G16" s="131"/>
      <c r="H16" s="132"/>
      <c r="I16" s="133"/>
      <c r="J16" s="133"/>
      <c r="K16" s="132"/>
      <c r="L16" s="114"/>
      <c r="M16" s="114"/>
      <c r="N16" s="83">
        <f t="shared" si="0"/>
        <v>0</v>
      </c>
      <c r="O16" s="83">
        <f t="shared" si="1"/>
        <v>0</v>
      </c>
      <c r="P16" s="83">
        <f t="shared" si="2"/>
        <v>0</v>
      </c>
      <c r="Q16" s="84">
        <f t="shared" si="3"/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</c>
      <c r="V16" s="125">
        <f>R5</f>
        <v>41978</v>
      </c>
      <c r="W16" s="115"/>
      <c r="X16" s="115"/>
    </row>
    <row r="17" spans="1:24" s="12" customFormat="1" ht="19.5" customHeight="1">
      <c r="A17" s="194"/>
      <c r="B17" s="97"/>
      <c r="C17" s="195"/>
      <c r="D17" s="196"/>
      <c r="E17" s="197"/>
      <c r="F17" s="198"/>
      <c r="G17" s="199"/>
      <c r="H17" s="200"/>
      <c r="I17" s="114"/>
      <c r="J17" s="201"/>
      <c r="K17" s="113"/>
      <c r="L17" s="114"/>
      <c r="M17" s="114"/>
      <c r="N17" s="83">
        <f t="shared" si="0"/>
        <v>0</v>
      </c>
      <c r="O17" s="83">
        <f t="shared" si="1"/>
        <v>0</v>
      </c>
      <c r="P17" s="83">
        <f t="shared" si="2"/>
        <v>0</v>
      </c>
      <c r="Q17" s="84">
        <f t="shared" si="3"/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</c>
      <c r="V17" s="125">
        <f>R5</f>
        <v>41978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41978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41978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41978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41978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41978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41978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41978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3" t="s">
        <v>71</v>
      </c>
      <c r="D27" s="213"/>
      <c r="E27" s="213"/>
      <c r="F27" s="213"/>
      <c r="G27" s="55" t="s">
        <v>32</v>
      </c>
      <c r="H27" s="56">
        <v>1</v>
      </c>
      <c r="I27" s="218" t="s">
        <v>81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73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s="7" customFormat="1" ht="15">
      <c r="A29" s="58" t="s">
        <v>33</v>
      </c>
      <c r="B29"/>
      <c r="C29" s="213"/>
      <c r="D29" s="213"/>
      <c r="E29" s="213"/>
      <c r="F29" s="213"/>
      <c r="G29" s="59"/>
      <c r="H29" s="56">
        <v>3</v>
      </c>
      <c r="I29" s="218" t="s">
        <v>72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ht="15">
      <c r="A30" s="6"/>
      <c r="B30"/>
      <c r="C30" s="213"/>
      <c r="D30" s="213"/>
      <c r="E30" s="213"/>
      <c r="F30" s="213"/>
      <c r="G30" s="34"/>
      <c r="H30" s="32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</row>
    <row r="31" spans="1:20" ht="15">
      <c r="A31" s="7"/>
      <c r="B31"/>
      <c r="C31" s="213"/>
      <c r="D31" s="213"/>
      <c r="E31" s="213"/>
      <c r="F31" s="213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3" t="s">
        <v>70</v>
      </c>
      <c r="D33" s="213"/>
      <c r="E33" s="213"/>
      <c r="F33" s="213"/>
      <c r="G33" s="61" t="s">
        <v>36</v>
      </c>
      <c r="H33" s="213" t="s">
        <v>83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3"/>
      <c r="E34" s="213"/>
      <c r="F34" s="213"/>
      <c r="G34" s="61"/>
      <c r="H34" s="31"/>
      <c r="I34" s="64"/>
    </row>
    <row r="35" spans="1:20" ht="13.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3.5">
      <c r="C36" s="213"/>
      <c r="D36" s="213"/>
      <c r="E36" s="213"/>
      <c r="F36" s="213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9 M13:M24 H12:L24 H11:M11 L10:M10">
    <cfRule type="cellIs" priority="3" dxfId="34" operator="between" stopIfTrue="1">
      <formula>1</formula>
      <formula>300</formula>
    </cfRule>
    <cfRule type="cellIs" priority="4" dxfId="35" operator="lessThanOrEqual" stopIfTrue="1">
      <formula>0</formula>
    </cfRule>
  </conditionalFormatting>
  <conditionalFormatting sqref="H10:K10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R19 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41979</v>
      </c>
      <c r="S5" s="103" t="s">
        <v>25</v>
      </c>
      <c r="T5" s="104">
        <v>5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34">
        <v>77</v>
      </c>
      <c r="B9" s="135">
        <v>75.28</v>
      </c>
      <c r="C9" s="136" t="s">
        <v>130</v>
      </c>
      <c r="D9" s="137">
        <v>34330</v>
      </c>
      <c r="E9" s="138">
        <v>1</v>
      </c>
      <c r="F9" s="139" t="s">
        <v>170</v>
      </c>
      <c r="G9" s="139" t="s">
        <v>64</v>
      </c>
      <c r="H9" s="140">
        <v>92</v>
      </c>
      <c r="I9" s="141">
        <v>-98</v>
      </c>
      <c r="J9" s="141">
        <v>-98</v>
      </c>
      <c r="K9" s="140">
        <v>114</v>
      </c>
      <c r="L9" s="114">
        <v>119</v>
      </c>
      <c r="M9" s="114">
        <v>-123</v>
      </c>
      <c r="N9" s="83">
        <f aca="true" t="shared" si="0" ref="N9:N24">IF(MAX(H9:J9)&lt;0,0,TRUNC(MAX(H9:J9)/1)*1)</f>
        <v>92</v>
      </c>
      <c r="O9" s="83">
        <f aca="true" t="shared" si="1" ref="O9:O24">IF(MAX(K9:M9)&lt;0,0,TRUNC(MAX(K9:M9)/1)*1)</f>
        <v>119</v>
      </c>
      <c r="P9" s="83">
        <f aca="true" t="shared" si="2" ref="P9:P23">IF(N9=0,0,IF(O9=0,0,SUM(N9:O9)))</f>
        <v>211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269.16806266728014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1.275678022119811</v>
      </c>
      <c r="V9" s="125">
        <f>R5</f>
        <v>41979</v>
      </c>
      <c r="W9" s="115"/>
      <c r="X9" s="115"/>
    </row>
    <row r="10" spans="1:24" s="12" customFormat="1" ht="19.5" customHeight="1">
      <c r="A10" s="134">
        <v>94</v>
      </c>
      <c r="B10" s="135">
        <v>88.28</v>
      </c>
      <c r="C10" s="136" t="s">
        <v>130</v>
      </c>
      <c r="D10" s="137">
        <v>32285</v>
      </c>
      <c r="E10" s="138">
        <v>2</v>
      </c>
      <c r="F10" s="139" t="s">
        <v>171</v>
      </c>
      <c r="G10" s="139" t="s">
        <v>172</v>
      </c>
      <c r="H10" s="147">
        <v>125</v>
      </c>
      <c r="I10" s="148">
        <v>130</v>
      </c>
      <c r="J10" s="148">
        <v>-133</v>
      </c>
      <c r="K10" s="147">
        <v>155</v>
      </c>
      <c r="L10" s="114">
        <v>162</v>
      </c>
      <c r="M10" s="114">
        <v>-168</v>
      </c>
      <c r="N10" s="83">
        <f t="shared" si="0"/>
        <v>130</v>
      </c>
      <c r="O10" s="83">
        <f t="shared" si="1"/>
        <v>162</v>
      </c>
      <c r="P10" s="83">
        <f t="shared" si="2"/>
        <v>292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342.6294556589911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1.1733885467773668</v>
      </c>
      <c r="V10" s="125">
        <f>R5</f>
        <v>41979</v>
      </c>
      <c r="W10" s="115"/>
      <c r="X10" s="115"/>
    </row>
    <row r="11" spans="1:24" s="12" customFormat="1" ht="19.5" customHeight="1">
      <c r="A11" s="134">
        <v>105</v>
      </c>
      <c r="B11" s="135">
        <v>95.37</v>
      </c>
      <c r="C11" s="136" t="s">
        <v>88</v>
      </c>
      <c r="D11" s="137">
        <v>22864</v>
      </c>
      <c r="E11" s="138">
        <v>3</v>
      </c>
      <c r="F11" s="139" t="s">
        <v>173</v>
      </c>
      <c r="G11" s="139" t="s">
        <v>63</v>
      </c>
      <c r="H11" s="147">
        <v>-95</v>
      </c>
      <c r="I11" s="205" t="s">
        <v>136</v>
      </c>
      <c r="J11" s="148">
        <v>-95</v>
      </c>
      <c r="K11" s="147">
        <v>-120</v>
      </c>
      <c r="L11" s="114">
        <v>-120</v>
      </c>
      <c r="M11" s="114">
        <v>-120</v>
      </c>
      <c r="N11" s="83">
        <f t="shared" si="0"/>
        <v>0</v>
      </c>
      <c r="O11" s="83">
        <f t="shared" si="1"/>
        <v>0</v>
      </c>
      <c r="P11" s="83">
        <f t="shared" si="2"/>
        <v>0</v>
      </c>
      <c r="Q11" s="84">
        <f t="shared" si="3"/>
        <v>0</v>
      </c>
      <c r="R11" s="84">
        <f>IF(OR(D11="",B11="",V11=""),"",IF(OR(C11="UM",C11="JM",C11="SM",C11="UK",C11="JK",C11="SK"),"",Q11*(IF(ABS(1900-YEAR((V11+1)-D11))&lt;29,0,(VLOOKUP((YEAR(V11)-YEAR(D11)),'Meltzer-Malone'!$A$3:$B$63,2))))))</f>
        <v>0</v>
      </c>
      <c r="S11" s="88"/>
      <c r="T11" s="89"/>
      <c r="U11" s="87">
        <f t="shared" si="4"/>
        <v>1.1339051881790594</v>
      </c>
      <c r="V11" s="125">
        <f>R5</f>
        <v>41979</v>
      </c>
      <c r="W11" s="115"/>
      <c r="X11" s="115"/>
    </row>
    <row r="12" spans="1:24" s="12" customFormat="1" ht="19.5" customHeight="1">
      <c r="A12" s="142" t="s">
        <v>104</v>
      </c>
      <c r="B12" s="135">
        <v>112.29</v>
      </c>
      <c r="C12" s="136" t="s">
        <v>130</v>
      </c>
      <c r="D12" s="137">
        <v>32941</v>
      </c>
      <c r="E12" s="138">
        <v>4</v>
      </c>
      <c r="F12" s="139" t="s">
        <v>174</v>
      </c>
      <c r="G12" s="139" t="s">
        <v>57</v>
      </c>
      <c r="H12" s="140">
        <v>108</v>
      </c>
      <c r="I12" s="141">
        <v>112</v>
      </c>
      <c r="J12" s="141">
        <v>115</v>
      </c>
      <c r="K12" s="140">
        <v>133</v>
      </c>
      <c r="L12" s="119">
        <v>138</v>
      </c>
      <c r="M12" s="114">
        <v>-141</v>
      </c>
      <c r="N12" s="83">
        <f t="shared" si="0"/>
        <v>115</v>
      </c>
      <c r="O12" s="83">
        <f t="shared" si="1"/>
        <v>138</v>
      </c>
      <c r="P12" s="83">
        <f t="shared" si="2"/>
        <v>253</v>
      </c>
      <c r="Q12" s="84">
        <f t="shared" si="3"/>
        <v>270.4933335467363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  <v>1.0691436108566652</v>
      </c>
      <c r="V12" s="125">
        <f>R5</f>
        <v>41979</v>
      </c>
      <c r="W12" s="115"/>
      <c r="X12" s="115"/>
    </row>
    <row r="13" spans="1:24" s="12" customFormat="1" ht="19.5" customHeight="1">
      <c r="A13" s="126"/>
      <c r="B13" s="127"/>
      <c r="C13" s="128"/>
      <c r="D13" s="129"/>
      <c r="E13" s="130"/>
      <c r="F13" s="131"/>
      <c r="G13" s="131"/>
      <c r="H13" s="132"/>
      <c r="I13" s="133"/>
      <c r="J13" s="133"/>
      <c r="K13" s="132"/>
      <c r="L13" s="114"/>
      <c r="M13" s="114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41979</v>
      </c>
      <c r="W13" s="115"/>
      <c r="X13" s="115"/>
    </row>
    <row r="14" spans="1:24" s="12" customFormat="1" ht="19.5" customHeight="1">
      <c r="A14" s="134">
        <v>85</v>
      </c>
      <c r="B14" s="135">
        <v>75.33</v>
      </c>
      <c r="C14" s="136" t="s">
        <v>90</v>
      </c>
      <c r="D14" s="137">
        <v>25686</v>
      </c>
      <c r="E14" s="138">
        <v>1</v>
      </c>
      <c r="F14" s="139" t="s">
        <v>175</v>
      </c>
      <c r="G14" s="139" t="s">
        <v>172</v>
      </c>
      <c r="H14" s="140">
        <v>85</v>
      </c>
      <c r="I14" s="141">
        <v>90</v>
      </c>
      <c r="J14" s="141">
        <v>-92</v>
      </c>
      <c r="K14" s="140">
        <v>110</v>
      </c>
      <c r="L14" s="114">
        <v>-115</v>
      </c>
      <c r="M14" s="114">
        <v>-115</v>
      </c>
      <c r="N14" s="83">
        <f t="shared" si="0"/>
        <v>90</v>
      </c>
      <c r="O14" s="83">
        <f t="shared" si="1"/>
        <v>110</v>
      </c>
      <c r="P14" s="83">
        <f t="shared" si="2"/>
        <v>200</v>
      </c>
      <c r="Q14" s="84">
        <f t="shared" si="3"/>
        <v>255.0374698337183</v>
      </c>
      <c r="R14" s="84">
        <f>IF(OR(D14="",B14="",V14=""),"",IF(OR(C14="UM",C14="JM",C14="SM",C14="UK",C14="JK",C14="SK"),"",Q14*(IF(ABS(1900-YEAR((V14+1)-D14))&lt;29,0,(VLOOKUP((YEAR(V14)-YEAR(D14)),'Meltzer-Malone'!$A$3:$B$63,2))))))</f>
        <v>303.23955163229107</v>
      </c>
      <c r="S14" s="88"/>
      <c r="T14" s="89" t="s">
        <v>20</v>
      </c>
      <c r="U14" s="87">
        <f t="shared" si="4"/>
        <v>1.2751873491685914</v>
      </c>
      <c r="V14" s="125">
        <f>R5</f>
        <v>41979</v>
      </c>
      <c r="W14" s="115"/>
      <c r="X14" s="115"/>
    </row>
    <row r="15" spans="1:24" s="12" customFormat="1" ht="19.5" customHeight="1">
      <c r="A15" s="134">
        <v>105</v>
      </c>
      <c r="B15" s="135">
        <v>94.9</v>
      </c>
      <c r="C15" s="136" t="s">
        <v>130</v>
      </c>
      <c r="D15" s="137">
        <v>33520</v>
      </c>
      <c r="E15" s="138">
        <v>2</v>
      </c>
      <c r="F15" s="139" t="s">
        <v>176</v>
      </c>
      <c r="G15" s="139" t="s">
        <v>57</v>
      </c>
      <c r="H15" s="140">
        <v>105</v>
      </c>
      <c r="I15" s="141">
        <v>110</v>
      </c>
      <c r="J15" s="141">
        <v>-115</v>
      </c>
      <c r="K15" s="140">
        <v>133</v>
      </c>
      <c r="L15" s="114">
        <v>138</v>
      </c>
      <c r="M15" s="114">
        <v>-143</v>
      </c>
      <c r="N15" s="83">
        <f t="shared" si="0"/>
        <v>110</v>
      </c>
      <c r="O15" s="83">
        <f t="shared" si="1"/>
        <v>138</v>
      </c>
      <c r="P15" s="83">
        <f t="shared" si="2"/>
        <v>248</v>
      </c>
      <c r="Q15" s="84">
        <f t="shared" si="3"/>
        <v>281.78998878846284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1.136249954792189</v>
      </c>
      <c r="V15" s="125">
        <f>R5</f>
        <v>41979</v>
      </c>
      <c r="W15" s="115"/>
      <c r="X15" s="115"/>
    </row>
    <row r="16" spans="1:24" s="12" customFormat="1" ht="19.5" customHeight="1">
      <c r="A16" s="152">
        <v>94</v>
      </c>
      <c r="B16" s="127">
        <v>91.08</v>
      </c>
      <c r="C16" s="128" t="s">
        <v>130</v>
      </c>
      <c r="D16" s="129">
        <v>32848</v>
      </c>
      <c r="E16" s="153">
        <v>3</v>
      </c>
      <c r="F16" s="131" t="s">
        <v>177</v>
      </c>
      <c r="G16" s="131" t="s">
        <v>63</v>
      </c>
      <c r="H16" s="154">
        <v>104</v>
      </c>
      <c r="I16" s="155">
        <v>110</v>
      </c>
      <c r="J16" s="155">
        <v>-114</v>
      </c>
      <c r="K16" s="154">
        <v>132</v>
      </c>
      <c r="L16" s="114">
        <v>-137</v>
      </c>
      <c r="M16" s="114">
        <v>-137</v>
      </c>
      <c r="N16" s="83">
        <f t="shared" si="0"/>
        <v>110</v>
      </c>
      <c r="O16" s="83">
        <f t="shared" si="1"/>
        <v>132</v>
      </c>
      <c r="P16" s="83">
        <f t="shared" si="2"/>
        <v>242</v>
      </c>
      <c r="Q16" s="84">
        <f t="shared" si="3"/>
        <v>279.9196675054174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1.156692840931477</v>
      </c>
      <c r="V16" s="125">
        <f>R5</f>
        <v>41979</v>
      </c>
      <c r="W16" s="115"/>
      <c r="X16" s="115"/>
    </row>
    <row r="17" spans="1:24" s="12" customFormat="1" ht="19.5" customHeight="1">
      <c r="A17" s="126"/>
      <c r="B17" s="127"/>
      <c r="C17" s="128"/>
      <c r="D17" s="129"/>
      <c r="E17" s="130"/>
      <c r="F17" s="131"/>
      <c r="G17" s="131"/>
      <c r="H17" s="132"/>
      <c r="I17" s="133"/>
      <c r="J17" s="133"/>
      <c r="K17" s="132"/>
      <c r="L17" s="114"/>
      <c r="M17" s="114"/>
      <c r="N17" s="83">
        <f t="shared" si="0"/>
        <v>0</v>
      </c>
      <c r="O17" s="83">
        <f t="shared" si="1"/>
        <v>0</v>
      </c>
      <c r="P17" s="83">
        <f t="shared" si="2"/>
        <v>0</v>
      </c>
      <c r="Q17" s="84">
        <f t="shared" si="3"/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</c>
      <c r="V17" s="125">
        <f>R5</f>
        <v>41979</v>
      </c>
      <c r="W17" s="115"/>
      <c r="X17" s="115"/>
    </row>
    <row r="18" spans="1:24" s="12" customFormat="1" ht="19.5" customHeight="1">
      <c r="A18" s="142">
        <v>77</v>
      </c>
      <c r="B18" s="135">
        <v>74.97</v>
      </c>
      <c r="C18" s="136" t="s">
        <v>90</v>
      </c>
      <c r="D18" s="137">
        <v>25972</v>
      </c>
      <c r="E18" s="144">
        <v>1</v>
      </c>
      <c r="F18" s="150" t="s">
        <v>178</v>
      </c>
      <c r="G18" s="139" t="s">
        <v>172</v>
      </c>
      <c r="H18" s="140">
        <v>85</v>
      </c>
      <c r="I18" s="141">
        <v>90</v>
      </c>
      <c r="J18" s="141">
        <v>-95</v>
      </c>
      <c r="K18" s="140">
        <v>110</v>
      </c>
      <c r="L18" s="114">
        <v>115</v>
      </c>
      <c r="M18" s="114">
        <v>-120</v>
      </c>
      <c r="N18" s="83">
        <f t="shared" si="0"/>
        <v>90</v>
      </c>
      <c r="O18" s="83">
        <f t="shared" si="1"/>
        <v>115</v>
      </c>
      <c r="P18" s="83">
        <f t="shared" si="2"/>
        <v>205</v>
      </c>
      <c r="Q18" s="84">
        <f t="shared" si="3"/>
        <v>262.14179097819834</v>
      </c>
      <c r="R18" s="84">
        <f>IF(OR(D18="",B18="",V18=""),"",IF(OR(C18="UM",C18="JM",C18="SM",C18="UK",C18="JK",C18="SK"),"",Q18*(IF(ABS(1900-YEAR((V18+1)-D18))&lt;29,0,(VLOOKUP((YEAR(V18)-YEAR(D18)),'Meltzer-Malone'!$A$3:$B$63,2))))))</f>
        <v>308.27874619036123</v>
      </c>
      <c r="S18" s="88"/>
      <c r="T18" s="89" t="s">
        <v>20</v>
      </c>
      <c r="U18" s="87">
        <f t="shared" si="4"/>
        <v>1.2787404437960894</v>
      </c>
      <c r="V18" s="125">
        <f>R5</f>
        <v>41979</v>
      </c>
      <c r="W18" s="115"/>
      <c r="X18" s="115"/>
    </row>
    <row r="19" spans="1:24" s="12" customFormat="1" ht="19.5" customHeight="1">
      <c r="A19" s="134">
        <v>94</v>
      </c>
      <c r="B19" s="135">
        <v>93.71</v>
      </c>
      <c r="C19" s="136" t="s">
        <v>130</v>
      </c>
      <c r="D19" s="137">
        <v>31931</v>
      </c>
      <c r="E19" s="138">
        <v>2</v>
      </c>
      <c r="F19" s="139" t="s">
        <v>179</v>
      </c>
      <c r="G19" s="139" t="s">
        <v>64</v>
      </c>
      <c r="H19" s="140">
        <v>100</v>
      </c>
      <c r="I19" s="141">
        <v>-105</v>
      </c>
      <c r="J19" s="141">
        <v>-105</v>
      </c>
      <c r="K19" s="140">
        <v>120</v>
      </c>
      <c r="L19" s="114">
        <v>-125</v>
      </c>
      <c r="M19" s="114">
        <v>125</v>
      </c>
      <c r="N19" s="83">
        <f t="shared" si="0"/>
        <v>100</v>
      </c>
      <c r="O19" s="83">
        <f t="shared" si="1"/>
        <v>125</v>
      </c>
      <c r="P19" s="83">
        <f t="shared" si="2"/>
        <v>225</v>
      </c>
      <c r="Q19" s="84">
        <f t="shared" si="3"/>
        <v>257.0283838855753</v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  <v>1.142348372824779</v>
      </c>
      <c r="V19" s="125">
        <f>R5</f>
        <v>41979</v>
      </c>
      <c r="W19" s="115"/>
      <c r="X19" s="115"/>
    </row>
    <row r="20" spans="1:25" s="12" customFormat="1" ht="19.5" customHeight="1">
      <c r="A20" s="134">
        <v>94</v>
      </c>
      <c r="B20" s="135">
        <v>91.97</v>
      </c>
      <c r="C20" s="136" t="s">
        <v>130</v>
      </c>
      <c r="D20" s="137">
        <v>33929</v>
      </c>
      <c r="E20" s="138">
        <v>3</v>
      </c>
      <c r="F20" s="139" t="s">
        <v>180</v>
      </c>
      <c r="G20" s="139" t="s">
        <v>57</v>
      </c>
      <c r="H20" s="140">
        <v>132</v>
      </c>
      <c r="I20" s="141">
        <v>-136</v>
      </c>
      <c r="J20" s="141">
        <v>136</v>
      </c>
      <c r="K20" s="140">
        <v>170</v>
      </c>
      <c r="L20" s="114">
        <v>175</v>
      </c>
      <c r="M20" s="114">
        <v>176</v>
      </c>
      <c r="N20" s="83">
        <f t="shared" si="0"/>
        <v>136</v>
      </c>
      <c r="O20" s="83">
        <f t="shared" si="1"/>
        <v>176</v>
      </c>
      <c r="P20" s="83">
        <f t="shared" si="2"/>
        <v>312</v>
      </c>
      <c r="Q20" s="84">
        <f t="shared" si="3"/>
        <v>359.33046883233783</v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  <v>1.1517002206164675</v>
      </c>
      <c r="V20" s="125">
        <f>R5</f>
        <v>41979</v>
      </c>
      <c r="W20" s="115"/>
      <c r="X20" s="115"/>
      <c r="Y20" s="1"/>
    </row>
    <row r="21" spans="1:25" s="12" customFormat="1" ht="19.5" customHeight="1">
      <c r="A21" s="142">
        <v>94</v>
      </c>
      <c r="B21" s="135">
        <v>85.66</v>
      </c>
      <c r="C21" s="136" t="s">
        <v>130</v>
      </c>
      <c r="D21" s="137">
        <v>32098</v>
      </c>
      <c r="E21" s="138">
        <v>4</v>
      </c>
      <c r="F21" s="139" t="s">
        <v>181</v>
      </c>
      <c r="G21" s="139" t="s">
        <v>63</v>
      </c>
      <c r="H21" s="147">
        <v>105</v>
      </c>
      <c r="I21" s="148">
        <v>-110</v>
      </c>
      <c r="J21" s="148">
        <v>110</v>
      </c>
      <c r="K21" s="147">
        <v>130</v>
      </c>
      <c r="L21" s="114">
        <v>-135</v>
      </c>
      <c r="M21" s="114">
        <v>137</v>
      </c>
      <c r="N21" s="83">
        <f t="shared" si="0"/>
        <v>110</v>
      </c>
      <c r="O21" s="83">
        <f t="shared" si="1"/>
        <v>137</v>
      </c>
      <c r="P21" s="83">
        <f t="shared" si="2"/>
        <v>247</v>
      </c>
      <c r="Q21" s="84">
        <f t="shared" si="3"/>
        <v>294.04978369982217</v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  <v>1.1904849542502922</v>
      </c>
      <c r="V21" s="125">
        <f>R5</f>
        <v>41979</v>
      </c>
      <c r="W21" s="115"/>
      <c r="X21" s="115"/>
      <c r="Y21" s="1"/>
    </row>
    <row r="22" spans="1:25" s="12" customFormat="1" ht="19.5" customHeight="1">
      <c r="A22" s="142"/>
      <c r="B22" s="135"/>
      <c r="C22" s="136"/>
      <c r="D22" s="137"/>
      <c r="E22" s="138"/>
      <c r="F22" s="139"/>
      <c r="G22" s="139"/>
      <c r="H22" s="147"/>
      <c r="I22" s="148"/>
      <c r="J22" s="148"/>
      <c r="K22" s="147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41979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41979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41979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72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76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20" t="s">
        <v>71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79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5">
      <c r="C36" s="213" t="s">
        <v>78</v>
      </c>
      <c r="D36" s="219"/>
      <c r="E36" s="219"/>
      <c r="F36" s="219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7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41979</v>
      </c>
      <c r="S5" s="103" t="s">
        <v>25</v>
      </c>
      <c r="T5" s="104">
        <v>6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42">
        <v>75</v>
      </c>
      <c r="B9" s="135">
        <v>69.37</v>
      </c>
      <c r="C9" s="136" t="s">
        <v>124</v>
      </c>
      <c r="D9" s="137">
        <v>30112</v>
      </c>
      <c r="E9" s="138">
        <v>1</v>
      </c>
      <c r="F9" s="156" t="s">
        <v>182</v>
      </c>
      <c r="G9" s="139" t="s">
        <v>172</v>
      </c>
      <c r="H9" s="140">
        <v>85</v>
      </c>
      <c r="I9" s="141">
        <v>90</v>
      </c>
      <c r="J9" s="141">
        <v>-95</v>
      </c>
      <c r="K9" s="140">
        <v>112</v>
      </c>
      <c r="L9" s="114">
        <v>117</v>
      </c>
      <c r="M9" s="114">
        <v>122</v>
      </c>
      <c r="N9" s="83">
        <f aca="true" t="shared" si="0" ref="N9:N24">IF(MAX(H9:J9)&lt;0,0,TRUNC(MAX(H9:J9)/1)*1)</f>
        <v>90</v>
      </c>
      <c r="O9" s="83">
        <f aca="true" t="shared" si="1" ref="O9:O24">IF(MAX(K9:M9)&lt;0,0,TRUNC(MAX(K9:M9)/1)*1)</f>
        <v>122</v>
      </c>
      <c r="P9" s="83">
        <f aca="true" t="shared" si="2" ref="P9:P23">IF(N9=0,0,IF(O9=0,0,SUM(N9:O9)))</f>
        <v>212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265.1883700836453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1.2508885381304022</v>
      </c>
      <c r="V9" s="125">
        <f>R5</f>
        <v>41979</v>
      </c>
      <c r="W9" s="115"/>
      <c r="X9" s="115"/>
    </row>
    <row r="10" spans="1:24" s="12" customFormat="1" ht="19.5" customHeight="1">
      <c r="A10" s="152">
        <v>85</v>
      </c>
      <c r="B10" s="127">
        <v>78.38</v>
      </c>
      <c r="C10" s="128" t="s">
        <v>183</v>
      </c>
      <c r="D10" s="129">
        <v>28620</v>
      </c>
      <c r="E10" s="130">
        <v>2</v>
      </c>
      <c r="F10" s="131" t="s">
        <v>184</v>
      </c>
      <c r="G10" s="131" t="s">
        <v>64</v>
      </c>
      <c r="H10" s="132">
        <v>100</v>
      </c>
      <c r="I10" s="133">
        <v>-105</v>
      </c>
      <c r="J10" s="133">
        <v>105</v>
      </c>
      <c r="K10" s="132">
        <v>125</v>
      </c>
      <c r="L10" s="114">
        <v>130</v>
      </c>
      <c r="M10" s="114">
        <v>133</v>
      </c>
      <c r="N10" s="83">
        <f t="shared" si="0"/>
        <v>105</v>
      </c>
      <c r="O10" s="83">
        <f t="shared" si="1"/>
        <v>133</v>
      </c>
      <c r="P10" s="83">
        <f t="shared" si="2"/>
        <v>238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296.75866583656904</v>
      </c>
      <c r="R10" s="84">
        <f>IF(OR(D10="",B10="",V10=""),"",IF(OR(C10="UM",C10="JM",C10="SM",C10="UK",C10="JK",C10="SK"),"",Q10*(IF(ABS(1900-YEAR((V10+1)-D10))&lt;29,0,(VLOOKUP((YEAR(V10)-YEAR(D10)),'Meltzer-Malone'!$A$3:$B$63,2))))))</f>
        <v>321.3896351010043</v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1.2468851505738194</v>
      </c>
      <c r="V10" s="125">
        <f>R5</f>
        <v>41979</v>
      </c>
      <c r="W10" s="115"/>
      <c r="X10" s="115"/>
    </row>
    <row r="11" spans="1:24" s="12" customFormat="1" ht="19.5" customHeight="1">
      <c r="A11" s="142">
        <v>105</v>
      </c>
      <c r="B11" s="135">
        <v>103.95</v>
      </c>
      <c r="C11" s="136" t="s">
        <v>183</v>
      </c>
      <c r="D11" s="137">
        <v>27849</v>
      </c>
      <c r="E11" s="138">
        <v>3</v>
      </c>
      <c r="F11" s="139" t="s">
        <v>185</v>
      </c>
      <c r="G11" s="139" t="s">
        <v>63</v>
      </c>
      <c r="H11" s="140">
        <v>110</v>
      </c>
      <c r="I11" s="141">
        <v>-113</v>
      </c>
      <c r="J11" s="141">
        <v>113</v>
      </c>
      <c r="K11" s="140">
        <v>155</v>
      </c>
      <c r="L11" s="114">
        <v>-160</v>
      </c>
      <c r="M11" s="114">
        <v>160</v>
      </c>
      <c r="N11" s="83">
        <f t="shared" si="0"/>
        <v>113</v>
      </c>
      <c r="O11" s="83">
        <f t="shared" si="1"/>
        <v>160</v>
      </c>
      <c r="P11" s="83">
        <f t="shared" si="2"/>
        <v>273</v>
      </c>
      <c r="Q11" s="84">
        <f t="shared" si="3"/>
        <v>299.4135752738301</v>
      </c>
      <c r="R11" s="84">
        <f>IF(OR(D11="",B11="",V11=""),"",IF(OR(C11="UM",C11="JM",C11="SM",C11="UK",C11="JK",C11="SK"),"",Q11*(IF(ABS(1900-YEAR((V11+1)-D11))&lt;29,0,(VLOOKUP((YEAR(V11)-YEAR(D11)),'Meltzer-Malone'!$A$3:$B$63,2))))))</f>
        <v>332.04965497867755</v>
      </c>
      <c r="S11" s="88"/>
      <c r="T11" s="89"/>
      <c r="U11" s="87">
        <f t="shared" si="4"/>
        <v>1.0967530229810625</v>
      </c>
      <c r="V11" s="125">
        <f>R5</f>
        <v>41979</v>
      </c>
      <c r="W11" s="115"/>
      <c r="X11" s="115"/>
    </row>
    <row r="12" spans="1:24" s="12" customFormat="1" ht="19.5" customHeight="1">
      <c r="A12" s="142" t="s">
        <v>104</v>
      </c>
      <c r="B12" s="135">
        <v>129.74</v>
      </c>
      <c r="C12" s="136" t="s">
        <v>130</v>
      </c>
      <c r="D12" s="137">
        <v>33062</v>
      </c>
      <c r="E12" s="138">
        <v>4</v>
      </c>
      <c r="F12" s="139" t="s">
        <v>186</v>
      </c>
      <c r="G12" s="139" t="s">
        <v>57</v>
      </c>
      <c r="H12" s="140">
        <v>-150</v>
      </c>
      <c r="I12" s="141">
        <v>150</v>
      </c>
      <c r="J12" s="141">
        <v>155</v>
      </c>
      <c r="K12" s="140">
        <v>170</v>
      </c>
      <c r="L12" s="119">
        <v>-175</v>
      </c>
      <c r="M12" s="114">
        <v>175</v>
      </c>
      <c r="N12" s="83">
        <f t="shared" si="0"/>
        <v>155</v>
      </c>
      <c r="O12" s="83">
        <f t="shared" si="1"/>
        <v>175</v>
      </c>
      <c r="P12" s="83">
        <f t="shared" si="2"/>
        <v>330</v>
      </c>
      <c r="Q12" s="84">
        <f t="shared" si="3"/>
        <v>340.11158603921933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  <v>1.0306411698158162</v>
      </c>
      <c r="V12" s="125">
        <f>R5</f>
        <v>41979</v>
      </c>
      <c r="W12" s="115"/>
      <c r="X12" s="115"/>
    </row>
    <row r="13" spans="1:24" s="12" customFormat="1" ht="19.5" customHeight="1">
      <c r="A13" s="134"/>
      <c r="B13" s="135"/>
      <c r="C13" s="136"/>
      <c r="D13" s="137"/>
      <c r="E13" s="138"/>
      <c r="F13" s="139"/>
      <c r="G13" s="139"/>
      <c r="H13" s="157"/>
      <c r="I13" s="148"/>
      <c r="J13" s="148"/>
      <c r="K13" s="157"/>
      <c r="L13" s="114"/>
      <c r="M13" s="114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41979</v>
      </c>
      <c r="W13" s="115"/>
      <c r="X13" s="115"/>
    </row>
    <row r="14" spans="1:24" s="12" customFormat="1" ht="19.5" customHeight="1">
      <c r="A14" s="134">
        <v>69</v>
      </c>
      <c r="B14" s="135">
        <v>67.31</v>
      </c>
      <c r="C14" s="136" t="s">
        <v>132</v>
      </c>
      <c r="D14" s="137">
        <v>34477</v>
      </c>
      <c r="E14" s="138">
        <v>1</v>
      </c>
      <c r="F14" s="139" t="s">
        <v>187</v>
      </c>
      <c r="G14" s="139" t="s">
        <v>172</v>
      </c>
      <c r="H14" s="140">
        <v>90</v>
      </c>
      <c r="I14" s="141">
        <v>95</v>
      </c>
      <c r="J14" s="141">
        <v>-100</v>
      </c>
      <c r="K14" s="140">
        <v>100</v>
      </c>
      <c r="L14" s="114">
        <v>110</v>
      </c>
      <c r="M14" s="114">
        <v>-115</v>
      </c>
      <c r="N14" s="83">
        <f t="shared" si="0"/>
        <v>95</v>
      </c>
      <c r="O14" s="83">
        <f t="shared" si="1"/>
        <v>110</v>
      </c>
      <c r="P14" s="83">
        <f t="shared" si="2"/>
        <v>205</v>
      </c>
      <c r="Q14" s="84">
        <f t="shared" si="3"/>
        <v>280.2475358702469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20</v>
      </c>
      <c r="U14" s="87">
        <f t="shared" si="4"/>
        <v>1.3670611505865704</v>
      </c>
      <c r="V14" s="125">
        <f>R5</f>
        <v>41979</v>
      </c>
      <c r="W14" s="115"/>
      <c r="X14" s="115"/>
    </row>
    <row r="15" spans="1:24" s="12" customFormat="1" ht="19.5" customHeight="1">
      <c r="A15" s="142">
        <v>85</v>
      </c>
      <c r="B15" s="135">
        <v>77.07</v>
      </c>
      <c r="C15" s="136" t="s">
        <v>183</v>
      </c>
      <c r="D15" s="137">
        <v>28656</v>
      </c>
      <c r="E15" s="138">
        <v>2</v>
      </c>
      <c r="F15" s="139" t="s">
        <v>188</v>
      </c>
      <c r="G15" s="139" t="s">
        <v>64</v>
      </c>
      <c r="H15" s="140">
        <v>130</v>
      </c>
      <c r="I15" s="141">
        <v>133</v>
      </c>
      <c r="J15" s="141">
        <v>-134</v>
      </c>
      <c r="K15" s="140">
        <v>140</v>
      </c>
      <c r="L15" s="114">
        <v>145</v>
      </c>
      <c r="M15" s="114">
        <v>-150</v>
      </c>
      <c r="N15" s="83">
        <f t="shared" si="0"/>
        <v>133</v>
      </c>
      <c r="O15" s="83">
        <f t="shared" si="1"/>
        <v>145</v>
      </c>
      <c r="P15" s="83">
        <f t="shared" si="2"/>
        <v>278</v>
      </c>
      <c r="Q15" s="84">
        <f t="shared" si="3"/>
        <v>349.9072366772375</v>
      </c>
      <c r="R15" s="84">
        <f>IF(OR(D15="",B15="",V15=""),"",IF(OR(C15="UM",C15="JM",C15="SM",C15="UK",C15="JK",C15="SK"),"",Q15*(IF(ABS(1900-YEAR((V15+1)-D15))&lt;29,0,(VLOOKUP((YEAR(V15)-YEAR(D15)),'Meltzer-Malone'!$A$3:$B$63,2))))))</f>
        <v>378.9495373214482</v>
      </c>
      <c r="S15" s="88"/>
      <c r="T15" s="89" t="s">
        <v>137</v>
      </c>
      <c r="U15" s="87">
        <f t="shared" si="4"/>
        <v>1.2586591247382644</v>
      </c>
      <c r="V15" s="125">
        <f>R5</f>
        <v>41979</v>
      </c>
      <c r="W15" s="115"/>
      <c r="X15" s="115"/>
    </row>
    <row r="16" spans="1:24" s="12" customFormat="1" ht="19.5" customHeight="1">
      <c r="A16" s="134">
        <v>94</v>
      </c>
      <c r="B16" s="135">
        <v>88</v>
      </c>
      <c r="C16" s="136" t="s">
        <v>130</v>
      </c>
      <c r="D16" s="137">
        <v>32470</v>
      </c>
      <c r="E16" s="138">
        <v>3</v>
      </c>
      <c r="F16" s="139" t="s">
        <v>189</v>
      </c>
      <c r="G16" s="139" t="s">
        <v>63</v>
      </c>
      <c r="H16" s="140">
        <v>122</v>
      </c>
      <c r="I16" s="141">
        <v>-126</v>
      </c>
      <c r="J16" s="141">
        <v>-127</v>
      </c>
      <c r="K16" s="140">
        <v>145</v>
      </c>
      <c r="L16" s="114">
        <v>150</v>
      </c>
      <c r="M16" s="114">
        <v>-155</v>
      </c>
      <c r="N16" s="83">
        <f t="shared" si="0"/>
        <v>122</v>
      </c>
      <c r="O16" s="83">
        <f t="shared" si="1"/>
        <v>150</v>
      </c>
      <c r="P16" s="83">
        <f t="shared" si="2"/>
        <v>272</v>
      </c>
      <c r="Q16" s="84">
        <f t="shared" si="3"/>
        <v>319.6394139435521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1.1751449042042357</v>
      </c>
      <c r="V16" s="125">
        <f>R5</f>
        <v>41979</v>
      </c>
      <c r="W16" s="115"/>
      <c r="X16" s="115"/>
    </row>
    <row r="17" spans="1:24" s="12" customFormat="1" ht="19.5" customHeight="1">
      <c r="A17" s="134">
        <v>94</v>
      </c>
      <c r="B17" s="135">
        <v>92.08</v>
      </c>
      <c r="C17" s="136" t="s">
        <v>132</v>
      </c>
      <c r="D17" s="137">
        <v>34774</v>
      </c>
      <c r="E17" s="144">
        <v>4</v>
      </c>
      <c r="F17" s="145" t="s">
        <v>144</v>
      </c>
      <c r="G17" s="139" t="s">
        <v>57</v>
      </c>
      <c r="H17" s="140">
        <v>124</v>
      </c>
      <c r="I17" s="141">
        <v>-127</v>
      </c>
      <c r="J17" s="141">
        <v>-128</v>
      </c>
      <c r="K17" s="140">
        <v>-155</v>
      </c>
      <c r="L17" s="114">
        <v>-155</v>
      </c>
      <c r="M17" s="114">
        <v>155</v>
      </c>
      <c r="N17" s="83">
        <f t="shared" si="0"/>
        <v>124</v>
      </c>
      <c r="O17" s="83">
        <f t="shared" si="1"/>
        <v>155</v>
      </c>
      <c r="P17" s="83">
        <f t="shared" si="2"/>
        <v>279</v>
      </c>
      <c r="Q17" s="84">
        <f t="shared" si="3"/>
        <v>321.1549986274999</v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  <v>1.1510931850448025</v>
      </c>
      <c r="V17" s="125">
        <f>R5</f>
        <v>41979</v>
      </c>
      <c r="W17" s="115"/>
      <c r="X17" s="115"/>
    </row>
    <row r="18" spans="1:24" s="12" customFormat="1" ht="19.5" customHeight="1">
      <c r="A18" s="134"/>
      <c r="B18" s="135"/>
      <c r="C18" s="136"/>
      <c r="D18" s="137"/>
      <c r="E18" s="138"/>
      <c r="F18" s="139"/>
      <c r="G18" s="139"/>
      <c r="H18" s="157"/>
      <c r="I18" s="148"/>
      <c r="J18" s="148"/>
      <c r="K18" s="157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41979</v>
      </c>
      <c r="W18" s="115"/>
      <c r="X18" s="115"/>
    </row>
    <row r="19" spans="1:24" s="12" customFormat="1" ht="19.5" customHeight="1">
      <c r="A19" s="134">
        <v>77</v>
      </c>
      <c r="B19" s="135">
        <v>70.12</v>
      </c>
      <c r="C19" s="136" t="s">
        <v>132</v>
      </c>
      <c r="D19" s="137">
        <v>34579</v>
      </c>
      <c r="E19" s="138">
        <v>1</v>
      </c>
      <c r="F19" s="139" t="s">
        <v>139</v>
      </c>
      <c r="G19" s="139" t="s">
        <v>57</v>
      </c>
      <c r="H19" s="140">
        <v>113</v>
      </c>
      <c r="I19" s="141">
        <v>117</v>
      </c>
      <c r="J19" s="141">
        <v>119</v>
      </c>
      <c r="K19" s="140">
        <v>137</v>
      </c>
      <c r="L19" s="114">
        <v>143</v>
      </c>
      <c r="M19" s="114">
        <v>146</v>
      </c>
      <c r="N19" s="83">
        <f t="shared" si="0"/>
        <v>119</v>
      </c>
      <c r="O19" s="83">
        <f t="shared" si="1"/>
        <v>146</v>
      </c>
      <c r="P19" s="83">
        <f t="shared" si="2"/>
        <v>265</v>
      </c>
      <c r="Q19" s="84">
        <f t="shared" si="3"/>
        <v>352.87199160054587</v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 t="s">
        <v>195</v>
      </c>
      <c r="U19" s="87">
        <f t="shared" si="4"/>
        <v>1.3315924211341355</v>
      </c>
      <c r="V19" s="125">
        <f>R5</f>
        <v>41979</v>
      </c>
      <c r="W19" s="115"/>
      <c r="X19" s="115"/>
    </row>
    <row r="20" spans="1:25" s="12" customFormat="1" ht="19.5" customHeight="1">
      <c r="A20" s="134">
        <v>105</v>
      </c>
      <c r="B20" s="135">
        <v>97.81</v>
      </c>
      <c r="C20" s="136" t="s">
        <v>130</v>
      </c>
      <c r="D20" s="137">
        <v>29863</v>
      </c>
      <c r="E20" s="138">
        <v>2</v>
      </c>
      <c r="F20" s="139" t="s">
        <v>190</v>
      </c>
      <c r="G20" s="139" t="s">
        <v>63</v>
      </c>
      <c r="H20" s="147">
        <v>135</v>
      </c>
      <c r="I20" s="148">
        <v>140</v>
      </c>
      <c r="J20" s="148">
        <v>142</v>
      </c>
      <c r="K20" s="147">
        <v>-170</v>
      </c>
      <c r="L20" s="114">
        <v>170</v>
      </c>
      <c r="M20" s="114">
        <v>-179</v>
      </c>
      <c r="N20" s="83">
        <f t="shared" si="0"/>
        <v>142</v>
      </c>
      <c r="O20" s="83">
        <f t="shared" si="1"/>
        <v>170</v>
      </c>
      <c r="P20" s="83">
        <f t="shared" si="2"/>
        <v>312</v>
      </c>
      <c r="Q20" s="84">
        <f t="shared" si="3"/>
        <v>350.153203838079</v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  <v>1.1222859097374327</v>
      </c>
      <c r="V20" s="125">
        <f>R5</f>
        <v>41979</v>
      </c>
      <c r="W20" s="115"/>
      <c r="X20" s="115"/>
      <c r="Y20" s="1"/>
    </row>
    <row r="21" spans="1:25" s="12" customFormat="1" ht="19.5" customHeight="1">
      <c r="A21" s="152">
        <v>105</v>
      </c>
      <c r="B21" s="127">
        <v>97.6</v>
      </c>
      <c r="C21" s="128" t="s">
        <v>130</v>
      </c>
      <c r="D21" s="129">
        <v>34086</v>
      </c>
      <c r="E21" s="130">
        <v>3</v>
      </c>
      <c r="F21" s="131" t="s">
        <v>191</v>
      </c>
      <c r="G21" s="131" t="s">
        <v>64</v>
      </c>
      <c r="H21" s="132">
        <v>130</v>
      </c>
      <c r="I21" s="133">
        <v>135</v>
      </c>
      <c r="J21" s="133">
        <v>-137</v>
      </c>
      <c r="K21" s="132">
        <v>-155</v>
      </c>
      <c r="L21" s="114">
        <v>-160</v>
      </c>
      <c r="M21" s="114">
        <v>160</v>
      </c>
      <c r="N21" s="83">
        <f t="shared" si="0"/>
        <v>135</v>
      </c>
      <c r="O21" s="83">
        <f t="shared" si="1"/>
        <v>160</v>
      </c>
      <c r="P21" s="83">
        <f t="shared" si="2"/>
        <v>295</v>
      </c>
      <c r="Q21" s="84">
        <f t="shared" si="3"/>
        <v>331.3589161529792</v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  <v>1.123250563230438</v>
      </c>
      <c r="V21" s="125">
        <f>R5</f>
        <v>41979</v>
      </c>
      <c r="W21" s="115"/>
      <c r="X21" s="115"/>
      <c r="Y21" s="1"/>
    </row>
    <row r="22" spans="1:25" s="12" customFormat="1" ht="19.5" customHeight="1">
      <c r="A22" s="142" t="s">
        <v>104</v>
      </c>
      <c r="B22" s="135">
        <v>110.88</v>
      </c>
      <c r="C22" s="136" t="s">
        <v>130</v>
      </c>
      <c r="D22" s="137">
        <v>32866</v>
      </c>
      <c r="E22" s="138">
        <v>4</v>
      </c>
      <c r="F22" s="139" t="s">
        <v>192</v>
      </c>
      <c r="G22" s="139" t="s">
        <v>172</v>
      </c>
      <c r="H22" s="140">
        <v>145</v>
      </c>
      <c r="I22" s="141">
        <v>-150</v>
      </c>
      <c r="J22" s="141">
        <v>-150</v>
      </c>
      <c r="K22" s="140">
        <v>175</v>
      </c>
      <c r="L22" s="114">
        <v>182</v>
      </c>
      <c r="M22" s="114">
        <v>184</v>
      </c>
      <c r="N22" s="83">
        <f t="shared" si="0"/>
        <v>145</v>
      </c>
      <c r="O22" s="83">
        <f t="shared" si="1"/>
        <v>184</v>
      </c>
      <c r="P22" s="83">
        <f t="shared" si="2"/>
        <v>329</v>
      </c>
      <c r="Q22" s="84">
        <f t="shared" si="3"/>
        <v>353.12036862359554</v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  <v>1.0733141903452752</v>
      </c>
      <c r="V22" s="125">
        <f>R5</f>
        <v>41979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41979</v>
      </c>
      <c r="W23" s="115"/>
      <c r="X23" s="115"/>
      <c r="Y23" s="1"/>
    </row>
    <row r="24" spans="1:25" s="12" customFormat="1" ht="19.5" customHeight="1">
      <c r="A24" s="121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41979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76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81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72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80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79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 t="s">
        <v>194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5">
      <c r="C36" s="213" t="s">
        <v>78</v>
      </c>
      <c r="D36" s="219"/>
      <c r="E36" s="219"/>
      <c r="F36" s="219"/>
      <c r="G36" s="61"/>
      <c r="H36" s="213" t="s">
        <v>200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3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4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117"/>
  <sheetViews>
    <sheetView showGridLines="0" showRowColHeaders="0" tabSelected="1" workbookViewId="0" topLeftCell="A4">
      <selection activeCell="T4" sqref="T4"/>
    </sheetView>
  </sheetViews>
  <sheetFormatPr defaultColWidth="8.8515625" defaultRowHeight="12.75"/>
  <cols>
    <col min="1" max="1" width="4.57421875" style="169" customWidth="1"/>
    <col min="2" max="2" width="5.421875" style="169" customWidth="1"/>
    <col min="3" max="3" width="9.7109375" style="170" customWidth="1"/>
    <col min="4" max="4" width="5.421875" style="169" customWidth="1"/>
    <col min="5" max="5" width="11.7109375" style="169" customWidth="1"/>
    <col min="6" max="6" width="28.7109375" style="172" customWidth="1"/>
    <col min="7" max="12" width="6.8515625" style="172" customWidth="1"/>
    <col min="13" max="15" width="6.8515625" style="170" customWidth="1"/>
    <col min="16" max="16" width="15.7109375" style="170" customWidth="1"/>
    <col min="17" max="17" width="15.421875" style="232" customWidth="1"/>
    <col min="18" max="16384" width="8.8515625" style="169" customWidth="1"/>
  </cols>
  <sheetData>
    <row r="1" spans="1:17" s="167" customFormat="1" ht="33.75" customHeight="1">
      <c r="A1" s="223" t="s">
        <v>68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32"/>
    </row>
    <row r="2" spans="1:17" s="167" customFormat="1" ht="27" customHeight="1">
      <c r="A2" s="224" t="str">
        <f>IF('P1'!H5&gt;0,'P1'!H5,"")</f>
        <v>Tambarskjelvar IL</v>
      </c>
      <c r="B2" s="224"/>
      <c r="C2" s="224"/>
      <c r="D2" s="224"/>
      <c r="E2" s="224"/>
      <c r="F2" s="224" t="str">
        <f>IF('P1'!M5&gt;0,'P1'!M5,"")</f>
        <v>Førdehuset</v>
      </c>
      <c r="G2" s="224"/>
      <c r="H2" s="224"/>
      <c r="I2" s="224"/>
      <c r="J2" s="224"/>
      <c r="K2" s="224"/>
      <c r="L2" s="193"/>
      <c r="M2" s="225" t="s">
        <v>197</v>
      </c>
      <c r="N2" s="225"/>
      <c r="O2" s="225"/>
      <c r="P2" s="225"/>
      <c r="Q2" s="232"/>
    </row>
    <row r="3" spans="1:5" ht="15.75" customHeight="1">
      <c r="A3" s="168"/>
      <c r="E3" s="171"/>
    </row>
    <row r="4" spans="1:20" s="173" customFormat="1" ht="27">
      <c r="A4" s="222" t="s">
        <v>50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32"/>
      <c r="T4" s="173" t="s">
        <v>204</v>
      </c>
    </row>
    <row r="5" spans="1:17" s="173" customFormat="1" ht="1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33" t="s">
        <v>202</v>
      </c>
      <c r="Q5" s="234" t="s">
        <v>203</v>
      </c>
    </row>
    <row r="6" spans="1:17" s="191" customFormat="1" ht="27.75">
      <c r="A6" s="179">
        <v>1</v>
      </c>
      <c r="B6" s="221" t="s">
        <v>65</v>
      </c>
      <c r="C6" s="221"/>
      <c r="D6" s="221"/>
      <c r="E6" s="221"/>
      <c r="F6" s="221"/>
      <c r="G6" s="180"/>
      <c r="H6" s="180"/>
      <c r="I6" s="180"/>
      <c r="J6" s="180"/>
      <c r="K6" s="180"/>
      <c r="L6" s="180"/>
      <c r="M6" s="181"/>
      <c r="N6" s="181"/>
      <c r="O6" s="181"/>
      <c r="P6" s="182">
        <f>IF(P10="",SUM(P7:P10),(SUM(P7:P10)-MIN(P7:P10)))</f>
        <v>1041.2803496208644</v>
      </c>
      <c r="Q6" s="231">
        <v>1018.50871484516</v>
      </c>
    </row>
    <row r="7" spans="1:17" s="190" customFormat="1" ht="18">
      <c r="A7" s="183"/>
      <c r="B7" s="184">
        <f>IF('P1'!A10="","",'P1'!A10)</f>
        <v>94</v>
      </c>
      <c r="C7" s="185">
        <f>IF('P1'!B10="","",'P1'!B10)</f>
        <v>86.17</v>
      </c>
      <c r="D7" s="184" t="str">
        <f>IF('P1'!C10="","",'P1'!C10)</f>
        <v>M4</v>
      </c>
      <c r="E7" s="186">
        <f>IF('P1'!D10="","",'P1'!D10)</f>
        <v>22098</v>
      </c>
      <c r="F7" s="187" t="str">
        <f>IF('P1'!F10="","",'P1'!F10)</f>
        <v>Lars Hage</v>
      </c>
      <c r="G7" s="188">
        <f>IF('P1'!H10=0,"",'P1'!H10)</f>
        <v>-78</v>
      </c>
      <c r="H7" s="188">
        <f>IF('P1'!I10=0,"",'P1'!I10)</f>
        <v>78</v>
      </c>
      <c r="I7" s="188">
        <f>IF('P1'!J10=0,"",'P1'!J10)</f>
        <v>-81</v>
      </c>
      <c r="J7" s="188">
        <f>IF('P1'!K10=0,"",'P1'!K10)</f>
        <v>100</v>
      </c>
      <c r="K7" s="188">
        <f>IF('P1'!L10=0,"",'P1'!L10)</f>
        <v>105</v>
      </c>
      <c r="L7" s="188">
        <f>IF('P1'!M10=0,"",'P1'!M10)</f>
        <v>-110</v>
      </c>
      <c r="M7" s="188">
        <f>IF('P1'!N10=0,"",'P1'!N10)</f>
        <v>78</v>
      </c>
      <c r="N7" s="188">
        <f>IF('P1'!O10=0,"",'P1'!O10)</f>
        <v>105</v>
      </c>
      <c r="O7" s="188">
        <f>IF('P1'!P10=0,"",'P1'!P10)</f>
        <v>183</v>
      </c>
      <c r="P7" s="189">
        <f>IF('P1'!R10=0,"",'P1'!R10)</f>
        <v>295.64724716197975</v>
      </c>
      <c r="Q7" s="232">
        <v>286.5236730394205</v>
      </c>
    </row>
    <row r="8" spans="1:17" s="98" customFormat="1" ht="18">
      <c r="A8" s="183"/>
      <c r="B8" s="184">
        <f>IF('P1'!A13="","",'P1'!A13)</f>
        <v>77</v>
      </c>
      <c r="C8" s="185">
        <f>IF('P1'!B13="","",'P1'!B13)</f>
        <v>76.08</v>
      </c>
      <c r="D8" s="184" t="str">
        <f>IF('P1'!C13="","",'P1'!C13)</f>
        <v>M6</v>
      </c>
      <c r="E8" s="186">
        <f>IF('P1'!D13="","",'P1'!D13)</f>
        <v>20075</v>
      </c>
      <c r="F8" s="187" t="str">
        <f>IF('P1'!F13="","",'P1'!F13)</f>
        <v>Egon Vee Haugen</v>
      </c>
      <c r="G8" s="188">
        <f>IF('P1'!H13=0,"",'P1'!H13)</f>
        <v>-78</v>
      </c>
      <c r="H8" s="188">
        <f>IF('P1'!I13=0,"",'P1'!I13)</f>
        <v>-78</v>
      </c>
      <c r="I8" s="188">
        <f>IF('P1'!J13=0,"",'P1'!J13)</f>
        <v>78</v>
      </c>
      <c r="J8" s="188">
        <f>IF('P1'!K13=0,"",'P1'!K13)</f>
        <v>85</v>
      </c>
      <c r="K8" s="188">
        <f>IF('P1'!L13=0,"",'P1'!L13)</f>
        <v>90</v>
      </c>
      <c r="L8" s="188">
        <f>IF('P1'!M13=0,"",'P1'!M13)</f>
        <v>-95</v>
      </c>
      <c r="M8" s="188">
        <f>IF('P1'!N13=0,"",'P1'!N13)</f>
        <v>78</v>
      </c>
      <c r="N8" s="188">
        <f>IF('P1'!O13=0,"",'P1'!O13)</f>
        <v>90</v>
      </c>
      <c r="O8" s="188">
        <f>IF('P1'!P13=0,"",'P1'!P13)</f>
        <v>168</v>
      </c>
      <c r="P8" s="189">
        <f>IF('P1'!R13=0,"",'P1'!R13)</f>
        <v>322.5016170809381</v>
      </c>
      <c r="Q8" s="232">
        <v>321.4365522953339</v>
      </c>
    </row>
    <row r="9" spans="1:17" s="98" customFormat="1" ht="18">
      <c r="A9" s="183"/>
      <c r="B9" s="184">
        <f>IF('P2'!A9="","",'P2'!A9)</f>
        <v>85</v>
      </c>
      <c r="C9" s="185">
        <f>IF('P2'!B9="","",'P2'!B9)</f>
        <v>83.72</v>
      </c>
      <c r="D9" s="184" t="str">
        <f>IF('P2'!C9="","",'P2'!C9)</f>
        <v>M4</v>
      </c>
      <c r="E9" s="186">
        <f>IF('P2'!D9="","",'P2'!D9)</f>
        <v>23084</v>
      </c>
      <c r="F9" s="187" t="str">
        <f>IF('P2'!F9="","",'P2'!F9)</f>
        <v>Bjørnar Olsen</v>
      </c>
      <c r="G9" s="188">
        <f>IF('P2'!H9=0,"",'P2'!H9)</f>
        <v>-100</v>
      </c>
      <c r="H9" s="188">
        <f>IF('P2'!I9=0,"",'P2'!I9)</f>
        <v>-100</v>
      </c>
      <c r="I9" s="188">
        <f>IF('P2'!J9=0,"",'P2'!J9)</f>
        <v>100</v>
      </c>
      <c r="J9" s="188">
        <f>IF('P2'!K9=0,"",'P2'!K9)</f>
        <v>115</v>
      </c>
      <c r="K9" s="188">
        <f>IF('P2'!L9=0,"",'P2'!L9)</f>
        <v>119</v>
      </c>
      <c r="L9" s="188">
        <f>IF('P2'!M9=0,"",'P2'!M9)</f>
        <v>123</v>
      </c>
      <c r="M9" s="188">
        <f>IF('P2'!N9=0,"",'P2'!N9)</f>
        <v>100</v>
      </c>
      <c r="N9" s="188">
        <f>IF('P2'!O9=0,"",'P2'!O9)</f>
        <v>123</v>
      </c>
      <c r="O9" s="188">
        <f>IF('P2'!P9=0,"",'P2'!P9)</f>
        <v>223</v>
      </c>
      <c r="P9" s="185">
        <f>IF('P2'!R9=0,"",'P2'!R9)</f>
        <v>348.2791394439974</v>
      </c>
      <c r="Q9" s="232">
        <v>337.00101773493964</v>
      </c>
    </row>
    <row r="10" spans="1:17" s="98" customFormat="1" ht="18">
      <c r="A10" s="183"/>
      <c r="B10" s="184">
        <f>IF('P2'!A13="","",'P2'!A13)</f>
        <v>77</v>
      </c>
      <c r="C10" s="185">
        <f>IF('P2'!B13="","",'P2'!B13)</f>
        <v>75.81</v>
      </c>
      <c r="D10" s="184" t="str">
        <f>IF('P2'!C13="","",'P2'!C13)</f>
        <v>M4</v>
      </c>
      <c r="E10" s="186">
        <f>IF('P2'!D13="","",'P2'!D13)</f>
        <v>23475</v>
      </c>
      <c r="F10" s="187" t="str">
        <f>IF('P2'!F13="","",'P2'!F13)</f>
        <v>Atle Rønning Kauppinen</v>
      </c>
      <c r="G10" s="188">
        <f>IF('P2'!H13=0,"",'P2'!H13)</f>
        <v>94</v>
      </c>
      <c r="H10" s="188">
        <f>IF('P2'!I13=0,"",'P2'!I13)</f>
        <v>98</v>
      </c>
      <c r="I10" s="188">
        <f>IF('P2'!J13=0,"",'P2'!J13)</f>
        <v>101</v>
      </c>
      <c r="J10" s="188">
        <f>IF('P2'!K13=0,"",'P2'!K13)</f>
        <v>124</v>
      </c>
      <c r="K10" s="188">
        <f>IF('P2'!L13=0,"",'P2'!L13)</f>
        <v>127</v>
      </c>
      <c r="L10" s="188">
        <f>IF('P2'!M13=0,"",'P2'!M13)</f>
        <v>-131</v>
      </c>
      <c r="M10" s="188">
        <f>IF('P2'!N13=0,"",'P2'!N13)</f>
        <v>101</v>
      </c>
      <c r="N10" s="188">
        <f>IF('P2'!O13=0,"",'P2'!O13)</f>
        <v>127</v>
      </c>
      <c r="O10" s="188">
        <f>IF('P2'!P13=0,"",'P2'!P13)</f>
        <v>228</v>
      </c>
      <c r="P10" s="185">
        <f>IF('P2'!R13=0,"",'P2'!R13)</f>
        <v>370.49959309592896</v>
      </c>
      <c r="Q10" s="232">
        <v>360.07114481488645</v>
      </c>
    </row>
    <row r="11" spans="1:17" s="173" customFormat="1" ht="27">
      <c r="A11" s="179">
        <v>2</v>
      </c>
      <c r="B11" s="221" t="s">
        <v>62</v>
      </c>
      <c r="C11" s="221"/>
      <c r="D11" s="221"/>
      <c r="E11" s="221"/>
      <c r="F11" s="221"/>
      <c r="G11" s="180"/>
      <c r="H11" s="180"/>
      <c r="I11" s="180"/>
      <c r="J11" s="180"/>
      <c r="K11" s="180"/>
      <c r="L11" s="180"/>
      <c r="M11" s="181"/>
      <c r="N11" s="181"/>
      <c r="O11" s="181"/>
      <c r="P11" s="182">
        <f>SUM(P12:P14)</f>
        <v>955.5593189670833</v>
      </c>
      <c r="Q11" s="231">
        <v>972.2395430663291</v>
      </c>
    </row>
    <row r="12" spans="1:17" s="190" customFormat="1" ht="18">
      <c r="A12" s="183"/>
      <c r="B12" s="184">
        <f>IF('P1'!A11="","",'P1'!A11)</f>
        <v>105</v>
      </c>
      <c r="C12" s="185">
        <f>IF('P1'!B11="","",'P1'!B11)</f>
        <v>97.88</v>
      </c>
      <c r="D12" s="184" t="str">
        <f>IF('P1'!C11="","",'P1'!C11)</f>
        <v>M2</v>
      </c>
      <c r="E12" s="186">
        <f>IF('P1'!D11="","",'P1'!D11)</f>
        <v>26790</v>
      </c>
      <c r="F12" s="187" t="str">
        <f>IF('P1'!F11="","",'P1'!F11)</f>
        <v>Ronny Fevåg</v>
      </c>
      <c r="G12" s="188">
        <f>IF('P1'!H11=0,"",'P1'!H11)</f>
        <v>95</v>
      </c>
      <c r="H12" s="188">
        <f>IF('P1'!I11=0,"",'P1'!I11)</f>
        <v>100</v>
      </c>
      <c r="I12" s="188">
        <f>IF('P1'!J11=0,"",'P1'!J11)</f>
        <v>105</v>
      </c>
      <c r="J12" s="188">
        <f>IF('P1'!K11=0,"",'P1'!K11)</f>
        <v>125</v>
      </c>
      <c r="K12" s="188">
        <f>IF('P1'!L11=0,"",'P1'!L11)</f>
        <v>130</v>
      </c>
      <c r="L12" s="188">
        <f>IF('P1'!M11=0,"",'P1'!M11)</f>
        <v>135</v>
      </c>
      <c r="M12" s="188">
        <f>IF('P1'!N11=0,"",'P1'!N11)</f>
        <v>105</v>
      </c>
      <c r="N12" s="188">
        <f>IF('P1'!O11=0,"",'P1'!O11)</f>
        <v>135</v>
      </c>
      <c r="O12" s="188">
        <f>IF('P1'!P11=0,"",'P1'!P11)</f>
        <v>240</v>
      </c>
      <c r="P12" s="189">
        <f>IF('P1'!R11=0,"",'P1'!R11)</f>
        <v>309.39328786455735</v>
      </c>
      <c r="Q12" s="232">
        <v>308.8547442825477</v>
      </c>
    </row>
    <row r="13" spans="1:17" s="98" customFormat="1" ht="18">
      <c r="A13" s="183"/>
      <c r="B13" s="184">
        <f>IF('P1'!A15="","",'P1'!A15)</f>
        <v>105</v>
      </c>
      <c r="C13" s="185">
        <f>IF('P1'!B15="","",'P1'!B15)</f>
        <v>95.77</v>
      </c>
      <c r="D13" s="184" t="str">
        <f>IF('P1'!C15="","",'P1'!C15)</f>
        <v>M7</v>
      </c>
      <c r="E13" s="186">
        <f>IF('P1'!D15="","",'P1'!D15)</f>
        <v>16495</v>
      </c>
      <c r="F13" s="187" t="str">
        <f>IF('P1'!F15="","",'P1'!F15)</f>
        <v>Eskil Lian</v>
      </c>
      <c r="G13" s="188">
        <f>IF('P1'!H15=0,"",'P1'!H15)</f>
        <v>65</v>
      </c>
      <c r="H13" s="188">
        <f>IF('P1'!I15=0,"",'P1'!I15)</f>
        <v>-70</v>
      </c>
      <c r="I13" s="188">
        <f>IF('P1'!J15=0,"",'P1'!J15)</f>
        <v>70</v>
      </c>
      <c r="J13" s="188">
        <f>IF('P1'!K15=0,"",'P1'!K15)</f>
        <v>85</v>
      </c>
      <c r="K13" s="188">
        <f>IF('P1'!L15=0,"",'P1'!L15)</f>
        <v>-88</v>
      </c>
      <c r="L13" s="188">
        <f>IF('P1'!M15=0,"",'P1'!M15)</f>
        <v>88</v>
      </c>
      <c r="M13" s="188">
        <f>IF('P1'!N15=0,"",'P1'!N15)</f>
        <v>70</v>
      </c>
      <c r="N13" s="188">
        <f>IF('P1'!O15=0,"",'P1'!O15)</f>
        <v>88</v>
      </c>
      <c r="O13" s="188">
        <f>IF('P1'!P15=0,"",'P1'!P15)</f>
        <v>158</v>
      </c>
      <c r="P13" s="189">
        <f>IF('P1'!R15=0,"",'P1'!R15)</f>
        <v>326.03646511600664</v>
      </c>
      <c r="Q13" s="232">
        <v>331.93838686522673</v>
      </c>
    </row>
    <row r="14" spans="1:17" s="98" customFormat="1" ht="18">
      <c r="A14" s="183"/>
      <c r="B14" s="184">
        <f>IF('P2'!A14="","",'P2'!A14)</f>
        <v>105</v>
      </c>
      <c r="C14" s="185">
        <f>IF('P2'!B14="","",'P2'!B14)</f>
        <v>103.32</v>
      </c>
      <c r="D14" s="184" t="str">
        <f>IF('P2'!C14="","",'P2'!C14)</f>
        <v>M8</v>
      </c>
      <c r="E14" s="186">
        <f>IF('P2'!D14="","",'P2'!D14)</f>
        <v>16227</v>
      </c>
      <c r="F14" s="187" t="str">
        <f>IF('P2'!F14="","",'P2'!F14)</f>
        <v>Jan Nystrøm</v>
      </c>
      <c r="G14" s="188">
        <f>IF('P2'!H14=0,"",'P2'!H14)</f>
        <v>68</v>
      </c>
      <c r="H14" s="188">
        <f>IF('P2'!I14=0,"",'P2'!I14)</f>
        <v>-73</v>
      </c>
      <c r="I14" s="188">
        <f>IF('P2'!J14=0,"",'P2'!J14)</f>
        <v>-73</v>
      </c>
      <c r="J14" s="188">
        <f>IF('P2'!K14=0,"",'P2'!K14)</f>
        <v>88</v>
      </c>
      <c r="K14" s="188">
        <f>IF('P2'!L14=0,"",'P2'!L14)</f>
        <v>-92</v>
      </c>
      <c r="L14" s="188">
        <f>IF('P2'!M14=0,"",'P2'!M14)</f>
        <v>-92</v>
      </c>
      <c r="M14" s="188">
        <f>IF('P2'!N14=0,"",'P2'!N14)</f>
        <v>68</v>
      </c>
      <c r="N14" s="188">
        <f>IF('P2'!O14=0,"",'P2'!O14)</f>
        <v>88</v>
      </c>
      <c r="O14" s="188">
        <f>IF('P2'!P14=0,"",'P2'!P14)</f>
        <v>156</v>
      </c>
      <c r="P14" s="185">
        <f>IF('P2'!R14=0,"",'P2'!R14)</f>
        <v>320.1295659865193</v>
      </c>
      <c r="Q14" s="232">
        <v>331.4464119185548</v>
      </c>
    </row>
    <row r="15" spans="1:17" s="191" customFormat="1" ht="27.75">
      <c r="A15" s="179">
        <v>3</v>
      </c>
      <c r="B15" s="221" t="s">
        <v>60</v>
      </c>
      <c r="C15" s="221"/>
      <c r="D15" s="221"/>
      <c r="E15" s="221"/>
      <c r="F15" s="221"/>
      <c r="G15" s="180"/>
      <c r="H15" s="180"/>
      <c r="I15" s="180"/>
      <c r="J15" s="180"/>
      <c r="K15" s="180"/>
      <c r="L15" s="180"/>
      <c r="M15" s="181"/>
      <c r="N15" s="181"/>
      <c r="O15" s="181"/>
      <c r="P15" s="182">
        <f>SUM(P16:P18)</f>
        <v>924.4914981067617</v>
      </c>
      <c r="Q15" s="231">
        <v>935.6768580003782</v>
      </c>
    </row>
    <row r="16" spans="1:22" s="98" customFormat="1" ht="18">
      <c r="A16" s="183"/>
      <c r="B16" s="184">
        <f>IF('P1'!A14="","",'P1'!A14)</f>
        <v>94</v>
      </c>
      <c r="C16" s="185">
        <f>IF('P1'!B14="","",'P1'!B14)</f>
        <v>86.64</v>
      </c>
      <c r="D16" s="184" t="str">
        <f>IF('P1'!C14="","",'P1'!C14)</f>
        <v>M8</v>
      </c>
      <c r="E16" s="186">
        <f>IF('P1'!D14="","",'P1'!D14)</f>
        <v>14761</v>
      </c>
      <c r="F16" s="187" t="str">
        <f>IF('P1'!F14="","",'P1'!F14)</f>
        <v>Roald Bjerkholt</v>
      </c>
      <c r="G16" s="188">
        <f>IF('P1'!H14=0,"",'P1'!H14)</f>
        <v>45</v>
      </c>
      <c r="H16" s="188">
        <f>IF('P1'!I14=0,"",'P1'!I14)</f>
        <v>48</v>
      </c>
      <c r="I16" s="188">
        <f>IF('P1'!J14=0,"",'P1'!J14)</f>
        <v>-50</v>
      </c>
      <c r="J16" s="188">
        <f>IF('P1'!K14=0,"",'P1'!K14)</f>
        <v>55</v>
      </c>
      <c r="K16" s="188">
        <f>IF('P1'!L14=0,"",'P1'!L14)</f>
        <v>58</v>
      </c>
      <c r="L16" s="188">
        <f>IF('P1'!M14=0,"",'P1'!M14)</f>
        <v>60</v>
      </c>
      <c r="M16" s="188">
        <f>IF('P1'!N14=0,"",'P1'!N14)</f>
        <v>48</v>
      </c>
      <c r="N16" s="188">
        <f>IF('P1'!O14=0,"",'P1'!O14)</f>
        <v>60</v>
      </c>
      <c r="O16" s="188">
        <f>IF('P1'!P14=0,"",'P1'!P14)</f>
        <v>108</v>
      </c>
      <c r="P16" s="189">
        <f>IF('P1'!R14=0,"",'P1'!R14)</f>
        <v>263.3970667766817</v>
      </c>
      <c r="Q16" s="232">
        <v>270.17378742676135</v>
      </c>
      <c r="V16" s="98" t="s">
        <v>20</v>
      </c>
    </row>
    <row r="17" spans="1:17" s="98" customFormat="1" ht="18">
      <c r="A17" s="183"/>
      <c r="B17" s="184">
        <f>IF('P2'!A10="","",'P2'!A10)</f>
        <v>94</v>
      </c>
      <c r="C17" s="185">
        <f>IF('P2'!B10="","",'P2'!B10)</f>
        <v>86.03</v>
      </c>
      <c r="D17" s="184" t="str">
        <f>IF('P2'!C10="","",'P2'!C10)</f>
        <v>M4</v>
      </c>
      <c r="E17" s="186">
        <f>IF('P2'!D10="","",'P2'!D10)</f>
        <v>22528</v>
      </c>
      <c r="F17" s="187" t="str">
        <f>IF('P2'!F10="","",'P2'!F10)</f>
        <v>Terje Gulvik</v>
      </c>
      <c r="G17" s="188">
        <f>IF('P2'!H10=0,"",'P2'!H10)</f>
        <v>85</v>
      </c>
      <c r="H17" s="188">
        <f>IF('P2'!I10=0,"",'P2'!I10)</f>
        <v>90</v>
      </c>
      <c r="I17" s="188">
        <f>IF('P2'!J10=0,"",'P2'!J10)</f>
        <v>94</v>
      </c>
      <c r="J17" s="188">
        <f>IF('P2'!K10=0,"",'P2'!K10)</f>
        <v>112</v>
      </c>
      <c r="K17" s="188">
        <f>IF('P2'!L10=0,"",'P2'!L10)</f>
        <v>117</v>
      </c>
      <c r="L17" s="188">
        <f>IF('P2'!M10=0,"",'P2'!M10)</f>
        <v>-120</v>
      </c>
      <c r="M17" s="188">
        <f>IF('P2'!N10=0,"",'P2'!N10)</f>
        <v>94</v>
      </c>
      <c r="N17" s="188">
        <f>IF('P2'!O10=0,"",'P2'!O10)</f>
        <v>117</v>
      </c>
      <c r="O17" s="188">
        <f>IF('P2'!P10=0,"",'P2'!P10)</f>
        <v>211</v>
      </c>
      <c r="P17" s="185">
        <f>IF('P2'!R10=0,"",'P2'!R10)</f>
        <v>335.38766511203124</v>
      </c>
      <c r="Q17" s="232">
        <v>324.10781090422745</v>
      </c>
    </row>
    <row r="18" spans="1:17" s="98" customFormat="1" ht="18">
      <c r="A18" s="183"/>
      <c r="B18" s="184" t="str">
        <f>IF('P2'!A16="","",'P2'!A16)</f>
        <v>+105</v>
      </c>
      <c r="C18" s="185">
        <f>IF('P2'!B16="","",'P2'!B16)</f>
        <v>113.47</v>
      </c>
      <c r="D18" s="184" t="str">
        <f>IF('P2'!C16="","",'P2'!C16)</f>
        <v>M8</v>
      </c>
      <c r="E18" s="186">
        <f>IF('P2'!D16="","",'P2'!D16)</f>
        <v>16053</v>
      </c>
      <c r="F18" s="187" t="str">
        <f>IF('P2'!F16="","",'P2'!F16)</f>
        <v>Kolbjørn Bjerkholt</v>
      </c>
      <c r="G18" s="188">
        <f>IF('P2'!H16=0,"",'P2'!H16)</f>
        <v>65</v>
      </c>
      <c r="H18" s="188">
        <f>IF('P2'!I16=0,"",'P2'!I16)</f>
        <v>68</v>
      </c>
      <c r="I18" s="188">
        <f>IF('P2'!J16=0,"",'P2'!J16)</f>
        <v>70</v>
      </c>
      <c r="J18" s="188">
        <f>IF('P2'!K16=0,"",'P2'!K16)</f>
        <v>83</v>
      </c>
      <c r="K18" s="188">
        <f>IF('P2'!L16=0,"",'P2'!L16)</f>
        <v>86</v>
      </c>
      <c r="L18" s="188">
        <f>IF('P2'!M16=0,"",'P2'!M16)</f>
        <v>90</v>
      </c>
      <c r="M18" s="188">
        <f>IF('P2'!N16=0,"",'P2'!N16)</f>
        <v>70</v>
      </c>
      <c r="N18" s="188">
        <f>IF('P2'!O16=0,"",'P2'!O16)</f>
        <v>90</v>
      </c>
      <c r="O18" s="188">
        <f>IF('P2'!P16=0,"",'P2'!P16)</f>
        <v>160</v>
      </c>
      <c r="P18" s="185">
        <f>IF('P2'!R16=0,"",'P2'!R16)</f>
        <v>325.70676621804876</v>
      </c>
      <c r="Q18" s="232">
        <v>341.3952596693893</v>
      </c>
    </row>
    <row r="19" spans="1:17" s="191" customFormat="1" ht="27.75">
      <c r="A19" s="179">
        <v>4</v>
      </c>
      <c r="B19" s="221" t="s">
        <v>64</v>
      </c>
      <c r="C19" s="221"/>
      <c r="D19" s="221"/>
      <c r="E19" s="221"/>
      <c r="F19" s="221"/>
      <c r="G19" s="180"/>
      <c r="H19" s="180"/>
      <c r="I19" s="180"/>
      <c r="J19" s="180"/>
      <c r="K19" s="180"/>
      <c r="L19" s="180"/>
      <c r="M19" s="181"/>
      <c r="N19" s="181"/>
      <c r="O19" s="181"/>
      <c r="P19" s="182">
        <f>SUM(P20:P22)</f>
        <v>894.6983633974943</v>
      </c>
      <c r="Q19" s="231">
        <v>881.4169600595549</v>
      </c>
    </row>
    <row r="20" spans="1:17" s="190" customFormat="1" ht="18">
      <c r="A20" s="183"/>
      <c r="B20" s="184">
        <f>IF('P1'!A9="","",'P1'!A9)</f>
        <v>94</v>
      </c>
      <c r="C20" s="185">
        <f>IF('P1'!B9="","",'P1'!B9)</f>
        <v>85.53</v>
      </c>
      <c r="D20" s="184" t="str">
        <f>IF('P1'!C9="","",'P1'!C9)</f>
        <v>M5</v>
      </c>
      <c r="E20" s="186">
        <f>IF('P1'!D9="","",'P1'!D9)</f>
        <v>21177</v>
      </c>
      <c r="F20" s="187" t="str">
        <f>IF('P1'!F9="","",'P1'!F9)</f>
        <v>Vidar Sæland</v>
      </c>
      <c r="G20" s="188">
        <f>IF('P1'!H9=0,"",'P1'!H9)</f>
        <v>80</v>
      </c>
      <c r="H20" s="188">
        <f>IF('P1'!I9=0,"",'P1'!I9)</f>
        <v>83</v>
      </c>
      <c r="I20" s="188">
        <f>IF('P1'!J9=0,"",'P1'!J9)</f>
        <v>-85</v>
      </c>
      <c r="J20" s="188">
        <f>IF('P1'!K9=0,"",'P1'!K9)</f>
        <v>103</v>
      </c>
      <c r="K20" s="188">
        <f>IF('P1'!L9=0,"",'P1'!L9)</f>
        <v>107</v>
      </c>
      <c r="L20" s="188">
        <f>IF('P1'!M9=0,"",'P1'!M9)</f>
        <v>110</v>
      </c>
      <c r="M20" s="188">
        <f>IF('P1'!N9=0,"",'P1'!N9)</f>
        <v>83</v>
      </c>
      <c r="N20" s="188">
        <f>IF('P1'!O9=0,"",'P1'!O9)</f>
        <v>110</v>
      </c>
      <c r="O20" s="188">
        <f>IF('P1'!P9=0,"",'P1'!P9)</f>
        <v>193</v>
      </c>
      <c r="P20" s="189">
        <f>IF('P1'!R9=0,"",'P1'!R9)</f>
        <v>330.4166154385462</v>
      </c>
      <c r="Q20" s="232">
        <v>325.81791515408486</v>
      </c>
    </row>
    <row r="21" spans="1:17" s="98" customFormat="1" ht="18">
      <c r="A21" s="183"/>
      <c r="B21" s="184">
        <f>IF('P2'!A11="","",'P2'!A11)</f>
        <v>105</v>
      </c>
      <c r="C21" s="185">
        <f>IF('P2'!B11="","",'P2'!B11)</f>
        <v>94.2</v>
      </c>
      <c r="D21" s="184" t="str">
        <f>IF('P2'!C11="","",'P2'!C11)</f>
        <v>M3</v>
      </c>
      <c r="E21" s="186">
        <f>IF('P2'!D11="","",'P2'!D11)</f>
        <v>24948</v>
      </c>
      <c r="F21" s="187" t="str">
        <f>IF('P2'!F11="","",'P2'!F11)</f>
        <v>Magnar Helleren</v>
      </c>
      <c r="G21" s="188">
        <f>IF('P2'!H11=0,"",'P2'!H11)</f>
        <v>103</v>
      </c>
      <c r="H21" s="188">
        <f>IF('P2'!I11=0,"",'P2'!I11)</f>
        <v>-105</v>
      </c>
      <c r="I21" s="188" t="str">
        <f>IF('P2'!J11=0,"",'P2'!J11)</f>
        <v>-</v>
      </c>
      <c r="J21" s="188">
        <f>IF('P2'!K11=0,"",'P2'!K11)</f>
        <v>110</v>
      </c>
      <c r="K21" s="188">
        <f>IF('P2'!L11=0,"",'P2'!L11)</f>
        <v>118</v>
      </c>
      <c r="L21" s="188">
        <f>IF('P2'!M11=0,"",'P2'!M11)</f>
        <v>-125</v>
      </c>
      <c r="M21" s="188">
        <f>IF('P2'!N11=0,"",'P2'!N11)</f>
        <v>103</v>
      </c>
      <c r="N21" s="188">
        <f>IF('P2'!O11=0,"",'P2'!O11)</f>
        <v>118</v>
      </c>
      <c r="O21" s="188">
        <f>IF('P2'!P11=0,"",'P2'!P11)</f>
        <v>221</v>
      </c>
      <c r="P21" s="185">
        <f>IF('P2'!R11=0,"",'P2'!R11)</f>
        <v>306.81145094670234</v>
      </c>
      <c r="Q21" s="232">
        <v>304.0405757739489</v>
      </c>
    </row>
    <row r="22" spans="1:17" s="98" customFormat="1" ht="18">
      <c r="A22" s="183"/>
      <c r="B22" s="184" t="str">
        <f>IF('P2'!A15="","",'P2'!A15)</f>
        <v>+105</v>
      </c>
      <c r="C22" s="185">
        <f>IF('P2'!B15="","",'P2'!B15)</f>
        <v>107.43</v>
      </c>
      <c r="D22" s="184" t="str">
        <f>IF('P2'!C15="","",'P2'!C15)</f>
        <v>M3</v>
      </c>
      <c r="E22" s="186">
        <f>IF('P2'!D15="","",'P2'!D15)</f>
        <v>23941</v>
      </c>
      <c r="F22" s="187" t="str">
        <f>IF('P2'!F15="","",'P2'!F15)</f>
        <v>Tor Steinar Herikstad</v>
      </c>
      <c r="G22" s="188">
        <f>IF('P2'!H15=0,"",'P2'!H15)</f>
        <v>75</v>
      </c>
      <c r="H22" s="188">
        <f>IF('P2'!I15=0,"",'P2'!I15)</f>
        <v>80</v>
      </c>
      <c r="I22" s="188">
        <f>IF('P2'!J15=0,"",'P2'!J15)</f>
        <v>-85</v>
      </c>
      <c r="J22" s="188">
        <f>IF('P2'!K15=0,"",'P2'!K15)</f>
        <v>100</v>
      </c>
      <c r="K22" s="188">
        <f>IF('P2'!L15=0,"",'P2'!L15)</f>
        <v>105</v>
      </c>
      <c r="L22" s="188">
        <f>IF('P2'!M15=0,"",'P2'!M15)</f>
        <v>108</v>
      </c>
      <c r="M22" s="188">
        <f>IF('P2'!N15=0,"",'P2'!N15)</f>
        <v>80</v>
      </c>
      <c r="N22" s="188">
        <f>IF('P2'!O15=0,"",'P2'!O15)</f>
        <v>108</v>
      </c>
      <c r="O22" s="188">
        <f>IF('P2'!P15=0,"",'P2'!P15)</f>
        <v>188</v>
      </c>
      <c r="P22" s="185">
        <f>IF('P2'!R15=0,"",'P2'!R15)</f>
        <v>257.47029701224574</v>
      </c>
      <c r="Q22" s="232">
        <v>251.55846913152118</v>
      </c>
    </row>
    <row r="23" spans="1:16" ht="13.5" customHeight="1">
      <c r="A23" s="174"/>
      <c r="B23" s="174"/>
      <c r="C23" s="175"/>
      <c r="D23" s="174"/>
      <c r="E23" s="176"/>
      <c r="F23" s="177"/>
      <c r="G23" s="177"/>
      <c r="H23" s="177"/>
      <c r="I23" s="177"/>
      <c r="J23" s="177"/>
      <c r="K23" s="177"/>
      <c r="L23" s="177"/>
      <c r="M23" s="178"/>
      <c r="N23" s="178"/>
      <c r="O23" s="178"/>
      <c r="P23" s="175"/>
    </row>
    <row r="24" spans="1:17" s="173" customFormat="1" ht="27">
      <c r="A24" s="222" t="s">
        <v>51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32"/>
    </row>
    <row r="25" spans="1:17" s="191" customFormat="1" ht="27.75">
      <c r="A25" s="179">
        <v>1</v>
      </c>
      <c r="B25" s="221" t="s">
        <v>54</v>
      </c>
      <c r="C25" s="221"/>
      <c r="D25" s="221"/>
      <c r="E25" s="221"/>
      <c r="F25" s="221"/>
      <c r="G25" s="180"/>
      <c r="H25" s="180"/>
      <c r="I25" s="180"/>
      <c r="J25" s="180"/>
      <c r="K25" s="180"/>
      <c r="L25" s="180"/>
      <c r="M25" s="181"/>
      <c r="N25" s="181"/>
      <c r="O25" s="181"/>
      <c r="P25" s="182">
        <f>IF(P29="",SUM(P26:P29),(SUM(P26:P29)-MIN(P26:P29)))</f>
        <v>690.9551772794715</v>
      </c>
      <c r="Q25" s="232">
        <v>690.9551772794715</v>
      </c>
    </row>
    <row r="26" spans="1:17" s="98" customFormat="1" ht="18">
      <c r="A26" s="183"/>
      <c r="B26" s="184">
        <f>IF('P3'!A10="","",'P3'!A10)</f>
        <v>69</v>
      </c>
      <c r="C26" s="185">
        <f>IF('P3'!B10="","",'P3'!B10)</f>
        <v>63.77</v>
      </c>
      <c r="D26" s="184" t="str">
        <f>IF('P3'!C10="","",'P3'!C10)</f>
        <v>UM</v>
      </c>
      <c r="E26" s="186">
        <f>IF('P3'!D10="","",'P3'!D10)</f>
        <v>36849</v>
      </c>
      <c r="F26" s="187" t="str">
        <f>IF('P3'!F10="","",'P3'!F10)</f>
        <v>Stephan Paulsen</v>
      </c>
      <c r="G26" s="188">
        <f>IF('P3'!H10=0,"",'P3'!H10)</f>
        <v>58</v>
      </c>
      <c r="H26" s="188">
        <f>IF('P3'!I10=0,"",'P3'!I10)</f>
        <v>62</v>
      </c>
      <c r="I26" s="188">
        <f>IF('P3'!J10=0,"",'P3'!J10)</f>
        <v>64</v>
      </c>
      <c r="J26" s="188">
        <f>IF('P3'!K10=0,"",'P3'!K10)</f>
        <v>75</v>
      </c>
      <c r="K26" s="188">
        <f>IF('P3'!L10=0,"",'P3'!L10)</f>
        <v>79</v>
      </c>
      <c r="L26" s="188">
        <f>IF('P3'!M10=0,"",'P3'!M10)</f>
        <v>-81</v>
      </c>
      <c r="M26" s="188">
        <f>IF('P3'!N10=0,"",'P3'!N10)</f>
        <v>64</v>
      </c>
      <c r="N26" s="188">
        <f>IF('P3'!O10=0,"",'P3'!O10)</f>
        <v>79</v>
      </c>
      <c r="O26" s="188">
        <f>IF('P3'!P10=0,"",'P3'!P10)</f>
        <v>143</v>
      </c>
      <c r="P26" s="185">
        <f>IF('P3'!Q10=0,"",'P3'!Q10)</f>
        <v>202.75574390392296</v>
      </c>
      <c r="Q26" s="232">
        <v>202.75574390392296</v>
      </c>
    </row>
    <row r="27" spans="1:17" s="98" customFormat="1" ht="18">
      <c r="A27" s="183"/>
      <c r="B27" s="184">
        <f>IF('P3'!A15="","",'P3'!A15)</f>
        <v>56</v>
      </c>
      <c r="C27" s="185">
        <f>IF('P3'!B15="","",'P3'!B15)</f>
        <v>52.71</v>
      </c>
      <c r="D27" s="184" t="str">
        <f>IF('P3'!C15="","",'P3'!C15)</f>
        <v>UM</v>
      </c>
      <c r="E27" s="186">
        <f>IF('P3'!D15="","",'P3'!D15)</f>
        <v>36793</v>
      </c>
      <c r="F27" s="187" t="str">
        <f>IF('P3'!F15="","",'P3'!F15)</f>
        <v>Kim Aleksander Kværnø</v>
      </c>
      <c r="G27" s="188">
        <f>IF('P3'!H15=0,"",'P3'!H15)</f>
        <v>55</v>
      </c>
      <c r="H27" s="188">
        <f>IF('P3'!I15=0,"",'P3'!I15)</f>
        <v>-58</v>
      </c>
      <c r="I27" s="188">
        <f>IF('P3'!J15=0,"",'P3'!J15)</f>
        <v>58</v>
      </c>
      <c r="J27" s="188">
        <f>IF('P3'!K15=0,"",'P3'!K15)</f>
        <v>70</v>
      </c>
      <c r="K27" s="188">
        <f>IF('P3'!L15=0,"",'P3'!L15)</f>
        <v>75</v>
      </c>
      <c r="L27" s="188">
        <f>IF('P3'!M15=0,"",'P3'!M15)</f>
        <v>-77</v>
      </c>
      <c r="M27" s="188">
        <f>IF('P3'!N15=0,"",'P3'!N15)</f>
        <v>58</v>
      </c>
      <c r="N27" s="188">
        <f>IF('P3'!O15=0,"",'P3'!O15)</f>
        <v>75</v>
      </c>
      <c r="O27" s="188">
        <f>IF('P3'!P15=0,"",'P3'!P15)</f>
        <v>133</v>
      </c>
      <c r="P27" s="185">
        <f>IF('P3'!Q15=0,"",'P3'!Q15)</f>
        <v>217.94429345149152</v>
      </c>
      <c r="Q27" s="232">
        <v>217.94429345149152</v>
      </c>
    </row>
    <row r="28" spans="1:17" s="98" customFormat="1" ht="18">
      <c r="A28" s="183"/>
      <c r="B28" s="184">
        <f>IF('P4'!A9="","",'P4'!A9)</f>
        <v>56</v>
      </c>
      <c r="C28" s="185">
        <f>IF('P4'!B9="","",'P4'!B9)</f>
        <v>55.53</v>
      </c>
      <c r="D28" s="184" t="str">
        <f>IF('P4'!C9="","",'P4'!C9)</f>
        <v>UM</v>
      </c>
      <c r="E28" s="186">
        <f>IF('P4'!D9="","",'P4'!D9)</f>
        <v>36725</v>
      </c>
      <c r="F28" s="187" t="str">
        <f>IF('P4'!F9="","",'P4'!F9)</f>
        <v>Runar Scheie</v>
      </c>
      <c r="G28" s="188">
        <f>IF('P4'!H9=0,"",'P4'!H9)</f>
        <v>55</v>
      </c>
      <c r="H28" s="188">
        <f>IF('P4'!I9=0,"",'P4'!I9)</f>
        <v>60</v>
      </c>
      <c r="I28" s="188">
        <f>IF('P4'!J9=0,"",'P4'!J9)</f>
        <v>-62</v>
      </c>
      <c r="J28" s="188">
        <f>IF('P4'!K9=0,"",'P4'!K9)</f>
        <v>73</v>
      </c>
      <c r="K28" s="188">
        <f>IF('P4'!L9=0,"",'P4'!L9)</f>
        <v>76</v>
      </c>
      <c r="L28" s="188">
        <f>IF('P4'!M9=0,"",'P4'!M9)</f>
        <v>-78</v>
      </c>
      <c r="M28" s="188">
        <f>IF('P4'!N9=0,"",'P4'!N9)</f>
        <v>60</v>
      </c>
      <c r="N28" s="188">
        <f>IF('P4'!O9=0,"",'P4'!O9)</f>
        <v>76</v>
      </c>
      <c r="O28" s="188">
        <f>IF('P4'!P9=0,"",'P4'!P9)</f>
        <v>136</v>
      </c>
      <c r="P28" s="185">
        <f>IF('P4'!Q9=0,"",'P4'!Q9)</f>
        <v>213.67494669672456</v>
      </c>
      <c r="Q28" s="232">
        <v>213.67494669672456</v>
      </c>
    </row>
    <row r="29" spans="1:17" s="98" customFormat="1" ht="18">
      <c r="A29" s="183"/>
      <c r="B29" s="184" t="str">
        <f>IF('P4'!A16="","",'P4'!A16)</f>
        <v>+94</v>
      </c>
      <c r="C29" s="185">
        <f>IF('P4'!B16="","",'P4'!B16)</f>
        <v>103.39</v>
      </c>
      <c r="D29" s="184" t="str">
        <f>IF('P4'!C16="","",'P4'!C16)</f>
        <v>UM</v>
      </c>
      <c r="E29" s="186">
        <f>IF('P4'!D16="","",'P4'!D16)</f>
        <v>35434</v>
      </c>
      <c r="F29" s="187" t="str">
        <f>IF('P4'!F16="","",'P4'!F16)</f>
        <v>Ole Magnus Strand</v>
      </c>
      <c r="G29" s="188">
        <f>IF('P4'!H16=0,"",'P4'!H16)</f>
        <v>96</v>
      </c>
      <c r="H29" s="188">
        <f>IF('P4'!I16=0,"",'P4'!I16)</f>
        <v>102</v>
      </c>
      <c r="I29" s="188">
        <f>IF('P4'!J16=0,"",'P4'!J16)</f>
        <v>106</v>
      </c>
      <c r="J29" s="188">
        <f>IF('P4'!K16=0,"",'P4'!K16)</f>
        <v>-130</v>
      </c>
      <c r="K29" s="188">
        <f>IF('P4'!L16=0,"",'P4'!L16)</f>
        <v>130</v>
      </c>
      <c r="L29" s="188" t="str">
        <f>IF('P4'!M16=0,"",'P4'!M16)</f>
        <v>-</v>
      </c>
      <c r="M29" s="188">
        <f>IF('P4'!N16=0,"",'P4'!N16)</f>
        <v>106</v>
      </c>
      <c r="N29" s="188">
        <f>IF('P4'!O16=0,"",'P4'!O16)</f>
        <v>130</v>
      </c>
      <c r="O29" s="188">
        <f>IF('P4'!P16=0,"",'P4'!P16)</f>
        <v>236</v>
      </c>
      <c r="P29" s="185">
        <f>IF('P4'!Q16=0,"",'P4'!Q16)</f>
        <v>259.33593713125543</v>
      </c>
      <c r="Q29" s="232">
        <v>259.33593713125543</v>
      </c>
    </row>
    <row r="30" spans="1:17" s="191" customFormat="1" ht="27.75">
      <c r="A30" s="179">
        <v>2</v>
      </c>
      <c r="B30" s="221" t="s">
        <v>55</v>
      </c>
      <c r="C30" s="221"/>
      <c r="D30" s="221"/>
      <c r="E30" s="221"/>
      <c r="F30" s="221"/>
      <c r="G30" s="180"/>
      <c r="H30" s="180"/>
      <c r="I30" s="180"/>
      <c r="J30" s="180"/>
      <c r="K30" s="180"/>
      <c r="L30" s="180"/>
      <c r="M30" s="181"/>
      <c r="N30" s="181"/>
      <c r="O30" s="181"/>
      <c r="P30" s="182">
        <f>SUM(P31:P33)</f>
        <v>645.7352641283039</v>
      </c>
      <c r="Q30" s="232">
        <v>645.7352641283039</v>
      </c>
    </row>
    <row r="31" spans="1:17" s="98" customFormat="1" ht="18">
      <c r="A31" s="183"/>
      <c r="B31" s="184">
        <f>IF('P3'!A9="","",'P3'!A9)</f>
        <v>50</v>
      </c>
      <c r="C31" s="185">
        <f>IF('P3'!B9="","",'P3'!B9)</f>
        <v>48.6</v>
      </c>
      <c r="D31" s="184" t="str">
        <f>IF('P3'!C9="","",'P3'!C9)</f>
        <v>UM</v>
      </c>
      <c r="E31" s="186">
        <f>IF('P3'!D9="","",'P3'!D9)</f>
        <v>37220</v>
      </c>
      <c r="F31" s="187" t="str">
        <f>IF('P3'!F9="","",'P3'!F9)</f>
        <v>Aron Süssmann</v>
      </c>
      <c r="G31" s="188">
        <f>IF('P3'!H9=0,"",'P3'!H9)</f>
        <v>30</v>
      </c>
      <c r="H31" s="188">
        <f>IF('P3'!I9=0,"",'P3'!I9)</f>
        <v>35</v>
      </c>
      <c r="I31" s="188">
        <f>IF('P3'!J9=0,"",'P3'!J9)</f>
        <v>37</v>
      </c>
      <c r="J31" s="188">
        <f>IF('P3'!K9=0,"",'P3'!K9)</f>
        <v>40</v>
      </c>
      <c r="K31" s="188">
        <f>IF('P3'!L9=0,"",'P3'!L9)</f>
        <v>44</v>
      </c>
      <c r="L31" s="188">
        <f>IF('P3'!M9=0,"",'P3'!M9)</f>
        <v>-47</v>
      </c>
      <c r="M31" s="188">
        <f>IF('P3'!N9=0,"",'P3'!N9)</f>
        <v>37</v>
      </c>
      <c r="N31" s="188">
        <f>IF('P3'!O9=0,"",'P3'!O9)</f>
        <v>44</v>
      </c>
      <c r="O31" s="188">
        <f>IF('P3'!P9=0,"",'P3'!P9)</f>
        <v>81</v>
      </c>
      <c r="P31" s="185">
        <f>IF('P3'!Q9=0,"",'P3'!Q9)</f>
        <v>142.25667512782852</v>
      </c>
      <c r="Q31" s="232">
        <v>142.25667512782852</v>
      </c>
    </row>
    <row r="32" spans="1:17" s="98" customFormat="1" ht="18">
      <c r="A32" s="183"/>
      <c r="B32" s="184">
        <f>IF('P4'!A12="","",'P4'!A12)</f>
        <v>85</v>
      </c>
      <c r="C32" s="185">
        <f>IF('P4'!B12="","",'P4'!B12)</f>
        <v>82.64</v>
      </c>
      <c r="D32" s="184" t="str">
        <f>IF('P4'!C12="","",'P4'!C12)</f>
        <v>UM</v>
      </c>
      <c r="E32" s="186">
        <f>IF('P4'!D12="","",'P4'!D12)</f>
        <v>35949</v>
      </c>
      <c r="F32" s="187" t="str">
        <f>IF('P4'!F12="","",'P4'!F12)</f>
        <v>Izak Süssmann</v>
      </c>
      <c r="G32" s="188">
        <f>IF('P4'!H12=0,"",'P4'!H12)</f>
        <v>75</v>
      </c>
      <c r="H32" s="188">
        <f>IF('P4'!I12=0,"",'P4'!I12)</f>
        <v>80</v>
      </c>
      <c r="I32" s="188">
        <f>IF('P4'!J12=0,"",'P4'!J12)</f>
        <v>84</v>
      </c>
      <c r="J32" s="188">
        <f>IF('P4'!K12=0,"",'P4'!K12)</f>
        <v>90</v>
      </c>
      <c r="K32" s="188">
        <f>IF('P4'!L12=0,"",'P4'!L12)</f>
        <v>95</v>
      </c>
      <c r="L32" s="188">
        <f>IF('P4'!M12=0,"",'P4'!M12)</f>
        <v>100</v>
      </c>
      <c r="M32" s="188">
        <f>IF('P4'!N12=0,"",'P4'!N12)</f>
        <v>84</v>
      </c>
      <c r="N32" s="188">
        <f>IF('P4'!O12=0,"",'P4'!O12)</f>
        <v>100</v>
      </c>
      <c r="O32" s="188">
        <f>IF('P4'!P12=0,"",'P4'!P12)</f>
        <v>184</v>
      </c>
      <c r="P32" s="185">
        <f>IF('P4'!Q12=0,"",'P4'!Q12)</f>
        <v>223.0390049404914</v>
      </c>
      <c r="Q32" s="232">
        <v>223.0390049404914</v>
      </c>
    </row>
    <row r="33" spans="1:17" s="98" customFormat="1" ht="18">
      <c r="A33" s="183"/>
      <c r="B33" s="184">
        <f>IF('P4'!A14="","",'P4'!A14)</f>
        <v>69</v>
      </c>
      <c r="C33" s="185">
        <f>IF('P4'!B14="","",'P4'!B14)</f>
        <v>68.76</v>
      </c>
      <c r="D33" s="184" t="str">
        <f>IF('P4'!C14="","",'P4'!C14)</f>
        <v>UM</v>
      </c>
      <c r="E33" s="186">
        <f>IF('P4'!D14="","",'P4'!D14)</f>
        <v>36192</v>
      </c>
      <c r="F33" s="187" t="str">
        <f>IF('P4'!F14="","",'P4'!F14)</f>
        <v>Eskil Andersen</v>
      </c>
      <c r="G33" s="188">
        <f>IF('P4'!H14=0,"",'P4'!H14)</f>
        <v>-90</v>
      </c>
      <c r="H33" s="188">
        <f>IF('P4'!I14=0,"",'P4'!I14)</f>
        <v>90</v>
      </c>
      <c r="I33" s="188">
        <f>IF('P4'!J14=0,"",'P4'!J14)</f>
        <v>-94</v>
      </c>
      <c r="J33" s="188">
        <f>IF('P4'!K14=0,"",'P4'!K14)</f>
        <v>110</v>
      </c>
      <c r="K33" s="188">
        <f>IF('P4'!L14=0,"",'P4'!L14)</f>
        <v>113</v>
      </c>
      <c r="L33" s="188">
        <f>IF('P4'!M14=0,"",'P4'!M14)</f>
        <v>118</v>
      </c>
      <c r="M33" s="188">
        <f>IF('P4'!N14=0,"",'P4'!N14)</f>
        <v>90</v>
      </c>
      <c r="N33" s="188">
        <f>IF('P4'!O14=0,"",'P4'!O14)</f>
        <v>118</v>
      </c>
      <c r="O33" s="188">
        <f>IF('P4'!P14=0,"",'P4'!P14)</f>
        <v>208</v>
      </c>
      <c r="P33" s="185">
        <f>IF('P4'!Q14=0,"",'P4'!Q14)</f>
        <v>280.43958405998393</v>
      </c>
      <c r="Q33" s="232">
        <v>280.43958405998393</v>
      </c>
    </row>
    <row r="34" spans="1:17" s="191" customFormat="1" ht="27.75">
      <c r="A34" s="179">
        <v>3</v>
      </c>
      <c r="B34" s="221" t="s">
        <v>56</v>
      </c>
      <c r="C34" s="221"/>
      <c r="D34" s="221"/>
      <c r="E34" s="221"/>
      <c r="F34" s="221"/>
      <c r="G34" s="180"/>
      <c r="H34" s="180"/>
      <c r="I34" s="180"/>
      <c r="J34" s="180"/>
      <c r="K34" s="180"/>
      <c r="L34" s="180"/>
      <c r="M34" s="181"/>
      <c r="N34" s="181"/>
      <c r="O34" s="181"/>
      <c r="P34" s="182">
        <f>IF(P38="",SUM(P35:P38),(SUM(P35:P38)-MIN(P35:P38)))</f>
        <v>587.391604038642</v>
      </c>
      <c r="Q34" s="232">
        <v>587.391604038642</v>
      </c>
    </row>
    <row r="35" spans="1:17" s="98" customFormat="1" ht="18">
      <c r="A35" s="183"/>
      <c r="B35" s="184">
        <f>IF('P3'!A11="","",'P3'!A11)</f>
        <v>69</v>
      </c>
      <c r="C35" s="185">
        <f>IF('P3'!B11="","",'P3'!B11)</f>
        <v>66.14</v>
      </c>
      <c r="D35" s="184" t="str">
        <f>IF('P3'!C11="","",'P3'!C11)</f>
        <v>UM</v>
      </c>
      <c r="E35" s="186">
        <f>IF('P3'!D11="","",'P3'!D11)</f>
        <v>36713</v>
      </c>
      <c r="F35" s="187" t="str">
        <f>IF('P3'!F11="","",'P3'!F11)</f>
        <v>Simen Trosterud</v>
      </c>
      <c r="G35" s="188">
        <f>IF('P3'!H11=0,"",'P3'!H11)</f>
        <v>45</v>
      </c>
      <c r="H35" s="188">
        <f>IF('P3'!I11=0,"",'P3'!I11)</f>
        <v>49</v>
      </c>
      <c r="I35" s="188">
        <f>IF('P3'!J11=0,"",'P3'!J11)</f>
        <v>52</v>
      </c>
      <c r="J35" s="188">
        <f>IF('P3'!K11=0,"",'P3'!K11)</f>
        <v>60</v>
      </c>
      <c r="K35" s="188">
        <f>IF('P3'!L11=0,"",'P3'!L11)</f>
        <v>65</v>
      </c>
      <c r="L35" s="188">
        <f>IF('P3'!M11=0,"",'P3'!M11)</f>
        <v>-70</v>
      </c>
      <c r="M35" s="188">
        <f>IF('P3'!N11=0,"",'P3'!N11)</f>
        <v>52</v>
      </c>
      <c r="N35" s="188">
        <f>IF('P3'!O11=0,"",'P3'!O11)</f>
        <v>65</v>
      </c>
      <c r="O35" s="188">
        <f>IF('P3'!P11=0,"",'P3'!P11)</f>
        <v>117</v>
      </c>
      <c r="P35" s="185">
        <f>IF('P3'!Q11=0,"",'P3'!Q11)</f>
        <v>161.81622923150678</v>
      </c>
      <c r="Q35" s="232">
        <v>161.81622923150678</v>
      </c>
    </row>
    <row r="36" spans="1:17" s="98" customFormat="1" ht="18">
      <c r="A36" s="183"/>
      <c r="B36" s="184">
        <f>IF('P3'!A16="","",'P3'!A16)</f>
        <v>62</v>
      </c>
      <c r="C36" s="185">
        <f>IF('P3'!B16="","",'P3'!B16)</f>
        <v>59.88</v>
      </c>
      <c r="D36" s="184" t="str">
        <f>IF('P3'!C16="","",'P3'!C16)</f>
        <v>UM</v>
      </c>
      <c r="E36" s="186">
        <f>IF('P3'!D16="","",'P3'!D16)</f>
        <v>36184</v>
      </c>
      <c r="F36" s="187" t="str">
        <f>IF('P3'!F16="","",'P3'!F16)</f>
        <v>Mats Holm</v>
      </c>
      <c r="G36" s="188">
        <f>IF('P3'!H16=0,"",'P3'!H16)</f>
        <v>50</v>
      </c>
      <c r="H36" s="188">
        <f>IF('P3'!I16=0,"",'P3'!I16)</f>
        <v>-54</v>
      </c>
      <c r="I36" s="188">
        <f>IF('P3'!J16=0,"",'P3'!J16)</f>
        <v>54</v>
      </c>
      <c r="J36" s="188">
        <f>IF('P3'!K16=0,"",'P3'!K16)</f>
        <v>60</v>
      </c>
      <c r="K36" s="188">
        <f>IF('P3'!L16=0,"",'P3'!L16)</f>
        <v>65</v>
      </c>
      <c r="L36" s="188">
        <f>IF('P3'!M16=0,"",'P3'!M16)</f>
        <v>67</v>
      </c>
      <c r="M36" s="188">
        <f>IF('P3'!N16=0,"",'P3'!N16)</f>
        <v>54</v>
      </c>
      <c r="N36" s="188">
        <f>IF('P3'!O16=0,"",'P3'!O16)</f>
        <v>67</v>
      </c>
      <c r="O36" s="188">
        <f>IF('P3'!P16=0,"",'P3'!P16)</f>
        <v>121</v>
      </c>
      <c r="P36" s="185">
        <f>IF('P3'!Q16=0,"",'P3'!Q16)</f>
        <v>179.46915510730383</v>
      </c>
      <c r="Q36" s="232">
        <v>179.46915510730383</v>
      </c>
    </row>
    <row r="37" spans="1:17" s="98" customFormat="1" ht="18">
      <c r="A37" s="183"/>
      <c r="B37" s="184">
        <f>IF('P4'!A10="","",'P4'!A10)</f>
        <v>75</v>
      </c>
      <c r="C37" s="185">
        <f>IF('P4'!B10="","",'P4'!B10)</f>
        <v>69.3</v>
      </c>
      <c r="D37" s="184" t="str">
        <f>IF('P4'!C10="","",'P4'!C10)</f>
        <v>UK</v>
      </c>
      <c r="E37" s="186">
        <f>IF('P4'!D10="","",'P4'!D10)</f>
        <v>36232</v>
      </c>
      <c r="F37" s="187" t="str">
        <f>IF('P4'!F10="","",'P4'!F10)</f>
        <v>Maren Fikse</v>
      </c>
      <c r="G37" s="188">
        <f>IF('P4'!H10=0,"",'P4'!H10)</f>
        <v>50</v>
      </c>
      <c r="H37" s="188">
        <f>IF('P4'!I10=0,"",'P4'!I10)</f>
        <v>55</v>
      </c>
      <c r="I37" s="188">
        <f>IF('P4'!J10=0,"",'P4'!J10)</f>
        <v>60</v>
      </c>
      <c r="J37" s="188">
        <f>IF('P4'!K10=0,"",'P4'!K10)</f>
        <v>66</v>
      </c>
      <c r="K37" s="188">
        <f>IF('P4'!L10=0,"",'P4'!L10)</f>
        <v>71</v>
      </c>
      <c r="L37" s="188">
        <f>IF('P4'!M10=0,"",'P4'!M10)</f>
        <v>73</v>
      </c>
      <c r="M37" s="188">
        <f>IF('P4'!N10=0,"",'P4'!N10)</f>
        <v>60</v>
      </c>
      <c r="N37" s="188">
        <f>IF('P4'!O10=0,"",'P4'!O10)</f>
        <v>73</v>
      </c>
      <c r="O37" s="188">
        <f>IF('P4'!P10=0,"",'P4'!P10)</f>
        <v>133</v>
      </c>
      <c r="P37" s="185">
        <v>178.42</v>
      </c>
      <c r="Q37" s="232">
        <v>178.42</v>
      </c>
    </row>
    <row r="38" spans="1:17" s="98" customFormat="1" ht="18">
      <c r="A38" s="183"/>
      <c r="B38" s="184" t="str">
        <f>IF('P4'!A17="","",'P4'!A17)</f>
        <v>+94</v>
      </c>
      <c r="C38" s="185">
        <f>IF('P4'!B17="","",'P4'!B17)</f>
        <v>112.88</v>
      </c>
      <c r="D38" s="184" t="str">
        <f>IF('P4'!C17="","",'P4'!C17)</f>
        <v>UM</v>
      </c>
      <c r="E38" s="186">
        <f>IF('P4'!D17="","",'P4'!D17)</f>
        <v>35920</v>
      </c>
      <c r="F38" s="187" t="str">
        <f>IF('P4'!F17="","",'P4'!F17)</f>
        <v>Johannes N. Johansen</v>
      </c>
      <c r="G38" s="188">
        <f>IF('P4'!H17=0,"",'P4'!H17)</f>
        <v>-95</v>
      </c>
      <c r="H38" s="188">
        <f>IF('P4'!I17=0,"",'P4'!I17)</f>
        <v>100</v>
      </c>
      <c r="I38" s="188">
        <f>IF('P4'!J17=0,"",'P4'!J17)</f>
        <v>105</v>
      </c>
      <c r="J38" s="188">
        <f>IF('P4'!K17=0,"",'P4'!K17)</f>
        <v>110</v>
      </c>
      <c r="K38" s="188">
        <f>IF('P4'!L17=0,"",'P4'!L17)</f>
        <v>-120</v>
      </c>
      <c r="L38" s="188">
        <f>IF('P4'!M17=0,"",'P4'!M17)</f>
        <v>-120</v>
      </c>
      <c r="M38" s="188">
        <f>IF('P4'!N17=0,"",'P4'!N17)</f>
        <v>105</v>
      </c>
      <c r="N38" s="188">
        <f>IF('P4'!O17=0,"",'P4'!O17)</f>
        <v>110</v>
      </c>
      <c r="O38" s="188">
        <f>IF('P4'!P17=0,"",'P4'!P17)</f>
        <v>215</v>
      </c>
      <c r="P38" s="185">
        <f>IF('P4'!Q17=0,"",'P4'!Q17)</f>
        <v>229.50244893133808</v>
      </c>
      <c r="Q38" s="232">
        <v>229.50244893133808</v>
      </c>
    </row>
    <row r="39" spans="1:17" s="191" customFormat="1" ht="27.75">
      <c r="A39" s="179">
        <v>4</v>
      </c>
      <c r="B39" s="221" t="s">
        <v>57</v>
      </c>
      <c r="C39" s="221"/>
      <c r="D39" s="221"/>
      <c r="E39" s="221"/>
      <c r="F39" s="221"/>
      <c r="G39" s="180"/>
      <c r="H39" s="180"/>
      <c r="I39" s="180"/>
      <c r="J39" s="180"/>
      <c r="K39" s="180"/>
      <c r="L39" s="180"/>
      <c r="M39" s="181"/>
      <c r="N39" s="181"/>
      <c r="O39" s="181"/>
      <c r="P39" s="182">
        <f>IF(P43="",SUM(P40:P43),(SUM(P40:P43)-MIN(P40:P43)))</f>
        <v>583.1873441296652</v>
      </c>
      <c r="Q39" s="232">
        <v>583.1873441296652</v>
      </c>
    </row>
    <row r="40" spans="1:17" s="98" customFormat="1" ht="18">
      <c r="A40" s="183"/>
      <c r="B40" s="184">
        <f>IF('P3'!A12="","",'P3'!A12)</f>
        <v>69</v>
      </c>
      <c r="C40" s="185">
        <f>IF('P3'!B12="","",'P3'!B12)</f>
        <v>65.83</v>
      </c>
      <c r="D40" s="184" t="str">
        <f>IF('P3'!C12="","",'P3'!C12)</f>
        <v>UM</v>
      </c>
      <c r="E40" s="186">
        <f>IF('P3'!D12="","",'P3'!D12)</f>
        <v>35851</v>
      </c>
      <c r="F40" s="187" t="str">
        <f>IF('P3'!F12="","",'P3'!F12)</f>
        <v>Jonas Helgheim</v>
      </c>
      <c r="G40" s="188">
        <f>IF('P3'!H12=0,"",'P3'!H12)</f>
        <v>52</v>
      </c>
      <c r="H40" s="188">
        <f>IF('P3'!I12=0,"",'P3'!I12)</f>
        <v>-55</v>
      </c>
      <c r="I40" s="188">
        <f>IF('P3'!J12=0,"",'P3'!J12)</f>
        <v>55</v>
      </c>
      <c r="J40" s="188">
        <f>IF('P3'!K12=0,"",'P3'!K12)</f>
        <v>62</v>
      </c>
      <c r="K40" s="188">
        <f>IF('P3'!L12=0,"",'P3'!L12)</f>
        <v>65</v>
      </c>
      <c r="L40" s="188">
        <f>IF('P3'!M12=0,"",'P3'!M12)</f>
        <v>67</v>
      </c>
      <c r="M40" s="188">
        <f>IF('P3'!N12=0,"",'P3'!N12)</f>
        <v>55</v>
      </c>
      <c r="N40" s="188">
        <f>IF('P3'!O12=0,"",'P3'!O12)</f>
        <v>67</v>
      </c>
      <c r="O40" s="188">
        <f>IF('P3'!P12=0,"",'P3'!P12)</f>
        <v>122</v>
      </c>
      <c r="P40" s="185">
        <f>IF('P3'!Q12=0,"",'P3'!Q12)</f>
        <v>169.2638598608733</v>
      </c>
      <c r="Q40" s="232">
        <v>169.2638598608733</v>
      </c>
    </row>
    <row r="41" spans="1:17" s="98" customFormat="1" ht="18">
      <c r="A41" s="183"/>
      <c r="B41" s="184">
        <f>IF('P3'!A14="","",'P3'!A14)</f>
        <v>56</v>
      </c>
      <c r="C41" s="185">
        <f>IF('P3'!B14="","",'P3'!B14)</f>
        <v>53.4</v>
      </c>
      <c r="D41" s="184" t="str">
        <f>IF('P3'!C14="","",'P3'!C14)</f>
        <v>UM</v>
      </c>
      <c r="E41" s="186">
        <f>IF('P3'!D14="","",'P3'!D14)</f>
        <v>36357</v>
      </c>
      <c r="F41" s="187" t="str">
        <f>IF('P3'!F14="","",'P3'!F14)</f>
        <v>Even Kongsvik Lien</v>
      </c>
      <c r="G41" s="188">
        <f>IF('P3'!H14=0,"",'P3'!H14)</f>
        <v>41</v>
      </c>
      <c r="H41" s="188">
        <f>IF('P3'!I14=0,"",'P3'!I14)</f>
        <v>43</v>
      </c>
      <c r="I41" s="188">
        <f>IF('P3'!J14=0,"",'P3'!J14)</f>
        <v>45</v>
      </c>
      <c r="J41" s="188">
        <f>IF('P3'!K14=0,"",'P3'!K14)</f>
        <v>52</v>
      </c>
      <c r="K41" s="188">
        <f>IF('P3'!L14=0,"",'P3'!L14)</f>
        <v>-55</v>
      </c>
      <c r="L41" s="188">
        <f>IF('P3'!M14=0,"",'P3'!M14)</f>
        <v>55</v>
      </c>
      <c r="M41" s="188">
        <f>IF('P3'!N14=0,"",'P3'!N14)</f>
        <v>45</v>
      </c>
      <c r="N41" s="188">
        <f>IF('P3'!O14=0,"",'P3'!O14)</f>
        <v>55</v>
      </c>
      <c r="O41" s="188">
        <f>IF('P3'!P14=0,"",'P3'!P14)</f>
        <v>100</v>
      </c>
      <c r="P41" s="185">
        <f>IF('P3'!Q14=0,"",'P3'!Q14)</f>
        <v>162.12734629547828</v>
      </c>
      <c r="Q41" s="232">
        <v>162.12734629547828</v>
      </c>
    </row>
    <row r="42" spans="1:17" s="98" customFormat="1" ht="18">
      <c r="A42" s="183"/>
      <c r="B42" s="184">
        <f>IF('P4'!A11="","",'P4'!A11)</f>
        <v>77</v>
      </c>
      <c r="C42" s="185">
        <f>IF('P4'!B11="","",'P4'!B11)</f>
        <v>75.58</v>
      </c>
      <c r="D42" s="184" t="str">
        <f>IF('P4'!C11="","",'P4'!C11)</f>
        <v>UM</v>
      </c>
      <c r="E42" s="186">
        <f>IF('P4'!D11="","",'P4'!D11)</f>
        <v>35723</v>
      </c>
      <c r="F42" s="187" t="str">
        <f>IF('P4'!F11="","",'P4'!F11)</f>
        <v>Joakim Snildal</v>
      </c>
      <c r="G42" s="188">
        <f>IF('P4'!H11=0,"",'P4'!H11)</f>
        <v>65</v>
      </c>
      <c r="H42" s="188">
        <f>IF('P4'!I11=0,"",'P4'!I11)</f>
        <v>68</v>
      </c>
      <c r="I42" s="188">
        <f>IF('P4'!J11=0,"",'P4'!J11)</f>
        <v>70</v>
      </c>
      <c r="J42" s="188">
        <f>IF('P4'!K11=0,"",'P4'!K11)</f>
        <v>78</v>
      </c>
      <c r="K42" s="188">
        <f>IF('P4'!L11=0,"",'P4'!L11)</f>
        <v>82</v>
      </c>
      <c r="L42" s="188">
        <f>IF('P4'!M11=0,"",'P4'!M11)</f>
        <v>85</v>
      </c>
      <c r="M42" s="188">
        <f>IF('P4'!N11=0,"",'P4'!N11)</f>
        <v>70</v>
      </c>
      <c r="N42" s="188">
        <f>IF('P4'!O11=0,"",'P4'!O11)</f>
        <v>85</v>
      </c>
      <c r="O42" s="188">
        <f>IF('P4'!P11=0,"",'P4'!P11)</f>
        <v>155</v>
      </c>
      <c r="P42" s="185">
        <f>IF('P4'!Q11=0,"",'P4'!Q11)</f>
        <v>197.27585700321217</v>
      </c>
      <c r="Q42" s="232">
        <v>197.27585700321217</v>
      </c>
    </row>
    <row r="43" spans="1:17" s="98" customFormat="1" ht="18">
      <c r="A43" s="183"/>
      <c r="B43" s="184">
        <f>IF('P4'!A15="","",'P4'!A15)</f>
        <v>77</v>
      </c>
      <c r="C43" s="185">
        <f>IF('P4'!B15="","",'P4'!B15)</f>
        <v>74.65</v>
      </c>
      <c r="D43" s="184" t="str">
        <f>IF('P4'!C15="","",'P4'!C15)</f>
        <v>UM</v>
      </c>
      <c r="E43" s="186">
        <f>IF('P4'!D15="","",'P4'!D15)</f>
        <v>36371</v>
      </c>
      <c r="F43" s="187" t="str">
        <f>IF('P4'!F15="","",'P4'!F15)</f>
        <v>Steffen Skjærli</v>
      </c>
      <c r="G43" s="188">
        <f>IF('P4'!H15=0,"",'P4'!H15)</f>
        <v>70</v>
      </c>
      <c r="H43" s="188">
        <f>IF('P4'!I15=0,"",'P4'!I15)</f>
        <v>74</v>
      </c>
      <c r="I43" s="188">
        <f>IF('P4'!J15=0,"",'P4'!J15)</f>
        <v>-76</v>
      </c>
      <c r="J43" s="188">
        <f>IF('P4'!K15=0,"",'P4'!K15)</f>
        <v>90</v>
      </c>
      <c r="K43" s="188">
        <f>IF('P4'!L15=0,"",'P4'!L15)</f>
        <v>93</v>
      </c>
      <c r="L43" s="188">
        <f>IF('P4'!M15=0,"",'P4'!M15)</f>
        <v>95</v>
      </c>
      <c r="M43" s="188">
        <f>IF('P4'!N15=0,"",'P4'!N15)</f>
        <v>74</v>
      </c>
      <c r="N43" s="188">
        <f>IF('P4'!O15=0,"",'P4'!O15)</f>
        <v>95</v>
      </c>
      <c r="O43" s="188">
        <f>IF('P4'!P15=0,"",'P4'!P15)</f>
        <v>169</v>
      </c>
      <c r="P43" s="185">
        <f>IF('P4'!Q15=0,"",'P4'!Q15)</f>
        <v>216.64762726557967</v>
      </c>
      <c r="Q43" s="232">
        <v>216.64762726557967</v>
      </c>
    </row>
    <row r="44" spans="1:16" ht="13.5" customHeight="1">
      <c r="A44" s="174"/>
      <c r="B44" s="174"/>
      <c r="C44" s="175"/>
      <c r="D44" s="174"/>
      <c r="E44" s="176"/>
      <c r="F44" s="177"/>
      <c r="G44" s="177"/>
      <c r="H44" s="177"/>
      <c r="I44" s="177"/>
      <c r="J44" s="177"/>
      <c r="K44" s="177"/>
      <c r="L44" s="177"/>
      <c r="M44" s="178"/>
      <c r="N44" s="178"/>
      <c r="O44" s="178"/>
      <c r="P44" s="175"/>
    </row>
    <row r="45" spans="1:17" s="191" customFormat="1" ht="27.75">
      <c r="A45" s="222" t="s">
        <v>52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32"/>
    </row>
    <row r="46" spans="1:17" s="191" customFormat="1" ht="27.75">
      <c r="A46" s="179">
        <v>1</v>
      </c>
      <c r="B46" s="221" t="s">
        <v>57</v>
      </c>
      <c r="C46" s="221"/>
      <c r="D46" s="221"/>
      <c r="E46" s="221"/>
      <c r="F46" s="221"/>
      <c r="G46" s="180"/>
      <c r="H46" s="180"/>
      <c r="I46" s="180"/>
      <c r="J46" s="180"/>
      <c r="K46" s="180"/>
      <c r="L46" s="180"/>
      <c r="M46" s="181"/>
      <c r="N46" s="181"/>
      <c r="O46" s="181"/>
      <c r="P46" s="182">
        <f>IF(P50="",SUM(P47:P50),(SUM(P47:P50)-MIN(P47:P50)))</f>
        <v>787.6707629692382</v>
      </c>
      <c r="Q46" s="232">
        <v>787.6707629692382</v>
      </c>
    </row>
    <row r="47" spans="1:17" s="98" customFormat="1" ht="18">
      <c r="A47" s="183"/>
      <c r="B47" s="184">
        <f>IF('P6'!A10="","",'P6'!A10)</f>
        <v>77</v>
      </c>
      <c r="C47" s="185">
        <f>IF('P6'!B10="","",'P6'!B10)</f>
        <v>75.39</v>
      </c>
      <c r="D47" s="184" t="str">
        <f>IF('P6'!C10="","",'P6'!C10)</f>
        <v>UM</v>
      </c>
      <c r="E47" s="186">
        <f>IF('P6'!D10="","",'P6'!D10)</f>
        <v>36371</v>
      </c>
      <c r="F47" s="187" t="str">
        <f>IF('P6'!F10="","",'P6'!F10)</f>
        <v>Steffen Skjærli</v>
      </c>
      <c r="G47" s="188">
        <f>IF('P6'!H10=0,"",'P6'!H10)</f>
        <v>70</v>
      </c>
      <c r="H47" s="188">
        <f>IF('P6'!I10=0,"",'P6'!I10)</f>
        <v>73</v>
      </c>
      <c r="I47" s="188">
        <f>IF('P6'!J10=0,"",'P6'!J10)</f>
        <v>75</v>
      </c>
      <c r="J47" s="188">
        <f>IF('P6'!K10=0,"",'P6'!K10)</f>
        <v>90</v>
      </c>
      <c r="K47" s="188">
        <f>IF('P6'!L10=0,"",'P6'!L10)</f>
        <v>93</v>
      </c>
      <c r="L47" s="188">
        <f>IF('P6'!M10=0,"",'P6'!M10)</f>
        <v>96</v>
      </c>
      <c r="M47" s="188">
        <f>IF('P6'!N10=0,"",'P6'!N10)</f>
        <v>75</v>
      </c>
      <c r="N47" s="188">
        <f>IF('P6'!O10=0,"",'P6'!O10)</f>
        <v>96</v>
      </c>
      <c r="O47" s="188">
        <f>IF('P6'!P10=0,"",'P6'!P10)</f>
        <v>171</v>
      </c>
      <c r="P47" s="185">
        <f>IF('P6'!Q10=0,"",'P6'!Q10)</f>
        <v>217.956554064763</v>
      </c>
      <c r="Q47" s="232">
        <v>217.956554064763</v>
      </c>
    </row>
    <row r="48" spans="1:17" s="98" customFormat="1" ht="18">
      <c r="A48" s="183"/>
      <c r="B48" s="184">
        <f>IF('P6'!A16="","",'P6'!A16)</f>
        <v>85</v>
      </c>
      <c r="C48" s="185">
        <f>IF('P6'!B16="","",'P6'!B16)</f>
        <v>79.72</v>
      </c>
      <c r="D48" s="184" t="str">
        <f>IF('P6'!C16="","",'P6'!C16)</f>
        <v>JM</v>
      </c>
      <c r="E48" s="186">
        <f>IF('P6'!D16="","",'P6'!D16)</f>
        <v>35430</v>
      </c>
      <c r="F48" s="187" t="str">
        <f>IF('P6'!F16="","",'P6'!F16)</f>
        <v>Eirik Kalland</v>
      </c>
      <c r="G48" s="188">
        <f>IF('P6'!H16=0,"",'P6'!H16)</f>
        <v>83</v>
      </c>
      <c r="H48" s="188">
        <f>IF('P6'!I16=0,"",'P6'!I16)</f>
        <v>86</v>
      </c>
      <c r="I48" s="188">
        <f>IF('P6'!J16=0,"",'P6'!J16)</f>
        <v>-88</v>
      </c>
      <c r="J48" s="188">
        <f>IF('P6'!K16=0,"",'P6'!K16)</f>
        <v>103</v>
      </c>
      <c r="K48" s="188">
        <f>IF('P6'!L16=0,"",'P6'!L16)</f>
        <v>-107</v>
      </c>
      <c r="L48" s="188">
        <f>IF('P6'!M16=0,"",'P6'!M16)</f>
        <v>107</v>
      </c>
      <c r="M48" s="188">
        <f>IF('P6'!N16=0,"",'P6'!N16)</f>
        <v>86</v>
      </c>
      <c r="N48" s="188">
        <f>IF('P6'!O16=0,"",'P6'!O16)</f>
        <v>107</v>
      </c>
      <c r="O48" s="188">
        <f>IF('P6'!P16=0,"",'P6'!P16)</f>
        <v>193</v>
      </c>
      <c r="P48" s="185">
        <f>IF('P6'!Q16=0,"",'P6'!Q16)</f>
        <v>238.43195222598786</v>
      </c>
      <c r="Q48" s="232">
        <v>238.43195222598786</v>
      </c>
    </row>
    <row r="49" spans="1:17" s="98" customFormat="1" ht="18">
      <c r="A49" s="183"/>
      <c r="B49" s="184">
        <f>IF('P7'!A11="","",'P7'!A11)</f>
        <v>94</v>
      </c>
      <c r="C49" s="185">
        <f>IF('P7'!B11="","",'P7'!B11)</f>
        <v>92.08</v>
      </c>
      <c r="D49" s="184" t="str">
        <f>IF('P7'!C11="","",'P7'!C11)</f>
        <v>JM</v>
      </c>
      <c r="E49" s="186">
        <f>IF('P7'!D11="","",'P7'!D11)</f>
        <v>34774</v>
      </c>
      <c r="F49" s="187" t="str">
        <f>IF('P7'!F11="","",'P7'!F11)</f>
        <v>Tore Gjøringbø</v>
      </c>
      <c r="G49" s="188">
        <f>IF('P7'!H11=0,"",'P7'!H11)</f>
        <v>95</v>
      </c>
      <c r="H49" s="188">
        <f>IF('P7'!I11=0,"",'P7'!I11)</f>
        <v>100</v>
      </c>
      <c r="I49" s="188">
        <f>IF('P7'!J11=0,"",'P7'!J11)</f>
        <v>-105</v>
      </c>
      <c r="J49" s="188">
        <f>IF('P7'!K11=0,"",'P7'!K11)</f>
        <v>120</v>
      </c>
      <c r="K49" s="188">
        <f>IF('P7'!L11=0,"",'P7'!L11)</f>
        <v>130</v>
      </c>
      <c r="L49" s="188">
        <f>IF('P7'!M11=0,"",'P7'!M11)</f>
        <v>140</v>
      </c>
      <c r="M49" s="188">
        <f>IF('P7'!N11=0,"",'P7'!N11)</f>
        <v>100</v>
      </c>
      <c r="N49" s="188">
        <f>IF('P7'!O11=0,"",'P7'!O11)</f>
        <v>140</v>
      </c>
      <c r="O49" s="188">
        <f>IF('P7'!P11=0,"",'P7'!P11)</f>
        <v>240</v>
      </c>
      <c r="P49" s="185">
        <f>IF('P7'!Q11=0,"",'P7'!Q11)</f>
        <v>276.2623644107526</v>
      </c>
      <c r="Q49" s="232">
        <v>276.2623644107526</v>
      </c>
    </row>
    <row r="50" spans="1:17" s="98" customFormat="1" ht="18">
      <c r="A50" s="183"/>
      <c r="B50" s="184">
        <f>IF('P7'!A14="","",'P7'!A14)</f>
        <v>77</v>
      </c>
      <c r="C50" s="185">
        <f>IF('P7'!B14="","",'P7'!B14)</f>
        <v>70.12</v>
      </c>
      <c r="D50" s="184" t="str">
        <f>IF('P7'!C14="","",'P7'!C14)</f>
        <v>JM</v>
      </c>
      <c r="E50" s="186">
        <f>IF('P7'!D14="","",'P7'!D14)</f>
        <v>34579</v>
      </c>
      <c r="F50" s="187" t="str">
        <f>IF('P7'!F14="","",'P7'!F14)</f>
        <v>Jantsen Øverås</v>
      </c>
      <c r="G50" s="188">
        <f>IF('P7'!H14=0,"",'P7'!H14)</f>
        <v>80</v>
      </c>
      <c r="H50" s="188">
        <f>IF('P7'!I14=0,"",'P7'!I14)</f>
        <v>90</v>
      </c>
      <c r="I50" s="188">
        <f>IF('P7'!J14=0,"",'P7'!J14)</f>
        <v>-100</v>
      </c>
      <c r="J50" s="188">
        <f>IF('P7'!K14=0,"",'P7'!K14)</f>
        <v>115</v>
      </c>
      <c r="K50" s="188">
        <f>IF('P7'!L14=0,"",'P7'!L14)</f>
        <v>-120</v>
      </c>
      <c r="L50" s="188" t="str">
        <f>IF('P7'!M14=0,"",'P7'!M14)</f>
        <v>-</v>
      </c>
      <c r="M50" s="188">
        <f>IF('P7'!N14=0,"",'P7'!N14)</f>
        <v>90</v>
      </c>
      <c r="N50" s="188">
        <f>IF('P7'!O14=0,"",'P7'!O14)</f>
        <v>115</v>
      </c>
      <c r="O50" s="188">
        <f>IF('P7'!P14=0,"",'P7'!P14)</f>
        <v>205</v>
      </c>
      <c r="P50" s="185">
        <f>IF('P7'!Q14=0,"",'P7'!Q14)</f>
        <v>272.97644633249774</v>
      </c>
      <c r="Q50" s="232">
        <v>272.97644633249774</v>
      </c>
    </row>
    <row r="51" spans="1:17" s="191" customFormat="1" ht="27.75">
      <c r="A51" s="179">
        <v>2</v>
      </c>
      <c r="B51" s="221" t="s">
        <v>61</v>
      </c>
      <c r="C51" s="221"/>
      <c r="D51" s="221"/>
      <c r="E51" s="221"/>
      <c r="F51" s="221"/>
      <c r="G51" s="180"/>
      <c r="H51" s="180"/>
      <c r="I51" s="180"/>
      <c r="J51" s="180"/>
      <c r="K51" s="180"/>
      <c r="L51" s="180"/>
      <c r="M51" s="181"/>
      <c r="N51" s="181"/>
      <c r="O51" s="181"/>
      <c r="P51" s="182">
        <f>IF(P55="",SUM(P52:P55),(SUM(P52:P55)-MIN(P52:P55)))</f>
        <v>762.9649031887815</v>
      </c>
      <c r="Q51" s="232">
        <v>762.9649031887815</v>
      </c>
    </row>
    <row r="52" spans="1:17" s="98" customFormat="1" ht="18">
      <c r="A52" s="183"/>
      <c r="B52" s="184">
        <f>IF('P6'!A11="","",'P6'!A11)</f>
        <v>77</v>
      </c>
      <c r="C52" s="185">
        <f>IF('P6'!B11="","",'P6'!B11)</f>
        <v>75.74</v>
      </c>
      <c r="D52" s="184" t="str">
        <f>IF('P6'!C11="","",'P6'!C11)</f>
        <v>UM</v>
      </c>
      <c r="E52" s="186">
        <f>IF('P6'!D11="","",'P6'!D11)</f>
        <v>36497</v>
      </c>
      <c r="F52" s="187" t="str">
        <f>IF('P6'!F11="","",'P6'!F11)</f>
        <v>Oskar Emil Wavold</v>
      </c>
      <c r="G52" s="188">
        <f>IF('P6'!H11=0,"",'P6'!H11)</f>
        <v>83</v>
      </c>
      <c r="H52" s="188">
        <f>IF('P6'!I11=0,"",'P6'!I11)</f>
        <v>87</v>
      </c>
      <c r="I52" s="188">
        <f>IF('P6'!J11=0,"",'P6'!J11)</f>
        <v>-90</v>
      </c>
      <c r="J52" s="188">
        <f>IF('P6'!K11=0,"",'P6'!K11)</f>
        <v>100</v>
      </c>
      <c r="K52" s="188">
        <f>IF('P6'!L11=0,"",'P6'!L11)</f>
        <v>-104</v>
      </c>
      <c r="L52" s="188">
        <f>IF('P6'!M11=0,"",'P6'!M11)</f>
        <v>-104</v>
      </c>
      <c r="M52" s="188">
        <f>IF('P6'!N11=0,"",'P6'!N11)</f>
        <v>87</v>
      </c>
      <c r="N52" s="188">
        <f>IF('P6'!O11=0,"",'P6'!O11)</f>
        <v>100</v>
      </c>
      <c r="O52" s="188">
        <f>IF('P6'!P11=0,"",'P6'!P11)</f>
        <v>187</v>
      </c>
      <c r="P52" s="185">
        <f>IF('P6'!Q11=0,"",'P6'!Q11)</f>
        <v>237.71395967835906</v>
      </c>
      <c r="Q52" s="232">
        <v>237.71395967835906</v>
      </c>
    </row>
    <row r="53" spans="1:17" s="98" customFormat="1" ht="18">
      <c r="A53" s="183"/>
      <c r="B53" s="184">
        <f>IF('P6'!A15="","",'P6'!A15)</f>
        <v>94</v>
      </c>
      <c r="C53" s="185">
        <f>IF('P6'!B15="","",'P6'!B15)</f>
        <v>93.47</v>
      </c>
      <c r="D53" s="184" t="str">
        <f>IF('P6'!C15="","",'P6'!C15)</f>
        <v>JM</v>
      </c>
      <c r="E53" s="186">
        <f>IF('P6'!D15="","",'P6'!D15)</f>
        <v>35287</v>
      </c>
      <c r="F53" s="187" t="str">
        <f>IF('P6'!F15="","",'P6'!F15)</f>
        <v>Mathias Hybertsen</v>
      </c>
      <c r="G53" s="188">
        <f>IF('P6'!H15=0,"",'P6'!H15)</f>
        <v>85</v>
      </c>
      <c r="H53" s="188">
        <f>IF('P6'!I15=0,"",'P6'!I15)</f>
        <v>88</v>
      </c>
      <c r="I53" s="188">
        <f>IF('P6'!J15=0,"",'P6'!J15)</f>
        <v>91</v>
      </c>
      <c r="J53" s="188">
        <f>IF('P6'!K15=0,"",'P6'!K15)</f>
        <v>-110</v>
      </c>
      <c r="K53" s="188">
        <f>IF('P6'!L15=0,"",'P6'!L15)</f>
        <v>110</v>
      </c>
      <c r="L53" s="188">
        <f>IF('P6'!M15=0,"",'P6'!M15)</f>
        <v>115</v>
      </c>
      <c r="M53" s="188">
        <f>IF('P6'!N15=0,"",'P6'!N15)</f>
        <v>91</v>
      </c>
      <c r="N53" s="188">
        <f>IF('P6'!O15=0,"",'P6'!O15)</f>
        <v>115</v>
      </c>
      <c r="O53" s="188">
        <f>IF('P6'!P15=0,"",'P6'!P15)</f>
        <v>206</v>
      </c>
      <c r="P53" s="185">
        <f>IF('P6'!Q15=0,"",'P6'!Q15)</f>
        <v>235.583050937193</v>
      </c>
      <c r="Q53" s="232">
        <v>235.583050937193</v>
      </c>
    </row>
    <row r="54" spans="1:17" s="98" customFormat="1" ht="18">
      <c r="A54" s="183"/>
      <c r="B54" s="184">
        <f>IF('P7'!A9="","",'P7'!A9)</f>
        <v>77</v>
      </c>
      <c r="C54" s="185">
        <f>IF('P7'!B9="","",'P7'!B9)</f>
        <v>75.74</v>
      </c>
      <c r="D54" s="184" t="str">
        <f>IF('P7'!C9="","",'P7'!C9)</f>
        <v>JM</v>
      </c>
      <c r="E54" s="186">
        <f>IF('P7'!D9="","",'P7'!D9)</f>
        <v>35355</v>
      </c>
      <c r="F54" s="187" t="str">
        <f>IF('P7'!F9="","",'P7'!F9)</f>
        <v>Jo-Magne Rønning Elden</v>
      </c>
      <c r="G54" s="188">
        <f>IF('P7'!H9=0,"",'P7'!H9)</f>
        <v>-88</v>
      </c>
      <c r="H54" s="188">
        <f>IF('P7'!I9=0,"",'P7'!I9)</f>
        <v>88</v>
      </c>
      <c r="I54" s="188">
        <f>IF('P7'!J9=0,"",'P7'!J9)</f>
        <v>91</v>
      </c>
      <c r="J54" s="188">
        <f>IF('P7'!K9=0,"",'P7'!K9)</f>
        <v>110</v>
      </c>
      <c r="K54" s="188">
        <f>IF('P7'!L9=0,"",'P7'!L9)</f>
        <v>115</v>
      </c>
      <c r="L54" s="188">
        <f>IF('P7'!M9=0,"",'P7'!M9)</f>
        <v>-118</v>
      </c>
      <c r="M54" s="188">
        <f>IF('P7'!N9=0,"",'P7'!N9)</f>
        <v>91</v>
      </c>
      <c r="N54" s="188">
        <f>IF('P7'!O9=0,"",'P7'!O9)</f>
        <v>115</v>
      </c>
      <c r="O54" s="188">
        <f>IF('P7'!P9=0,"",'P7'!P9)</f>
        <v>206</v>
      </c>
      <c r="P54" s="185">
        <f>IF('P7'!Q9=0,"",'P7'!Q9)</f>
        <v>261.8667149397966</v>
      </c>
      <c r="Q54" s="232">
        <v>261.8667149397966</v>
      </c>
    </row>
    <row r="55" spans="1:17" s="98" customFormat="1" ht="18">
      <c r="A55" s="183"/>
      <c r="B55" s="184">
        <f>IF('P7'!A15="","",'P7'!A15)</f>
        <v>105</v>
      </c>
      <c r="C55" s="185">
        <f>IF('P7'!B15="","",'P7'!B15)</f>
        <v>97.1</v>
      </c>
      <c r="D55" s="184" t="str">
        <f>IF('P7'!C15="","",'P7'!C15)</f>
        <v>JM</v>
      </c>
      <c r="E55" s="186">
        <f>IF('P7'!D15="","",'P7'!D15)</f>
        <v>34496</v>
      </c>
      <c r="F55" s="187" t="str">
        <f>IF('P7'!F15="","",'P7'!F15)</f>
        <v>Vegard Orekåsa</v>
      </c>
      <c r="G55" s="188">
        <f>IF('P7'!H15=0,"",'P7'!H15)</f>
        <v>95</v>
      </c>
      <c r="H55" s="188">
        <f>IF('P7'!I15=0,"",'P7'!I15)</f>
        <v>100</v>
      </c>
      <c r="I55" s="188">
        <f>IF('P7'!J15=0,"",'P7'!J15)</f>
        <v>103</v>
      </c>
      <c r="J55" s="188">
        <f>IF('P7'!K15=0,"",'P7'!K15)</f>
        <v>124</v>
      </c>
      <c r="K55" s="188">
        <f>IF('P7'!L15=0,"",'P7'!L15)</f>
        <v>128</v>
      </c>
      <c r="L55" s="188">
        <f>IF('P7'!M15=0,"",'P7'!M15)</f>
        <v>131</v>
      </c>
      <c r="M55" s="188">
        <f>IF('P7'!N15=0,"",'P7'!N15)</f>
        <v>103</v>
      </c>
      <c r="N55" s="188">
        <f>IF('P7'!O15=0,"",'P7'!O15)</f>
        <v>131</v>
      </c>
      <c r="O55" s="188">
        <f>IF('P7'!P15=0,"",'P7'!P15)</f>
        <v>234</v>
      </c>
      <c r="P55" s="185">
        <f>IF('P7'!Q15=0,"",'P7'!Q15)</f>
        <v>263.38422857062574</v>
      </c>
      <c r="Q55" s="232">
        <v>263.38422857062574</v>
      </c>
    </row>
    <row r="56" spans="1:17" s="191" customFormat="1" ht="27.75">
      <c r="A56" s="179">
        <v>3</v>
      </c>
      <c r="B56" s="221" t="s">
        <v>54</v>
      </c>
      <c r="C56" s="221"/>
      <c r="D56" s="221"/>
      <c r="E56" s="221"/>
      <c r="F56" s="221"/>
      <c r="G56" s="180"/>
      <c r="H56" s="180"/>
      <c r="I56" s="180"/>
      <c r="J56" s="180"/>
      <c r="K56" s="180"/>
      <c r="L56" s="180"/>
      <c r="M56" s="181"/>
      <c r="N56" s="181"/>
      <c r="O56" s="181"/>
      <c r="P56" s="182">
        <f>IF(P60="",SUM(P57:P60),(SUM(P57:P60)-MIN(P57:P60)))</f>
        <v>759.7991143035102</v>
      </c>
      <c r="Q56" s="232">
        <v>759.7991143035102</v>
      </c>
    </row>
    <row r="57" spans="1:17" s="98" customFormat="1" ht="18">
      <c r="A57" s="183"/>
      <c r="B57" s="184">
        <f>IF('P6'!A9="","",'P6'!A9)</f>
        <v>56</v>
      </c>
      <c r="C57" s="185">
        <f>IF('P6'!B9="","",'P6'!B9)</f>
        <v>53.15</v>
      </c>
      <c r="D57" s="184" t="str">
        <f>IF('P6'!C9="","",'P6'!C9)</f>
        <v>UM</v>
      </c>
      <c r="E57" s="186">
        <f>IF('P6'!D9="","",'P6'!D9)</f>
        <v>36793</v>
      </c>
      <c r="F57" s="187" t="str">
        <f>IF('P6'!F9="","",'P6'!F9)</f>
        <v>Kim Aleksander Kværnø</v>
      </c>
      <c r="G57" s="188">
        <f>IF('P6'!H9=0,"",'P6'!H9)</f>
        <v>50</v>
      </c>
      <c r="H57" s="188">
        <f>IF('P6'!I9=0,"",'P6'!I9)</f>
        <v>55</v>
      </c>
      <c r="I57" s="188">
        <f>IF('P6'!J9=0,"",'P6'!J9)</f>
        <v>-58</v>
      </c>
      <c r="J57" s="188">
        <f>IF('P6'!K9=0,"",'P6'!K9)</f>
        <v>70</v>
      </c>
      <c r="K57" s="188">
        <f>IF('P6'!L9=0,"",'P6'!L9)</f>
        <v>-74</v>
      </c>
      <c r="L57" s="188">
        <f>IF('P6'!M9=0,"",'P6'!M9)</f>
        <v>74</v>
      </c>
      <c r="M57" s="188">
        <f>IF('P6'!N9=0,"",'P6'!N9)</f>
        <v>55</v>
      </c>
      <c r="N57" s="188">
        <f>IF('P6'!O9=0,"",'P6'!O9)</f>
        <v>74</v>
      </c>
      <c r="O57" s="188">
        <f>IF('P6'!P9=0,"",'P6'!P9)</f>
        <v>129</v>
      </c>
      <c r="P57" s="185">
        <f>IF('P6'!Q9=0,"",'P6'!Q9)</f>
        <v>209.94883338624905</v>
      </c>
      <c r="Q57" s="232">
        <v>209.94883338624905</v>
      </c>
    </row>
    <row r="58" spans="1:17" s="98" customFormat="1" ht="18">
      <c r="A58" s="183"/>
      <c r="B58" s="184">
        <f>IF('P6'!A14="","",'P6'!A14)</f>
        <v>69</v>
      </c>
      <c r="C58" s="185">
        <f>IF('P6'!B14="","",'P6'!B14)</f>
        <v>65.96</v>
      </c>
      <c r="D58" s="184" t="str">
        <f>IF('P6'!C14="","",'P6'!C14)</f>
        <v>JM</v>
      </c>
      <c r="E58" s="186">
        <f>IF('P6'!D14="","",'P6'!D14)</f>
        <v>35378</v>
      </c>
      <c r="F58" s="187" t="str">
        <f>IF('P6'!F14="","",'P6'!F14)</f>
        <v>Runar Klungervik</v>
      </c>
      <c r="G58" s="188">
        <f>IF('P6'!H14=0,"",'P6'!H14)</f>
        <v>76</v>
      </c>
      <c r="H58" s="188">
        <f>IF('P6'!I14=0,"",'P6'!I14)</f>
        <v>80</v>
      </c>
      <c r="I58" s="188">
        <f>IF('P6'!J14=0,"",'P6'!J14)</f>
        <v>83</v>
      </c>
      <c r="J58" s="188">
        <f>IF('P6'!K14=0,"",'P6'!K14)</f>
        <v>95</v>
      </c>
      <c r="K58" s="188">
        <f>IF('P6'!L14=0,"",'P6'!L14)</f>
        <v>100</v>
      </c>
      <c r="L58" s="188">
        <f>IF('P6'!M14=0,"",'P6'!M14)</f>
        <v>104</v>
      </c>
      <c r="M58" s="188">
        <f>IF('P6'!N14=0,"",'P6'!N14)</f>
        <v>83</v>
      </c>
      <c r="N58" s="188">
        <f>IF('P6'!O14=0,"",'P6'!O14)</f>
        <v>104</v>
      </c>
      <c r="O58" s="188">
        <f>IF('P6'!P14=0,"",'P6'!P14)</f>
        <v>187</v>
      </c>
      <c r="P58" s="185">
        <f>IF('P6'!Q14=0,"",'P6'!Q14)</f>
        <v>259.10194240095854</v>
      </c>
      <c r="Q58" s="232">
        <v>259.10194240095854</v>
      </c>
    </row>
    <row r="59" spans="1:17" s="98" customFormat="1" ht="18">
      <c r="A59" s="183"/>
      <c r="B59" s="184">
        <f>IF('P7'!A12="","",'P7'!A12)</f>
        <v>105</v>
      </c>
      <c r="C59" s="185">
        <f>IF('P7'!B12="","",'P7'!B12)</f>
        <v>103.47</v>
      </c>
      <c r="D59" s="184" t="str">
        <f>IF('P7'!C12="","",'P7'!C12)</f>
        <v>JM</v>
      </c>
      <c r="E59" s="186">
        <f>IF('P7'!D12="","",'P7'!D12)</f>
        <v>34481</v>
      </c>
      <c r="F59" s="187" t="str">
        <f>IF('P7'!F12="","",'P7'!F12)</f>
        <v>Mats Runar Bye Herø</v>
      </c>
      <c r="G59" s="188">
        <f>IF('P7'!H12=0,"",'P7'!H12)</f>
        <v>85</v>
      </c>
      <c r="H59" s="188">
        <f>IF('P7'!I12=0,"",'P7'!I12)</f>
        <v>90</v>
      </c>
      <c r="I59" s="188">
        <f>IF('P7'!J12=0,"",'P7'!J12)</f>
        <v>94</v>
      </c>
      <c r="J59" s="188">
        <f>IF('P7'!K12=0,"",'P7'!K12)</f>
        <v>106</v>
      </c>
      <c r="K59" s="188">
        <f>IF('P7'!L12=0,"",'P7'!L12)</f>
        <v>111</v>
      </c>
      <c r="L59" s="188">
        <f>IF('P7'!M12=0,"",'P7'!M12)</f>
        <v>116</v>
      </c>
      <c r="M59" s="188">
        <f>IF('P7'!N12=0,"",'P7'!N12)</f>
        <v>94</v>
      </c>
      <c r="N59" s="188">
        <f>IF('P7'!O12=0,"",'P7'!O12)</f>
        <v>116</v>
      </c>
      <c r="O59" s="188">
        <f>IF('P7'!P12=0,"",'P7'!P12)</f>
        <v>210</v>
      </c>
      <c r="P59" s="185">
        <f>IF('P7'!Q12=0,"",'P7'!Q12)</f>
        <v>230.70070075229475</v>
      </c>
      <c r="Q59" s="232">
        <v>230.70070075229475</v>
      </c>
    </row>
    <row r="60" spans="1:17" s="98" customFormat="1" ht="18">
      <c r="A60" s="183"/>
      <c r="B60" s="184" t="str">
        <f>IF('P7'!A16="","",'P7'!A16)</f>
        <v>+94</v>
      </c>
      <c r="C60" s="185">
        <f>IF('P7'!B16="","",'P7'!B16)</f>
        <v>103.74</v>
      </c>
      <c r="D60" s="184" t="str">
        <f>IF('P7'!C16="","",'P7'!C16)</f>
        <v>UM</v>
      </c>
      <c r="E60" s="186">
        <f>IF('P7'!D16="","",'P7'!D16)</f>
        <v>35434</v>
      </c>
      <c r="F60" s="187" t="str">
        <f>IF('P7'!F16="","",'P7'!F16)</f>
        <v>Ole Magnus Strand</v>
      </c>
      <c r="G60" s="188">
        <f>IF('P7'!H16=0,"",'P7'!H16)</f>
        <v>95</v>
      </c>
      <c r="H60" s="188">
        <f>IF('P7'!I16=0,"",'P7'!I16)</f>
        <v>102</v>
      </c>
      <c r="I60" s="188">
        <f>IF('P7'!J16=0,"",'P7'!J16)</f>
        <v>106</v>
      </c>
      <c r="J60" s="188">
        <f>IF('P7'!K16=0,"",'P7'!K16)</f>
        <v>130</v>
      </c>
      <c r="K60" s="188">
        <f>IF('P7'!L16=0,"",'P7'!L16)</f>
        <v>135</v>
      </c>
      <c r="L60" s="188">
        <f>IF('P7'!M16=0,"",'P7'!M16)</f>
        <v>140</v>
      </c>
      <c r="M60" s="188">
        <f>IF('P7'!N16=0,"",'P7'!N16)</f>
        <v>106</v>
      </c>
      <c r="N60" s="188">
        <f>IF('P7'!O16=0,"",'P7'!O16)</f>
        <v>140</v>
      </c>
      <c r="O60" s="188">
        <f>IF('P7'!P16=0,"",'P7'!P16)</f>
        <v>246</v>
      </c>
      <c r="P60" s="185">
        <f>IF('P7'!Q16=0,"",'P7'!Q16)</f>
        <v>269.9964711502568</v>
      </c>
      <c r="Q60" s="232">
        <v>269.9964711502568</v>
      </c>
    </row>
    <row r="61" spans="1:17" s="191" customFormat="1" ht="27.75">
      <c r="A61" s="179">
        <v>4</v>
      </c>
      <c r="B61" s="221" t="s">
        <v>58</v>
      </c>
      <c r="C61" s="221"/>
      <c r="D61" s="221"/>
      <c r="E61" s="221"/>
      <c r="F61" s="221"/>
      <c r="G61" s="180"/>
      <c r="H61" s="180"/>
      <c r="I61" s="180"/>
      <c r="J61" s="180"/>
      <c r="K61" s="180"/>
      <c r="L61" s="180"/>
      <c r="M61" s="181"/>
      <c r="N61" s="181"/>
      <c r="O61" s="181"/>
      <c r="P61" s="182">
        <f>IF(P65="",SUM(P62:P65),(SUM(P62:P65)-MIN(P62:P65)))</f>
        <v>709.1663904050906</v>
      </c>
      <c r="Q61" s="232">
        <v>709.1663904050906</v>
      </c>
    </row>
    <row r="62" spans="1:17" s="98" customFormat="1" ht="18">
      <c r="A62" s="183"/>
      <c r="B62" s="184">
        <f>IF('P6'!A12="","",'P6'!A12)</f>
        <v>94</v>
      </c>
      <c r="C62" s="185">
        <f>IF('P6'!B12="","",'P6'!B12)</f>
        <v>88.67</v>
      </c>
      <c r="D62" s="184" t="str">
        <f>IF('P6'!C12="","",'P6'!C12)</f>
        <v>JM</v>
      </c>
      <c r="E62" s="186">
        <f>IF('P6'!D12="","",'P6'!D12)</f>
        <v>34445</v>
      </c>
      <c r="F62" s="187" t="str">
        <f>IF('P6'!F12="","",'P6'!F12)</f>
        <v>Mathias Rud</v>
      </c>
      <c r="G62" s="188">
        <f>IF('P6'!H12=0,"",'P6'!H12)</f>
        <v>70</v>
      </c>
      <c r="H62" s="188">
        <f>IF('P6'!I12=0,"",'P6'!I12)</f>
        <v>-75</v>
      </c>
      <c r="I62" s="188">
        <f>IF('P6'!J12=0,"",'P6'!J12)</f>
        <v>-75</v>
      </c>
      <c r="J62" s="188">
        <f>IF('P6'!K12=0,"",'P6'!K12)</f>
        <v>88</v>
      </c>
      <c r="K62" s="188">
        <f>IF('P6'!L12=0,"",'P6'!L12)</f>
        <v>91</v>
      </c>
      <c r="L62" s="188">
        <f>IF('P6'!M12=0,"",'P6'!M12)</f>
        <v>-94</v>
      </c>
      <c r="M62" s="188">
        <f>IF('P6'!N12=0,"",'P6'!N12)</f>
        <v>70</v>
      </c>
      <c r="N62" s="188">
        <f>IF('P6'!O12=0,"",'P6'!O12)</f>
        <v>91</v>
      </c>
      <c r="O62" s="188">
        <f>IF('P6'!P12=0,"",'P6'!P12)</f>
        <v>161</v>
      </c>
      <c r="P62" s="185">
        <f>IF('P6'!Q12=0,"",'P6'!Q12)</f>
        <v>188.52605832914355</v>
      </c>
      <c r="Q62" s="232">
        <v>188.52605832914355</v>
      </c>
    </row>
    <row r="63" spans="1:17" s="98" customFormat="1" ht="18">
      <c r="A63" s="183"/>
      <c r="B63" s="184">
        <f>IF('P6'!A17="","",'P6'!A17)</f>
        <v>105</v>
      </c>
      <c r="C63" s="185">
        <f>IF('P6'!B17="","",'P6'!B17)</f>
        <v>103.18</v>
      </c>
      <c r="D63" s="184" t="str">
        <f>IF('P6'!C17="","",'P6'!C17)</f>
        <v>JM</v>
      </c>
      <c r="E63" s="186">
        <f>IF('P6'!D17="","",'P6'!D17)</f>
        <v>34699</v>
      </c>
      <c r="F63" s="187" t="str">
        <f>IF('P6'!F17="","",'P6'!F17)</f>
        <v>Tom-Erik Lysenstøen</v>
      </c>
      <c r="G63" s="188">
        <f>IF('P6'!H17=0,"",'P6'!H17)</f>
        <v>80</v>
      </c>
      <c r="H63" s="188">
        <f>IF('P6'!I17=0,"",'P6'!I17)</f>
        <v>84</v>
      </c>
      <c r="I63" s="188">
        <f>IF('P6'!J17=0,"",'P6'!J17)</f>
        <v>-87</v>
      </c>
      <c r="J63" s="188">
        <f>IF('P6'!K17=0,"",'P6'!K17)</f>
        <v>103</v>
      </c>
      <c r="K63" s="188">
        <f>IF('P6'!L17=0,"",'P6'!L17)</f>
        <v>-108</v>
      </c>
      <c r="L63" s="188">
        <f>IF('P6'!M17=0,"",'P6'!M17)</f>
        <v>-108</v>
      </c>
      <c r="M63" s="188">
        <f>IF('P6'!N17=0,"",'P6'!N17)</f>
        <v>84</v>
      </c>
      <c r="N63" s="188">
        <f>IF('P6'!O17=0,"",'P6'!O17)</f>
        <v>103</v>
      </c>
      <c r="O63" s="188">
        <f>IF('P6'!P17=0,"",'P6'!P17)</f>
        <v>187</v>
      </c>
      <c r="P63" s="185">
        <f>IF('P6'!Q17=0,"",'P6'!Q17)</f>
        <v>205.64182273772053</v>
      </c>
      <c r="Q63" s="232">
        <v>205.64182273772053</v>
      </c>
    </row>
    <row r="64" spans="1:17" s="98" customFormat="1" ht="18">
      <c r="A64" s="183"/>
      <c r="B64" s="184">
        <f>IF('P7'!A10="","",'P7'!A10)</f>
        <v>77</v>
      </c>
      <c r="C64" s="185">
        <f>IF('P7'!B10="","",'P7'!B10)</f>
        <v>76.96</v>
      </c>
      <c r="D64" s="184" t="str">
        <f>IF('P7'!C10="","",'P7'!C10)</f>
        <v>JM</v>
      </c>
      <c r="E64" s="186">
        <f>IF('P7'!D10="","",'P7'!D10)</f>
        <v>34357</v>
      </c>
      <c r="F64" s="187" t="str">
        <f>IF('P7'!F10="","",'P7'!F10)</f>
        <v>Trygve Nilsen</v>
      </c>
      <c r="G64" s="188">
        <f>IF('P7'!H10=0,"",'P7'!H10)</f>
        <v>83</v>
      </c>
      <c r="H64" s="188">
        <f>IF('P7'!I10=0,"",'P7'!I10)</f>
        <v>88</v>
      </c>
      <c r="I64" s="188">
        <f>IF('P7'!J10=0,"",'P7'!J10)</f>
        <v>91</v>
      </c>
      <c r="J64" s="188">
        <f>IF('P7'!K10=0,"",'P7'!K10)</f>
        <v>110</v>
      </c>
      <c r="K64" s="188">
        <f>IF('P7'!L10=0,"",'P7'!L10)</f>
        <v>-114</v>
      </c>
      <c r="L64" s="188">
        <f>IF('P7'!M10=0,"",'P7'!M10)</f>
        <v>-114</v>
      </c>
      <c r="M64" s="188">
        <f>IF('P7'!N10=0,"",'P7'!N10)</f>
        <v>91</v>
      </c>
      <c r="N64" s="188">
        <f>IF('P7'!O10=0,"",'P7'!O10)</f>
        <v>110</v>
      </c>
      <c r="O64" s="188">
        <f>IF('P7'!P10=0,"",'P7'!P10)</f>
        <v>201</v>
      </c>
      <c r="P64" s="185">
        <f>IF('P7'!Q10=0,"",'P7'!Q10)</f>
        <v>253.19433597162214</v>
      </c>
      <c r="Q64" s="232">
        <v>253.19433597162214</v>
      </c>
    </row>
    <row r="65" spans="1:17" s="98" customFormat="1" ht="18">
      <c r="A65" s="183"/>
      <c r="B65" s="184">
        <f>IF('P7'!A17="","",'P7'!A17)</f>
        <v>105</v>
      </c>
      <c r="C65" s="185">
        <f>IF('P7'!B17="","",'P7'!B17)</f>
        <v>102.39</v>
      </c>
      <c r="D65" s="184" t="str">
        <f>IF('P7'!C17="","",'P7'!C17)</f>
        <v>JM</v>
      </c>
      <c r="E65" s="186">
        <f>IF('P7'!D17="","",'P7'!D17)</f>
        <v>34852</v>
      </c>
      <c r="F65" s="187" t="str">
        <f>IF('P7'!F17="","",'P7'!F17)</f>
        <v>Hans Magnus Kleven</v>
      </c>
      <c r="G65" s="188">
        <f>IF('P7'!H17=0,"",'P7'!H17)</f>
        <v>102</v>
      </c>
      <c r="H65" s="188">
        <f>IF('P7'!I17=0,"",'P7'!I17)</f>
        <v>107</v>
      </c>
      <c r="I65" s="188">
        <f>IF('P7'!J17=0,"",'P7'!J17)</f>
        <v>-111</v>
      </c>
      <c r="J65" s="188">
        <f>IF('P7'!K17=0,"",'P7'!K17)</f>
        <v>-105</v>
      </c>
      <c r="K65" s="188">
        <f>IF('P7'!L17=0,"",'P7'!L17)</f>
        <v>110</v>
      </c>
      <c r="L65" s="188">
        <f>IF('P7'!M17=0,"",'P7'!M17)</f>
        <v>120</v>
      </c>
      <c r="M65" s="188">
        <f>IF('P7'!N17=0,"",'P7'!N17)</f>
        <v>107</v>
      </c>
      <c r="N65" s="188">
        <f>IF('P7'!O17=0,"",'P7'!O17)</f>
        <v>120</v>
      </c>
      <c r="O65" s="188">
        <f>IF('P7'!P17=0,"",'P7'!P17)</f>
        <v>227</v>
      </c>
      <c r="P65" s="185">
        <f>IF('P7'!Q17=0,"",'P7'!Q17)</f>
        <v>250.3302316957479</v>
      </c>
      <c r="Q65" s="232">
        <v>250.3302316957479</v>
      </c>
    </row>
    <row r="66" spans="1:16" ht="13.5" customHeight="1">
      <c r="A66" s="174"/>
      <c r="B66" s="174"/>
      <c r="C66" s="175"/>
      <c r="D66" s="174"/>
      <c r="E66" s="176"/>
      <c r="F66" s="177"/>
      <c r="G66" s="177"/>
      <c r="H66" s="177"/>
      <c r="I66" s="177"/>
      <c r="J66" s="177"/>
      <c r="K66" s="177"/>
      <c r="L66" s="177"/>
      <c r="M66" s="178"/>
      <c r="N66" s="178"/>
      <c r="O66" s="178"/>
      <c r="P66" s="175"/>
    </row>
    <row r="67" spans="1:17" s="173" customFormat="1" ht="27">
      <c r="A67" s="222" t="s">
        <v>44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32"/>
    </row>
    <row r="68" spans="1:17" s="191" customFormat="1" ht="27.75">
      <c r="A68" s="179">
        <v>1</v>
      </c>
      <c r="B68" s="221" t="s">
        <v>57</v>
      </c>
      <c r="C68" s="221"/>
      <c r="D68" s="221"/>
      <c r="E68" s="221"/>
      <c r="F68" s="221"/>
      <c r="G68" s="180"/>
      <c r="H68" s="180"/>
      <c r="I68" s="180"/>
      <c r="J68" s="180"/>
      <c r="K68" s="180"/>
      <c r="L68" s="180"/>
      <c r="M68" s="181"/>
      <c r="N68" s="181"/>
      <c r="O68" s="181"/>
      <c r="P68" s="182">
        <f>IF(P72="",SUM(P69:P72),(SUM(P69:P72)-MIN(P69:P72)))</f>
        <v>644.9155073452077</v>
      </c>
      <c r="Q68" s="232">
        <v>644.9155073452077</v>
      </c>
    </row>
    <row r="69" spans="1:17" s="98" customFormat="1" ht="18">
      <c r="A69" s="183"/>
      <c r="B69" s="184">
        <f>IF('P8'!A10="","",'P8'!A10)</f>
        <v>69</v>
      </c>
      <c r="C69" s="185">
        <f>IF('P8'!B10="","",'P8'!B10)</f>
        <v>66.18</v>
      </c>
      <c r="D69" s="184" t="str">
        <f>IF('P8'!C10="","",'P8'!C10)</f>
        <v>SK</v>
      </c>
      <c r="E69" s="186">
        <f>IF('P8'!D10="","",'P8'!D10)</f>
        <v>32664</v>
      </c>
      <c r="F69" s="187" t="str">
        <f>IF('P8'!F10="","",'P8'!F10)</f>
        <v>Mariel Rørstadbotnen</v>
      </c>
      <c r="G69" s="188">
        <f>IF('P8'!H10=0,"",'P8'!H10)</f>
        <v>50</v>
      </c>
      <c r="H69" s="188">
        <f>IF('P8'!I10=0,"",'P8'!I10)</f>
        <v>53</v>
      </c>
      <c r="I69" s="188">
        <f>IF('P8'!J10=0,"",'P8'!J10)</f>
        <v>-55</v>
      </c>
      <c r="J69" s="188">
        <f>IF('P8'!K10=0,"",'P8'!K10)</f>
        <v>64</v>
      </c>
      <c r="K69" s="188">
        <f>IF('P8'!L10=0,"",'P8'!L10)</f>
        <v>-68</v>
      </c>
      <c r="L69" s="188">
        <f>IF('P8'!M10=0,"",'P8'!M10)</f>
        <v>-68</v>
      </c>
      <c r="M69" s="188">
        <f>IF('P8'!N10=0,"",'P8'!N10)</f>
        <v>53</v>
      </c>
      <c r="N69" s="188">
        <f>IF('P8'!O10=0,"",'P8'!O10)</f>
        <v>64</v>
      </c>
      <c r="O69" s="188">
        <f>IF('P8'!P10=0,"",'P8'!P10)</f>
        <v>117</v>
      </c>
      <c r="P69" s="185">
        <f>IF('P8'!Q10=0,"",'P8'!Q10)</f>
        <v>150.61085195064138</v>
      </c>
      <c r="Q69" s="232">
        <v>150.61085195064138</v>
      </c>
    </row>
    <row r="70" spans="1:17" s="98" customFormat="1" ht="18">
      <c r="A70" s="183"/>
      <c r="B70" s="184">
        <f>IF('P8'!A14="","",'P8'!A14)</f>
        <v>58</v>
      </c>
      <c r="C70" s="185">
        <f>IF('P8'!B14="","",'P8'!B14)</f>
        <v>55.87</v>
      </c>
      <c r="D70" s="184" t="str">
        <f>IF('P8'!C14="","",'P8'!C14)</f>
        <v>SK</v>
      </c>
      <c r="E70" s="186">
        <f>IF('P8'!D14="","",'P8'!D14)</f>
        <v>33955</v>
      </c>
      <c r="F70" s="187" t="str">
        <f>IF('P8'!F14="","",'P8'!F14)</f>
        <v>Sandra Trædal</v>
      </c>
      <c r="G70" s="188">
        <f>IF('P8'!H14=0,"",'P8'!H14)</f>
        <v>64</v>
      </c>
      <c r="H70" s="188">
        <f>IF('P8'!I14=0,"",'P8'!I14)</f>
        <v>-67</v>
      </c>
      <c r="I70" s="188">
        <f>IF('P8'!J14=0,"",'P8'!J14)</f>
        <v>67</v>
      </c>
      <c r="J70" s="188">
        <f>IF('P8'!K14=0,"",'P8'!K14)</f>
        <v>84</v>
      </c>
      <c r="K70" s="188">
        <f>IF('P8'!L14=0,"",'P8'!L14)</f>
        <v>-87</v>
      </c>
      <c r="L70" s="188">
        <f>IF('P8'!M14=0,"",'P8'!M14)</f>
        <v>-87</v>
      </c>
      <c r="M70" s="188">
        <f>IF('P8'!N14=0,"",'P8'!N14)</f>
        <v>67</v>
      </c>
      <c r="N70" s="188">
        <f>IF('P8'!O14=0,"",'P8'!O14)</f>
        <v>84</v>
      </c>
      <c r="O70" s="188">
        <f>IF('P8'!P14=0,"",'P8'!P14)</f>
        <v>151</v>
      </c>
      <c r="P70" s="185">
        <f>IF('P8'!Q14=0,"",'P8'!Q14)</f>
        <v>218.59684192885555</v>
      </c>
      <c r="Q70" s="232">
        <v>218.59684192885555</v>
      </c>
    </row>
    <row r="71" spans="1:17" s="98" customFormat="1" ht="18">
      <c r="A71" s="183"/>
      <c r="B71" s="184">
        <f>IF('P9'!A9="","",'P9'!A9)</f>
        <v>69</v>
      </c>
      <c r="C71" s="185">
        <f>IF('P9'!B9="","",'P9'!B9)</f>
        <v>64.97</v>
      </c>
      <c r="D71" s="184" t="str">
        <f>IF('P9'!C9="","",'P9'!C9)</f>
        <v>SK</v>
      </c>
      <c r="E71" s="186">
        <f>IF('P9'!D9="","",'P9'!D9)</f>
        <v>33766</v>
      </c>
      <c r="F71" s="187" t="str">
        <f>IF('P9'!F9="","",'P9'!F9)</f>
        <v>Marit Årdalsbakke</v>
      </c>
      <c r="G71" s="188">
        <f>IF('P9'!H9=0,"",'P9'!H9)</f>
        <v>70</v>
      </c>
      <c r="H71" s="188">
        <f>IF('P9'!I9=0,"",'P9'!I9)</f>
        <v>-74</v>
      </c>
      <c r="I71" s="188">
        <f>IF('P9'!J9=0,"",'P9'!J9)</f>
        <v>74</v>
      </c>
      <c r="J71" s="188">
        <f>IF('P9'!K9=0,"",'P9'!K9)</f>
        <v>85</v>
      </c>
      <c r="K71" s="188">
        <f>IF('P9'!L9=0,"",'P9'!L9)</f>
        <v>-89</v>
      </c>
      <c r="L71" s="188">
        <f>IF('P9'!M9=0,"",'P9'!M9)</f>
        <v>-89</v>
      </c>
      <c r="M71" s="188">
        <f>IF('P9'!N9=0,"",'P9'!N9)</f>
        <v>74</v>
      </c>
      <c r="N71" s="188">
        <f>IF('P9'!O9=0,"",'P9'!O9)</f>
        <v>85</v>
      </c>
      <c r="O71" s="188">
        <f>IF('P9'!P9=0,"",'P9'!P9)</f>
        <v>159</v>
      </c>
      <c r="P71" s="185">
        <f>IF('P9'!Q9=0,"",'P9'!Q9)</f>
        <v>207.08705371872762</v>
      </c>
      <c r="Q71" s="232">
        <v>207.08705371872762</v>
      </c>
    </row>
    <row r="72" spans="1:17" s="98" customFormat="1" ht="18">
      <c r="A72" s="183"/>
      <c r="B72" s="184">
        <f>IF('P9'!A15="","",'P9'!A15)</f>
        <v>63</v>
      </c>
      <c r="C72" s="185">
        <f>IF('P9'!B15="","",'P9'!B15)</f>
        <v>61.33</v>
      </c>
      <c r="D72" s="184" t="str">
        <f>IF('P9'!C15="","",'P9'!C15)</f>
        <v>SK</v>
      </c>
      <c r="E72" s="186">
        <f>IF('P9'!D15="","",'P9'!D15)</f>
        <v>32737</v>
      </c>
      <c r="F72" s="187" t="str">
        <f>IF('P9'!F15="","",'P9'!F15)</f>
        <v>Ine Andersson</v>
      </c>
      <c r="G72" s="188">
        <f>IF('P9'!H15=0,"",'P9'!H15)</f>
        <v>70</v>
      </c>
      <c r="H72" s="188">
        <f>IF('P9'!I15=0,"",'P9'!I15)</f>
        <v>73</v>
      </c>
      <c r="I72" s="188">
        <f>IF('P9'!J15=0,"",'P9'!J15)</f>
        <v>75</v>
      </c>
      <c r="J72" s="188">
        <f>IF('P9'!K15=0,"",'P9'!K15)</f>
        <v>83</v>
      </c>
      <c r="K72" s="188">
        <f>IF('P9'!L15=0,"",'P9'!L15)</f>
        <v>-87</v>
      </c>
      <c r="L72" s="188">
        <f>IF('P9'!M15=0,"",'P9'!M15)</f>
        <v>87</v>
      </c>
      <c r="M72" s="188">
        <f>IF('P9'!N15=0,"",'P9'!N15)</f>
        <v>75</v>
      </c>
      <c r="N72" s="188">
        <f>IF('P9'!O15=0,"",'P9'!O15)</f>
        <v>87</v>
      </c>
      <c r="O72" s="188">
        <f>IF('P9'!P15=0,"",'P9'!P15)</f>
        <v>162</v>
      </c>
      <c r="P72" s="185">
        <f>IF('P9'!Q15=0,"",'P9'!Q15)</f>
        <v>219.2316116976247</v>
      </c>
      <c r="Q72" s="232">
        <v>219.2316116976247</v>
      </c>
    </row>
    <row r="73" spans="1:17" s="191" customFormat="1" ht="27.75">
      <c r="A73" s="179">
        <v>2</v>
      </c>
      <c r="B73" s="221" t="s">
        <v>59</v>
      </c>
      <c r="C73" s="221"/>
      <c r="D73" s="221"/>
      <c r="E73" s="221"/>
      <c r="F73" s="221"/>
      <c r="G73" s="180"/>
      <c r="H73" s="180"/>
      <c r="I73" s="180"/>
      <c r="J73" s="180"/>
      <c r="K73" s="180"/>
      <c r="L73" s="180"/>
      <c r="M73" s="181"/>
      <c r="N73" s="181"/>
      <c r="O73" s="181"/>
      <c r="P73" s="182">
        <f>IF(P77="",SUM(P74:P77),(SUM(P74:P77)-MIN(P74:P77)))</f>
        <v>616.9633108772812</v>
      </c>
      <c r="Q73" s="232">
        <v>616.9633108772812</v>
      </c>
    </row>
    <row r="74" spans="1:17" s="98" customFormat="1" ht="18">
      <c r="A74" s="183"/>
      <c r="B74" s="184">
        <f>IF('P8'!A9="","",'P8'!A9)</f>
        <v>58</v>
      </c>
      <c r="C74" s="185">
        <f>IF('P8'!B9="","",'P8'!B9)</f>
        <v>57.93</v>
      </c>
      <c r="D74" s="184" t="str">
        <f>IF('P8'!C9="","",'P8'!C9)</f>
        <v>JK</v>
      </c>
      <c r="E74" s="186">
        <f>IF('P8'!D9="","",'P8'!D9)</f>
        <v>34746</v>
      </c>
      <c r="F74" s="192" t="str">
        <f>IF('P8'!F9="","",'P8'!F9)</f>
        <v>Helene Angelica Markhus</v>
      </c>
      <c r="G74" s="188">
        <f>IF('P8'!H9=0,"",'P8'!H9)</f>
        <v>-50</v>
      </c>
      <c r="H74" s="188">
        <f>IF('P8'!I9=0,"",'P8'!I9)</f>
        <v>52</v>
      </c>
      <c r="I74" s="188">
        <f>IF('P8'!J9=0,"",'P8'!J9)</f>
        <v>-56</v>
      </c>
      <c r="J74" s="188">
        <f>IF('P8'!K9=0,"",'P8'!K9)</f>
        <v>67</v>
      </c>
      <c r="K74" s="188">
        <f>IF('P8'!L9=0,"",'P8'!L9)</f>
        <v>-70</v>
      </c>
      <c r="L74" s="188">
        <f>IF('P8'!M9=0,"",'P8'!M9)</f>
        <v>-70</v>
      </c>
      <c r="M74" s="188">
        <f>IF('P8'!N9=0,"",'P8'!N9)</f>
        <v>52</v>
      </c>
      <c r="N74" s="188">
        <f>IF('P8'!O9=0,"",'P8'!O9)</f>
        <v>67</v>
      </c>
      <c r="O74" s="188">
        <f>IF('P8'!P9=0,"",'P8'!P9)</f>
        <v>119</v>
      </c>
      <c r="P74" s="185">
        <f>IF('P8'!Q9=0,"",'P8'!Q9)</f>
        <v>167.68522688377863</v>
      </c>
      <c r="Q74" s="232">
        <v>167.68522688377863</v>
      </c>
    </row>
    <row r="75" spans="1:17" s="98" customFormat="1" ht="18">
      <c r="A75" s="183"/>
      <c r="B75" s="184">
        <f>IF('P8'!A15="","",'P8'!A15)</f>
        <v>69</v>
      </c>
      <c r="C75" s="185">
        <f>IF('P8'!B15="","",'P8'!B15)</f>
        <v>66.73</v>
      </c>
      <c r="D75" s="184" t="str">
        <f>IF('P8'!C15="","",'P8'!C15)</f>
        <v>SK</v>
      </c>
      <c r="E75" s="186">
        <f>IF('P8'!D15="","",'P8'!D15)</f>
        <v>33690</v>
      </c>
      <c r="F75" s="187" t="str">
        <f>IF('P8'!F15="","",'P8'!F15)</f>
        <v>Janne Skorpen Knudsen</v>
      </c>
      <c r="G75" s="188">
        <f>IF('P8'!H15=0,"",'P8'!H15)</f>
        <v>65</v>
      </c>
      <c r="H75" s="188">
        <f>IF('P8'!I15=0,"",'P8'!I15)</f>
        <v>69</v>
      </c>
      <c r="I75" s="188">
        <f>IF('P8'!J15=0,"",'P8'!J15)</f>
        <v>-72</v>
      </c>
      <c r="J75" s="188">
        <f>IF('P8'!K15=0,"",'P8'!K15)</f>
        <v>88</v>
      </c>
      <c r="K75" s="188">
        <f>IF('P8'!L15=0,"",'P8'!L15)</f>
        <v>91</v>
      </c>
      <c r="L75" s="188">
        <f>IF('P8'!M15=0,"",'P8'!M15)</f>
        <v>-94</v>
      </c>
      <c r="M75" s="188">
        <f>IF('P8'!N15=0,"",'P8'!N15)</f>
        <v>69</v>
      </c>
      <c r="N75" s="188">
        <f>IF('P8'!O15=0,"",'P8'!O15)</f>
        <v>91</v>
      </c>
      <c r="O75" s="188">
        <f>IF('P8'!P15=0,"",'P8'!P15)</f>
        <v>160</v>
      </c>
      <c r="P75" s="185">
        <f>IF('P8'!Q15=0,"",'P8'!Q15)</f>
        <v>204.9023455156925</v>
      </c>
      <c r="Q75" s="232">
        <v>204.9023455156925</v>
      </c>
    </row>
    <row r="76" spans="1:17" s="98" customFormat="1" ht="18">
      <c r="A76" s="183"/>
      <c r="B76" s="184" t="str">
        <f>IF('P9'!A12="","",'P9'!A12)</f>
        <v>+69</v>
      </c>
      <c r="C76" s="185">
        <f>IF('P9'!B12="","",'P9'!B12)</f>
        <v>87.8</v>
      </c>
      <c r="D76" s="184" t="str">
        <f>IF('P9'!C12="","",'P9'!C12)</f>
        <v>UK</v>
      </c>
      <c r="E76" s="186">
        <f>IF('P9'!D12="","",'P9'!D12)</f>
        <v>35778</v>
      </c>
      <c r="F76" s="187" t="str">
        <f>IF('P9'!F12="","",'P9'!F12)</f>
        <v>Beatrice Llano</v>
      </c>
      <c r="G76" s="188">
        <f>IF('P9'!H12=0,"",'P9'!H12)</f>
        <v>65</v>
      </c>
      <c r="H76" s="188">
        <f>IF('P9'!I12=0,"",'P9'!I12)</f>
        <v>68</v>
      </c>
      <c r="I76" s="188">
        <f>IF('P9'!J12=0,"",'P9'!J12)</f>
        <v>70</v>
      </c>
      <c r="J76" s="188">
        <f>IF('P9'!K12=0,"",'P9'!K12)</f>
        <v>-85</v>
      </c>
      <c r="K76" s="188">
        <f>IF('P9'!L12=0,"",'P9'!L12)</f>
        <v>-85</v>
      </c>
      <c r="L76" s="188">
        <f>IF('P9'!M12=0,"",'P9'!M12)</f>
        <v>85</v>
      </c>
      <c r="M76" s="188">
        <f>IF('P9'!N12=0,"",'P9'!N12)</f>
        <v>70</v>
      </c>
      <c r="N76" s="188">
        <f>IF('P9'!O12=0,"",'P9'!O12)</f>
        <v>85</v>
      </c>
      <c r="O76" s="188">
        <f>IF('P9'!P12=0,"",'P9'!P12)</f>
        <v>155</v>
      </c>
      <c r="P76" s="185">
        <f>IF('P9'!Q12=0,"",'P9'!Q12)</f>
        <v>172.3863651953453</v>
      </c>
      <c r="Q76" s="232">
        <v>172.3863651953453</v>
      </c>
    </row>
    <row r="77" spans="1:17" s="98" customFormat="1" ht="18">
      <c r="A77" s="183"/>
      <c r="B77" s="184">
        <f>IF('P9'!A14="","",'P9'!A14)</f>
        <v>53</v>
      </c>
      <c r="C77" s="185">
        <f>IF('P9'!B14="","",'P9'!B14)</f>
        <v>50.61</v>
      </c>
      <c r="D77" s="184" t="str">
        <f>IF('P9'!C14="","",'P9'!C14)</f>
        <v>JK</v>
      </c>
      <c r="E77" s="186">
        <f>IF('P9'!D14="","",'P9'!D14)</f>
        <v>34413</v>
      </c>
      <c r="F77" s="187" t="str">
        <f>IF('P9'!F14="","",'P9'!F14)</f>
        <v>Sarah  Hovden Øvsthus</v>
      </c>
      <c r="G77" s="188">
        <f>IF('P9'!H14=0,"",'P9'!H14)</f>
        <v>66</v>
      </c>
      <c r="H77" s="188">
        <f>IF('P9'!I14=0,"",'P9'!I14)</f>
        <v>69</v>
      </c>
      <c r="I77" s="188">
        <f>IF('P9'!J14=0,"",'P9'!J14)</f>
        <v>-71</v>
      </c>
      <c r="J77" s="188">
        <f>IF('P9'!K14=0,"",'P9'!K14)</f>
        <v>79</v>
      </c>
      <c r="K77" s="188">
        <f>IF('P9'!L14=0,"",'P9'!L14)</f>
        <v>82</v>
      </c>
      <c r="L77" s="188">
        <f>IF('P9'!M14=0,"",'P9'!M14)</f>
        <v>84</v>
      </c>
      <c r="M77" s="188">
        <f>IF('P9'!N14=0,"",'P9'!N14)</f>
        <v>69</v>
      </c>
      <c r="N77" s="188">
        <f>IF('P9'!O14=0,"",'P9'!O14)</f>
        <v>84</v>
      </c>
      <c r="O77" s="188">
        <f>IF('P9'!P14=0,"",'P9'!P14)</f>
        <v>153</v>
      </c>
      <c r="P77" s="185">
        <f>IF('P9'!Q14=0,"",'P9'!Q14)</f>
        <v>239.67460016624344</v>
      </c>
      <c r="Q77" s="232">
        <v>239.67460016624344</v>
      </c>
    </row>
    <row r="78" spans="1:17" s="191" customFormat="1" ht="27.75">
      <c r="A78" s="179">
        <v>3</v>
      </c>
      <c r="B78" s="221" t="s">
        <v>62</v>
      </c>
      <c r="C78" s="221"/>
      <c r="D78" s="221"/>
      <c r="E78" s="221"/>
      <c r="F78" s="221"/>
      <c r="G78" s="180"/>
      <c r="H78" s="180"/>
      <c r="I78" s="180"/>
      <c r="J78" s="180"/>
      <c r="K78" s="180"/>
      <c r="L78" s="180"/>
      <c r="M78" s="181"/>
      <c r="N78" s="181"/>
      <c r="O78" s="181"/>
      <c r="P78" s="182">
        <f>IF(P82="",SUM(P79:P82),(SUM(P79:P82)-MIN(P79:P82)))</f>
        <v>519.6530452347798</v>
      </c>
      <c r="Q78" s="232">
        <v>519.6530452347798</v>
      </c>
    </row>
    <row r="79" spans="1:17" s="98" customFormat="1" ht="18">
      <c r="A79" s="183"/>
      <c r="B79" s="184">
        <f>IF('P8'!A11="","",'P8'!A11)</f>
        <v>63</v>
      </c>
      <c r="C79" s="185">
        <f>IF('P8'!B11="","",'P8'!B11)</f>
        <v>62.41</v>
      </c>
      <c r="D79" s="184" t="str">
        <f>IF('P8'!C11="","",'P8'!C11)</f>
        <v>JK</v>
      </c>
      <c r="E79" s="186">
        <f>IF('P8'!D11="","",'P8'!D11)</f>
        <v>34499</v>
      </c>
      <c r="F79" s="187" t="str">
        <f>IF('P8'!F11="","",'P8'!F11)</f>
        <v>Betina Kingell</v>
      </c>
      <c r="G79" s="188">
        <f>IF('P8'!H11=0,"",'P8'!H11)</f>
        <v>50</v>
      </c>
      <c r="H79" s="188">
        <f>IF('P8'!I11=0,"",'P8'!I11)</f>
        <v>53</v>
      </c>
      <c r="I79" s="188">
        <f>IF('P8'!J11=0,"",'P8'!J11)</f>
        <v>55</v>
      </c>
      <c r="J79" s="188">
        <f>IF('P8'!K11=0,"",'P8'!K11)</f>
        <v>70</v>
      </c>
      <c r="K79" s="188">
        <f>IF('P8'!L11=0,"",'P8'!L11)</f>
        <v>73</v>
      </c>
      <c r="L79" s="188">
        <f>IF('P8'!M11=0,"",'P8'!M11)</f>
        <v>-75</v>
      </c>
      <c r="M79" s="188">
        <f>IF('P8'!N11=0,"",'P8'!N11)</f>
        <v>55</v>
      </c>
      <c r="N79" s="188">
        <f>IF('P8'!O11=0,"",'P8'!O11)</f>
        <v>73</v>
      </c>
      <c r="O79" s="188">
        <f>IF('P8'!P11=0,"",'P8'!P11)</f>
        <v>128</v>
      </c>
      <c r="P79" s="185">
        <f>IF('P8'!Q11=0,"",'P8'!Q11)</f>
        <v>171.1763156630305</v>
      </c>
      <c r="Q79" s="232">
        <v>171.1763156630305</v>
      </c>
    </row>
    <row r="80" spans="1:17" s="98" customFormat="1" ht="18">
      <c r="A80" s="183"/>
      <c r="B80" s="184">
        <f>IF('P8'!A16="","",'P8'!A16)</f>
        <v>69</v>
      </c>
      <c r="C80" s="185">
        <f>IF('P8'!B16="","",'P8'!B16)</f>
        <v>68.13</v>
      </c>
      <c r="D80" s="184" t="str">
        <f>IF('P8'!C16="","",'P8'!C16)</f>
        <v>SK</v>
      </c>
      <c r="E80" s="186">
        <f>IF('P8'!D16="","",'P8'!D16)</f>
        <v>33125</v>
      </c>
      <c r="F80" s="187" t="str">
        <f>IF('P8'!F16="","",'P8'!F16)</f>
        <v>Synne Rogstad</v>
      </c>
      <c r="G80" s="188">
        <f>IF('P8'!H16=0,"",'P8'!H16)</f>
        <v>-40</v>
      </c>
      <c r="H80" s="188">
        <f>IF('P8'!I16=0,"",'P8'!I16)</f>
        <v>40</v>
      </c>
      <c r="I80" s="188">
        <f>IF('P8'!J16=0,"",'P8'!J16)</f>
        <v>44</v>
      </c>
      <c r="J80" s="188">
        <f>IF('P8'!K16=0,"",'P8'!K16)</f>
        <v>59</v>
      </c>
      <c r="K80" s="188">
        <f>IF('P8'!L16=0,"",'P8'!L16)</f>
        <v>62</v>
      </c>
      <c r="L80" s="188">
        <f>IF('P8'!M16=0,"",'P8'!M16)</f>
        <v>-65</v>
      </c>
      <c r="M80" s="188">
        <f>IF('P8'!N16=0,"",'P8'!N16)</f>
        <v>44</v>
      </c>
      <c r="N80" s="188">
        <f>IF('P8'!O16=0,"",'P8'!O16)</f>
        <v>62</v>
      </c>
      <c r="O80" s="188">
        <f>IF('P8'!P16=0,"",'P8'!P16)</f>
        <v>106</v>
      </c>
      <c r="P80" s="185">
        <f>IF('P8'!Q16=0,"",'P8'!Q16)</f>
        <v>134.0314257070751</v>
      </c>
      <c r="Q80" s="232">
        <v>134.0314257070751</v>
      </c>
    </row>
    <row r="81" spans="1:17" s="98" customFormat="1" ht="18">
      <c r="A81" s="183"/>
      <c r="B81" s="184">
        <f>IF('P9'!A11="","",'P9'!A11)</f>
        <v>75</v>
      </c>
      <c r="C81" s="185">
        <f>IF('P9'!B11="","",'P9'!B11)</f>
        <v>71.76</v>
      </c>
      <c r="D81" s="184" t="str">
        <f>IF('P9'!C11="","",'P9'!C11)</f>
        <v>SK</v>
      </c>
      <c r="E81" s="186">
        <f>IF('P9'!D11="","",'P9'!D11)</f>
        <v>32978</v>
      </c>
      <c r="F81" s="187" t="str">
        <f>IF('P9'!F11="","",'P9'!F11)</f>
        <v>Asta Rønning Fjærli</v>
      </c>
      <c r="G81" s="188">
        <f>IF('P9'!H11=0,"",'P9'!H11)</f>
        <v>55</v>
      </c>
      <c r="H81" s="188">
        <f>IF('P9'!I11=0,"",'P9'!I11)</f>
        <v>-58</v>
      </c>
      <c r="I81" s="188">
        <f>IF('P9'!J11=0,"",'P9'!J11)</f>
        <v>60</v>
      </c>
      <c r="J81" s="188">
        <f>IF('P9'!K11=0,"",'P9'!K11)</f>
        <v>75</v>
      </c>
      <c r="K81" s="188">
        <f>IF('P9'!L11=0,"",'P9'!L11)</f>
        <v>78</v>
      </c>
      <c r="L81" s="188">
        <f>IF('P9'!M11=0,"",'P9'!M11)</f>
        <v>80</v>
      </c>
      <c r="M81" s="188">
        <f>IF('P9'!N11=0,"",'P9'!N11)</f>
        <v>60</v>
      </c>
      <c r="N81" s="188">
        <f>IF('P9'!O11=0,"",'P9'!O11)</f>
        <v>80</v>
      </c>
      <c r="O81" s="188">
        <f>IF('P9'!P11=0,"",'P9'!P11)</f>
        <v>140</v>
      </c>
      <c r="P81" s="185">
        <f>IF('P9'!Q11=0,"",'P9'!Q11)</f>
        <v>171.73200813445268</v>
      </c>
      <c r="Q81" s="232">
        <v>171.73200813445268</v>
      </c>
    </row>
    <row r="82" spans="1:17" s="98" customFormat="1" ht="18">
      <c r="A82" s="183"/>
      <c r="B82" s="184">
        <f>IF('P9'!A16="","",'P9'!A16)</f>
        <v>69</v>
      </c>
      <c r="C82" s="185">
        <f>IF('P9'!B16="","",'P9'!B16)</f>
        <v>66.72</v>
      </c>
      <c r="D82" s="184" t="str">
        <f>IF('P9'!C16="","",'P9'!C16)</f>
        <v>SK</v>
      </c>
      <c r="E82" s="186">
        <f>IF('P9'!D16="","",'P9'!D16)</f>
        <v>32302</v>
      </c>
      <c r="F82" s="187" t="str">
        <f>IF('P9'!F16="","",'P9'!F16)</f>
        <v>Anette Ellingsberg</v>
      </c>
      <c r="G82" s="188">
        <f>IF('P9'!H16=0,"",'P9'!H16)</f>
        <v>-60</v>
      </c>
      <c r="H82" s="188">
        <f>IF('P9'!I16=0,"",'P9'!I16)</f>
        <v>-60</v>
      </c>
      <c r="I82" s="188">
        <f>IF('P9'!J16=0,"",'P9'!J16)</f>
        <v>60</v>
      </c>
      <c r="J82" s="188">
        <f>IF('P9'!K16=0,"",'P9'!K16)</f>
        <v>70</v>
      </c>
      <c r="K82" s="188">
        <f>IF('P9'!L16=0,"",'P9'!L16)</f>
        <v>74</v>
      </c>
      <c r="L82" s="188">
        <f>IF('P9'!M16=0,"",'P9'!M16)</f>
        <v>78</v>
      </c>
      <c r="M82" s="188">
        <f>IF('P9'!N16=0,"",'P9'!N16)</f>
        <v>60</v>
      </c>
      <c r="N82" s="188">
        <f>IF('P9'!O16=0,"",'P9'!O16)</f>
        <v>78</v>
      </c>
      <c r="O82" s="188">
        <f>IF('P9'!P16=0,"",'P9'!P16)</f>
        <v>138</v>
      </c>
      <c r="P82" s="185">
        <f>IF('P9'!Q16=0,"",'P9'!Q16)</f>
        <v>176.74472143729653</v>
      </c>
      <c r="Q82" s="232">
        <v>176.74472143729653</v>
      </c>
    </row>
    <row r="83" spans="1:17" s="191" customFormat="1" ht="27.75">
      <c r="A83" s="179">
        <v>4</v>
      </c>
      <c r="B83" s="221" t="s">
        <v>63</v>
      </c>
      <c r="C83" s="221"/>
      <c r="D83" s="221"/>
      <c r="E83" s="221"/>
      <c r="F83" s="221"/>
      <c r="G83" s="180"/>
      <c r="H83" s="180"/>
      <c r="I83" s="180"/>
      <c r="J83" s="180"/>
      <c r="K83" s="180"/>
      <c r="L83" s="180"/>
      <c r="M83" s="181"/>
      <c r="N83" s="181"/>
      <c r="O83" s="181"/>
      <c r="P83" s="182">
        <f>IF(P87="",SUM(P84:P87),(SUM(P84:P87)-MIN(P84:P87)))</f>
        <v>505.3964719579458</v>
      </c>
      <c r="Q83" s="232">
        <v>505.3964719579458</v>
      </c>
    </row>
    <row r="84" spans="1:17" s="98" customFormat="1" ht="18">
      <c r="A84" s="183"/>
      <c r="B84" s="184" t="str">
        <f>IF('P8'!A12="","",'P8'!A12)</f>
        <v>+75</v>
      </c>
      <c r="C84" s="185">
        <f>IF('P8'!B12="","",'P8'!B12)</f>
        <v>80.5</v>
      </c>
      <c r="D84" s="184" t="str">
        <f>IF('P8'!C12="","",'P8'!C12)</f>
        <v>SK</v>
      </c>
      <c r="E84" s="186">
        <f>IF('P8'!D12="","",'P8'!D12)</f>
        <v>32271</v>
      </c>
      <c r="F84" s="192" t="str">
        <f>IF('P8'!F12="","",'P8'!F12)</f>
        <v>Kine Sofie Ofte Grimeland</v>
      </c>
      <c r="G84" s="188">
        <f>IF('P8'!H12=0,"",'P8'!H12)</f>
        <v>46</v>
      </c>
      <c r="H84" s="188">
        <f>IF('P8'!I12=0,"",'P8'!I12)</f>
        <v>51</v>
      </c>
      <c r="I84" s="188">
        <f>IF('P8'!J12=0,"",'P8'!J12)</f>
        <v>-55</v>
      </c>
      <c r="J84" s="188">
        <f>IF('P8'!K12=0,"",'P8'!K12)</f>
        <v>63</v>
      </c>
      <c r="K84" s="188">
        <f>IF('P8'!L12=0,"",'P8'!L12)</f>
        <v>67</v>
      </c>
      <c r="L84" s="188">
        <f>IF('P8'!M12=0,"",'P8'!M12)</f>
        <v>-71</v>
      </c>
      <c r="M84" s="188">
        <f>IF('P8'!N12=0,"",'P8'!N12)</f>
        <v>51</v>
      </c>
      <c r="N84" s="188">
        <f>IF('P8'!O12=0,"",'P8'!O12)</f>
        <v>67</v>
      </c>
      <c r="O84" s="188">
        <f>IF('P8'!P12=0,"",'P8'!P12)</f>
        <v>118</v>
      </c>
      <c r="P84" s="185">
        <f>IF('P8'!Q12=0,"",'P8'!Q12)</f>
        <v>136.35610540750153</v>
      </c>
      <c r="Q84" s="232">
        <v>136.35610540750153</v>
      </c>
    </row>
    <row r="85" spans="1:17" s="98" customFormat="1" ht="18">
      <c r="A85" s="183"/>
      <c r="B85" s="184" t="str">
        <f>IF('P8'!A17="","",'P8'!A17)</f>
        <v>+75</v>
      </c>
      <c r="C85" s="185">
        <f>IF('P8'!B17="","",'P8'!B17)</f>
        <v>76.54</v>
      </c>
      <c r="D85" s="184" t="str">
        <f>IF('P8'!C17="","",'P8'!C17)</f>
        <v>SK</v>
      </c>
      <c r="E85" s="186">
        <f>IF('P8'!D17="","",'P8'!D17)</f>
        <v>32575</v>
      </c>
      <c r="F85" s="192" t="str">
        <f>IF('P8'!F17="","",'P8'!F17)</f>
        <v>Beate Nyhammer Hansen</v>
      </c>
      <c r="G85" s="188">
        <f>IF('P8'!H17=0,"",'P8'!H17)</f>
        <v>47</v>
      </c>
      <c r="H85" s="188">
        <f>IF('P8'!I17=0,"",'P8'!I17)</f>
        <v>-51</v>
      </c>
      <c r="I85" s="188">
        <f>IF('P8'!J17=0,"",'P8'!J17)</f>
        <v>51</v>
      </c>
      <c r="J85" s="188">
        <f>IF('P8'!K17=0,"",'P8'!K17)</f>
        <v>63</v>
      </c>
      <c r="K85" s="188">
        <f>IF('P8'!L17=0,"",'P8'!L17)</f>
        <v>68</v>
      </c>
      <c r="L85" s="188">
        <f>IF('P8'!M17=0,"",'P8'!M17)</f>
        <v>72</v>
      </c>
      <c r="M85" s="188">
        <f>IF('P8'!N17=0,"",'P8'!N17)</f>
        <v>51</v>
      </c>
      <c r="N85" s="188">
        <f>IF('P8'!O17=0,"",'P8'!O17)</f>
        <v>72</v>
      </c>
      <c r="O85" s="188">
        <f>IF('P8'!P17=0,"",'P8'!P17)</f>
        <v>123</v>
      </c>
      <c r="P85" s="185">
        <f>IF('P8'!Q17=0,"",'P8'!Q17)</f>
        <v>145.72308407544236</v>
      </c>
      <c r="Q85" s="232">
        <v>145.72308407544236</v>
      </c>
    </row>
    <row r="86" spans="1:17" s="98" customFormat="1" ht="18">
      <c r="A86" s="183"/>
      <c r="B86" s="184">
        <f>IF('P9'!A10="","",'P9'!A10)</f>
        <v>75</v>
      </c>
      <c r="C86" s="185">
        <f>IF('P9'!B10="","",'P9'!B10)</f>
        <v>71.67</v>
      </c>
      <c r="D86" s="184" t="str">
        <f>IF('P9'!C10="","",'P9'!C10)</f>
        <v>SK</v>
      </c>
      <c r="E86" s="186">
        <f>IF('P9'!D10="","",'P9'!D10)</f>
        <v>33204</v>
      </c>
      <c r="F86" s="187" t="str">
        <f>IF('P9'!F10="","",'P9'!F10)</f>
        <v>Stine Mari Hasfjord</v>
      </c>
      <c r="G86" s="188">
        <f>IF('P9'!H10=0,"",'P9'!H10)</f>
        <v>55</v>
      </c>
      <c r="H86" s="188">
        <f>IF('P9'!I10=0,"",'P9'!I10)</f>
        <v>59</v>
      </c>
      <c r="I86" s="188">
        <f>IF('P9'!J10=0,"",'P9'!J10)</f>
        <v>62</v>
      </c>
      <c r="J86" s="188">
        <f>IF('P9'!K10=0,"",'P9'!K10)</f>
        <v>80</v>
      </c>
      <c r="K86" s="188">
        <f>IF('P9'!L10=0,"",'P9'!L10)</f>
        <v>83</v>
      </c>
      <c r="L86" s="188">
        <f>IF('P9'!M10=0,"",'P9'!M10)</f>
        <v>-86</v>
      </c>
      <c r="M86" s="188">
        <f>IF('P9'!N10=0,"",'P9'!N10)</f>
        <v>62</v>
      </c>
      <c r="N86" s="188">
        <f>IF('P9'!O10=0,"",'P9'!O10)</f>
        <v>83</v>
      </c>
      <c r="O86" s="188">
        <f>IF('P9'!P10=0,"",'P9'!P10)</f>
        <v>145</v>
      </c>
      <c r="P86" s="185">
        <f>IF('P9'!Q10=0,"",'P9'!Q10)</f>
        <v>177.99140772135513</v>
      </c>
      <c r="Q86" s="232">
        <v>177.99140772135513</v>
      </c>
    </row>
    <row r="87" spans="1:17" s="98" customFormat="1" ht="18">
      <c r="A87" s="183"/>
      <c r="B87" s="184">
        <f>IF('P9'!A17="","",'P9'!A17)</f>
        <v>69</v>
      </c>
      <c r="C87" s="185">
        <f>IF('P9'!B17="","",'P9'!B17)</f>
        <v>66.83</v>
      </c>
      <c r="D87" s="184" t="str">
        <f>IF('P9'!C17="","",'P9'!C17)</f>
        <v>SK</v>
      </c>
      <c r="E87" s="186">
        <f>IF('P9'!D17="","",'P9'!D17)</f>
        <v>31365</v>
      </c>
      <c r="F87" s="187" t="str">
        <f>IF('P9'!F17="","",'P9'!F17)</f>
        <v>Marianne Hasfjord</v>
      </c>
      <c r="G87" s="188">
        <f>IF('P9'!H17=0,"",'P9'!H17)</f>
        <v>57</v>
      </c>
      <c r="H87" s="188">
        <f>IF('P9'!I17=0,"",'P9'!I17)</f>
        <v>-60</v>
      </c>
      <c r="I87" s="188">
        <f>IF('P9'!J17=0,"",'P9'!J17)</f>
        <v>-61</v>
      </c>
      <c r="J87" s="188">
        <f>IF('P9'!K17=0,"",'P9'!K17)</f>
        <v>85</v>
      </c>
      <c r="K87" s="188">
        <f>IF('P9'!L17=0,"",'P9'!L17)</f>
        <v>-88</v>
      </c>
      <c r="L87" s="188">
        <f>IF('P9'!M17=0,"",'P9'!M17)</f>
        <v>-90</v>
      </c>
      <c r="M87" s="188">
        <f>IF('P9'!N17=0,"",'P9'!N17)</f>
        <v>57</v>
      </c>
      <c r="N87" s="188">
        <f>IF('P9'!O17=0,"",'P9'!O17)</f>
        <v>85</v>
      </c>
      <c r="O87" s="188">
        <f>IF('P9'!P17=0,"",'P9'!P17)</f>
        <v>142</v>
      </c>
      <c r="P87" s="185">
        <f>IF('P9'!Q17=0,"",'P9'!Q17)</f>
        <v>181.68198016114835</v>
      </c>
      <c r="Q87" s="232">
        <v>181.68198016114835</v>
      </c>
    </row>
    <row r="88" spans="1:16" ht="13.5" customHeight="1">
      <c r="A88" s="174"/>
      <c r="B88" s="174"/>
      <c r="C88" s="175"/>
      <c r="D88" s="174"/>
      <c r="E88" s="176"/>
      <c r="F88" s="177"/>
      <c r="G88" s="177"/>
      <c r="H88" s="177"/>
      <c r="I88" s="177"/>
      <c r="J88" s="177"/>
      <c r="K88" s="177"/>
      <c r="L88" s="177"/>
      <c r="M88" s="178"/>
      <c r="N88" s="178"/>
      <c r="O88" s="178"/>
      <c r="P88" s="175"/>
    </row>
    <row r="89" spans="1:17" s="191" customFormat="1" ht="27.75">
      <c r="A89" s="222" t="s">
        <v>53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32"/>
    </row>
    <row r="90" spans="1:17" s="191" customFormat="1" ht="27.75">
      <c r="A90" s="179">
        <v>1</v>
      </c>
      <c r="B90" s="221" t="s">
        <v>57</v>
      </c>
      <c r="C90" s="221"/>
      <c r="D90" s="221"/>
      <c r="E90" s="221"/>
      <c r="F90" s="221"/>
      <c r="G90" s="180"/>
      <c r="H90" s="180"/>
      <c r="I90" s="180"/>
      <c r="J90" s="180"/>
      <c r="K90" s="180"/>
      <c r="L90" s="180"/>
      <c r="M90" s="181"/>
      <c r="N90" s="181"/>
      <c r="O90" s="181"/>
      <c r="P90" s="182">
        <f>IF(P96="",SUM(P91:P96),(SUM(P91:P96)-MIN(P91:P96)))</f>
        <v>1655.259033888066</v>
      </c>
      <c r="Q90" s="232">
        <v>1655.259033888066</v>
      </c>
    </row>
    <row r="91" spans="1:17" s="98" customFormat="1" ht="18">
      <c r="A91" s="183"/>
      <c r="B91" s="184" t="str">
        <f>IF('P10'!A12="","",'P10'!A12)</f>
        <v>+105</v>
      </c>
      <c r="C91" s="185">
        <f>IF('P10'!B12="","",'P10'!B12)</f>
        <v>112.29</v>
      </c>
      <c r="D91" s="184" t="str">
        <f>IF('P10'!C12="","",'P10'!C12)</f>
        <v>SM</v>
      </c>
      <c r="E91" s="186">
        <f>IF('P10'!D12="","",'P10'!D12)</f>
        <v>32941</v>
      </c>
      <c r="F91" s="187" t="str">
        <f>IF('P10'!F12="","",'P10'!F12)</f>
        <v>Daniel Holstad</v>
      </c>
      <c r="G91" s="188">
        <f>IF('P10'!H12=0,"",'P10'!H12)</f>
        <v>108</v>
      </c>
      <c r="H91" s="188">
        <f>IF('P10'!I12=0,"",'P10'!I12)</f>
        <v>112</v>
      </c>
      <c r="I91" s="188">
        <f>IF('P10'!J12=0,"",'P10'!J12)</f>
        <v>115</v>
      </c>
      <c r="J91" s="188">
        <f>IF('P10'!K12=0,"",'P10'!K12)</f>
        <v>133</v>
      </c>
      <c r="K91" s="188">
        <f>IF('P10'!L12=0,"",'P10'!L12)</f>
        <v>138</v>
      </c>
      <c r="L91" s="188">
        <f>IF('P10'!M12=0,"",'P10'!M12)</f>
        <v>-141</v>
      </c>
      <c r="M91" s="188">
        <f>IF('P10'!N12=0,"",'P10'!N12)</f>
        <v>115</v>
      </c>
      <c r="N91" s="188">
        <f>IF('P10'!O12=0,"",'P10'!O12)</f>
        <v>138</v>
      </c>
      <c r="O91" s="188">
        <f>IF('P10'!P12=0,"",'P10'!P12)</f>
        <v>253</v>
      </c>
      <c r="P91" s="185">
        <f>IF('P10'!Q12=0,"",'P10'!Q12)</f>
        <v>270.4933335467363</v>
      </c>
      <c r="Q91" s="232">
        <v>270.4933335467363</v>
      </c>
    </row>
    <row r="92" spans="1:17" s="98" customFormat="1" ht="18">
      <c r="A92" s="183"/>
      <c r="B92" s="184">
        <f>IF('P10'!A15="","",'P10'!A15)</f>
        <v>105</v>
      </c>
      <c r="C92" s="185">
        <f>IF('P10'!B15="","",'P10'!B15)</f>
        <v>94.9</v>
      </c>
      <c r="D92" s="184" t="str">
        <f>IF('P10'!C15="","",'P10'!C15)</f>
        <v>SM</v>
      </c>
      <c r="E92" s="186">
        <f>IF('P10'!D15="","",'P10'!D15)</f>
        <v>33520</v>
      </c>
      <c r="F92" s="187" t="str">
        <f>IF('P10'!F15="","",'P10'!F15)</f>
        <v>Stein Inge Holstad</v>
      </c>
      <c r="G92" s="188">
        <f>IF('P10'!H15=0,"",'P10'!H15)</f>
        <v>105</v>
      </c>
      <c r="H92" s="188">
        <f>IF('P10'!I15=0,"",'P10'!I15)</f>
        <v>110</v>
      </c>
      <c r="I92" s="188">
        <f>IF('P10'!J15=0,"",'P10'!J15)</f>
        <v>-115</v>
      </c>
      <c r="J92" s="188">
        <f>IF('P10'!K15=0,"",'P10'!K15)</f>
        <v>133</v>
      </c>
      <c r="K92" s="188">
        <f>IF('P10'!L15=0,"",'P10'!L15)</f>
        <v>138</v>
      </c>
      <c r="L92" s="188">
        <f>IF('P10'!M15=0,"",'P10'!M15)</f>
        <v>-143</v>
      </c>
      <c r="M92" s="188">
        <f>IF('P10'!N15=0,"",'P10'!N15)</f>
        <v>110</v>
      </c>
      <c r="N92" s="188">
        <f>IF('P10'!O15=0,"",'P10'!O15)</f>
        <v>138</v>
      </c>
      <c r="O92" s="188">
        <f>IF('P10'!P15=0,"",'P10'!P15)</f>
        <v>248</v>
      </c>
      <c r="P92" s="185">
        <f>IF('P10'!Q15=0,"",'P10'!Q15)</f>
        <v>281.78998878846284</v>
      </c>
      <c r="Q92" s="232">
        <v>281.78998878846284</v>
      </c>
    </row>
    <row r="93" spans="1:17" s="98" customFormat="1" ht="18">
      <c r="A93" s="183"/>
      <c r="B93" s="184">
        <f>IF('P10'!A20="","",'P10'!A20)</f>
        <v>94</v>
      </c>
      <c r="C93" s="185">
        <f>IF('P10'!B20="","",'P10'!B20)</f>
        <v>91.97</v>
      </c>
      <c r="D93" s="184" t="str">
        <f>IF('P10'!C20="","",'P10'!C20)</f>
        <v>SM</v>
      </c>
      <c r="E93" s="186">
        <f>IF('P10'!D20="","",'P10'!D20)</f>
        <v>33929</v>
      </c>
      <c r="F93" s="187" t="str">
        <f>IF('P10'!F20="","",'P10'!F20)</f>
        <v>Sindre Rørstadbotnen</v>
      </c>
      <c r="G93" s="188">
        <f>IF('P10'!H20=0,"",'P10'!H20)</f>
        <v>132</v>
      </c>
      <c r="H93" s="188">
        <f>IF('P10'!I20=0,"",'P10'!I20)</f>
        <v>-136</v>
      </c>
      <c r="I93" s="188">
        <f>IF('P10'!J20=0,"",'P10'!J20)</f>
        <v>136</v>
      </c>
      <c r="J93" s="188">
        <f>IF('P10'!K20=0,"",'P10'!K20)</f>
        <v>170</v>
      </c>
      <c r="K93" s="188">
        <f>IF('P10'!L20=0,"",'P10'!L20)</f>
        <v>175</v>
      </c>
      <c r="L93" s="188">
        <f>IF('P10'!M20=0,"",'P10'!M20)</f>
        <v>176</v>
      </c>
      <c r="M93" s="188">
        <f>IF('P10'!N20=0,"",'P10'!N20)</f>
        <v>136</v>
      </c>
      <c r="N93" s="188">
        <f>IF('P10'!O20=0,"",'P10'!O20)</f>
        <v>176</v>
      </c>
      <c r="O93" s="188">
        <f>IF('P10'!P20=0,"",'P10'!P20)</f>
        <v>312</v>
      </c>
      <c r="P93" s="185">
        <f>IF('P10'!Q20=0,"",'P10'!Q20)</f>
        <v>359.33046883233783</v>
      </c>
      <c r="Q93" s="232">
        <v>359.33046883233783</v>
      </c>
    </row>
    <row r="94" spans="1:17" s="98" customFormat="1" ht="18">
      <c r="A94" s="183"/>
      <c r="B94" s="184" t="str">
        <f>IF('P11'!A12="","",'P11'!A12)</f>
        <v>+105</v>
      </c>
      <c r="C94" s="185">
        <f>IF('P11'!B12="","",'P11'!B12)</f>
        <v>129.74</v>
      </c>
      <c r="D94" s="184" t="str">
        <f>IF('P11'!C12="","",'P11'!C12)</f>
        <v>SM</v>
      </c>
      <c r="E94" s="186">
        <f>IF('P11'!D12="","",'P11'!D12)</f>
        <v>33062</v>
      </c>
      <c r="F94" s="187" t="str">
        <f>IF('P11'!F12="","",'P11'!F12)</f>
        <v>Vebjørn Varlid</v>
      </c>
      <c r="G94" s="188">
        <f>IF('P11'!H12=0,"",'P11'!H12)</f>
        <v>-150</v>
      </c>
      <c r="H94" s="188">
        <f>IF('P11'!I12=0,"",'P11'!I12)</f>
        <v>150</v>
      </c>
      <c r="I94" s="188">
        <f>IF('P11'!J12=0,"",'P11'!J12)</f>
        <v>155</v>
      </c>
      <c r="J94" s="188">
        <f>IF('P11'!K12=0,"",'P11'!K12)</f>
        <v>170</v>
      </c>
      <c r="K94" s="188">
        <f>IF('P11'!L12=0,"",'P11'!L12)</f>
        <v>-175</v>
      </c>
      <c r="L94" s="188">
        <f>IF('P11'!M12=0,"",'P11'!M12)</f>
        <v>175</v>
      </c>
      <c r="M94" s="188">
        <f>IF('P11'!N12=0,"",'P11'!N12)</f>
        <v>155</v>
      </c>
      <c r="N94" s="188">
        <f>IF('P11'!O12=0,"",'P11'!O12)</f>
        <v>175</v>
      </c>
      <c r="O94" s="188">
        <f>IF('P11'!P12=0,"",'P11'!P12)</f>
        <v>330</v>
      </c>
      <c r="P94" s="185">
        <f>IF('P11'!Q12=0,"",'P11'!Q12)</f>
        <v>340.11158603921933</v>
      </c>
      <c r="Q94" s="232">
        <v>340.11158603921933</v>
      </c>
    </row>
    <row r="95" spans="1:17" s="98" customFormat="1" ht="18">
      <c r="A95" s="183"/>
      <c r="B95" s="184">
        <f>IF('P11'!A17="","",'P11'!A17)</f>
        <v>94</v>
      </c>
      <c r="C95" s="185">
        <f>IF('P11'!B17="","",'P11'!B17)</f>
        <v>92.08</v>
      </c>
      <c r="D95" s="184" t="str">
        <f>IF('P11'!C17="","",'P11'!C17)</f>
        <v>JM</v>
      </c>
      <c r="E95" s="186">
        <f>IF('P11'!D17="","",'P11'!D17)</f>
        <v>34774</v>
      </c>
      <c r="F95" s="187" t="str">
        <f>IF('P11'!F17="","",'P11'!F17)</f>
        <v>Tore Gjøringbø</v>
      </c>
      <c r="G95" s="188">
        <f>IF('P11'!H17=0,"",'P11'!H17)</f>
        <v>124</v>
      </c>
      <c r="H95" s="188">
        <f>IF('P11'!I17=0,"",'P11'!I17)</f>
        <v>-127</v>
      </c>
      <c r="I95" s="188">
        <f>IF('P11'!J17=0,"",'P11'!J17)</f>
        <v>-128</v>
      </c>
      <c r="J95" s="188">
        <f>IF('P11'!K17=0,"",'P11'!K17)</f>
        <v>-155</v>
      </c>
      <c r="K95" s="188">
        <f>IF('P11'!L17=0,"",'P11'!L17)</f>
        <v>-155</v>
      </c>
      <c r="L95" s="188">
        <f>IF('P11'!M17=0,"",'P11'!M17)</f>
        <v>155</v>
      </c>
      <c r="M95" s="188">
        <f>IF('P11'!N17=0,"",'P11'!N17)</f>
        <v>124</v>
      </c>
      <c r="N95" s="188">
        <f>IF('P11'!O17=0,"",'P11'!O17)</f>
        <v>155</v>
      </c>
      <c r="O95" s="188">
        <f>IF('P11'!P17=0,"",'P11'!P17)</f>
        <v>279</v>
      </c>
      <c r="P95" s="185">
        <f>IF('P11'!Q17=0,"",'P11'!Q17)</f>
        <v>321.1549986274999</v>
      </c>
      <c r="Q95" s="232">
        <v>321.1549986274999</v>
      </c>
    </row>
    <row r="96" spans="1:17" s="98" customFormat="1" ht="18">
      <c r="A96" s="183"/>
      <c r="B96" s="184">
        <f>IF('P11'!A19="","",'P11'!A19)</f>
        <v>77</v>
      </c>
      <c r="C96" s="185">
        <f>IF('P11'!B19="","",'P11'!B19)</f>
        <v>70.12</v>
      </c>
      <c r="D96" s="184" t="str">
        <f>IF('P11'!C19="","",'P11'!C19)</f>
        <v>JM</v>
      </c>
      <c r="E96" s="186">
        <f>IF('P11'!D19="","",'P11'!D19)</f>
        <v>34579</v>
      </c>
      <c r="F96" s="187" t="str">
        <f>IF('P11'!F19="","",'P11'!F19)</f>
        <v>Jantsen Øverås</v>
      </c>
      <c r="G96" s="188">
        <f>IF('P11'!H19=0,"",'P11'!H19)</f>
        <v>113</v>
      </c>
      <c r="H96" s="188">
        <f>IF('P11'!I19=0,"",'P11'!I19)</f>
        <v>117</v>
      </c>
      <c r="I96" s="188">
        <f>IF('P11'!J19=0,"",'P11'!J19)</f>
        <v>119</v>
      </c>
      <c r="J96" s="188">
        <f>IF('P11'!K19=0,"",'P11'!K19)</f>
        <v>137</v>
      </c>
      <c r="K96" s="188">
        <f>IF('P11'!L19=0,"",'P11'!L19)</f>
        <v>143</v>
      </c>
      <c r="L96" s="188">
        <f>IF('P11'!M19=0,"",'P11'!M19)</f>
        <v>146</v>
      </c>
      <c r="M96" s="188">
        <f>IF('P11'!N19=0,"",'P11'!N19)</f>
        <v>119</v>
      </c>
      <c r="N96" s="188">
        <f>IF('P11'!O19=0,"",'P11'!O19)</f>
        <v>146</v>
      </c>
      <c r="O96" s="188">
        <f>IF('P11'!P19=0,"",'P11'!P19)</f>
        <v>265</v>
      </c>
      <c r="P96" s="185">
        <f>IF('P11'!Q19=0,"",'P11'!Q19)</f>
        <v>352.87199160054587</v>
      </c>
      <c r="Q96" s="232">
        <v>352.87199160054587</v>
      </c>
    </row>
    <row r="97" spans="1:17" s="191" customFormat="1" ht="27.75">
      <c r="A97" s="179">
        <v>2</v>
      </c>
      <c r="B97" s="221" t="s">
        <v>63</v>
      </c>
      <c r="C97" s="221"/>
      <c r="D97" s="221"/>
      <c r="E97" s="221"/>
      <c r="F97" s="221"/>
      <c r="G97" s="180"/>
      <c r="H97" s="180"/>
      <c r="I97" s="180"/>
      <c r="J97" s="180"/>
      <c r="K97" s="180"/>
      <c r="L97" s="180"/>
      <c r="M97" s="181"/>
      <c r="N97" s="181"/>
      <c r="O97" s="181"/>
      <c r="P97" s="182">
        <f>SUM(P99:P103)</f>
        <v>1543.175644260701</v>
      </c>
      <c r="Q97" s="232">
        <v>1543.175644260701</v>
      </c>
    </row>
    <row r="98" spans="1:17" s="98" customFormat="1" ht="18">
      <c r="A98" s="183"/>
      <c r="B98" s="184">
        <f>IF('P10'!A11="","",'P10'!A11)</f>
        <v>105</v>
      </c>
      <c r="C98" s="185">
        <f>IF('P10'!B11="","",'P10'!B11)</f>
        <v>95.37</v>
      </c>
      <c r="D98" s="184" t="str">
        <f>IF('P10'!C11="","",'P10'!C11)</f>
        <v>M4</v>
      </c>
      <c r="E98" s="186">
        <f>IF('P10'!D11="","",'P10'!D11)</f>
        <v>22864</v>
      </c>
      <c r="F98" s="187" t="str">
        <f>IF('P10'!F11="","",'P10'!F11)</f>
        <v>Petter N. Sæterdal</v>
      </c>
      <c r="G98" s="188">
        <f>IF('P10'!H11=0,"",'P10'!H11)</f>
        <v>-95</v>
      </c>
      <c r="H98" s="188" t="str">
        <f>IF('P10'!I11=0,"",'P10'!I11)</f>
        <v>-</v>
      </c>
      <c r="I98" s="188">
        <f>IF('P10'!J11=0,"",'P10'!J11)</f>
        <v>-95</v>
      </c>
      <c r="J98" s="188">
        <f>IF('P10'!K11=0,"",'P10'!K11)</f>
        <v>-120</v>
      </c>
      <c r="K98" s="188">
        <f>IF('P10'!L11=0,"",'P10'!L11)</f>
        <v>-120</v>
      </c>
      <c r="L98" s="188">
        <f>IF('P10'!M11=0,"",'P10'!M11)</f>
        <v>-120</v>
      </c>
      <c r="M98" s="188">
        <f>IF('P10'!N11=0,"",'P10'!N11)</f>
      </c>
      <c r="N98" s="188">
        <f>IF('P10'!O11=0,"",'P10'!O11)</f>
      </c>
      <c r="O98" s="188">
        <f>IF('P10'!P11=0,"",'P10'!P11)</f>
      </c>
      <c r="P98" s="185">
        <f>IF('P10'!Q11=0,"",'P10'!Q11)</f>
      </c>
      <c r="Q98" s="232" t="s">
        <v>201</v>
      </c>
    </row>
    <row r="99" spans="1:17" s="98" customFormat="1" ht="18">
      <c r="A99" s="183"/>
      <c r="B99" s="184">
        <f>IF('P10'!A16="","",'P10'!A16)</f>
        <v>94</v>
      </c>
      <c r="C99" s="185">
        <f>IF('P10'!B16="","",'P10'!B16)</f>
        <v>91.08</v>
      </c>
      <c r="D99" s="184" t="str">
        <f>IF('P10'!C16="","",'P10'!C16)</f>
        <v>SM</v>
      </c>
      <c r="E99" s="186">
        <f>IF('P10'!D16="","",'P10'!D16)</f>
        <v>32848</v>
      </c>
      <c r="F99" s="187" t="str">
        <f>IF('P10'!F16="","",'P10'!F16)</f>
        <v>Jonas Fiskum Pedersen</v>
      </c>
      <c r="G99" s="188">
        <f>IF('P10'!H16=0,"",'P10'!H16)</f>
        <v>104</v>
      </c>
      <c r="H99" s="188">
        <f>IF('P10'!I16=0,"",'P10'!I16)</f>
        <v>110</v>
      </c>
      <c r="I99" s="188">
        <f>IF('P10'!J16=0,"",'P10'!J16)</f>
        <v>-114</v>
      </c>
      <c r="J99" s="188">
        <f>IF('P10'!K16=0,"",'P10'!K16)</f>
        <v>132</v>
      </c>
      <c r="K99" s="188">
        <f>IF('P10'!L16=0,"",'P10'!L16)</f>
        <v>-137</v>
      </c>
      <c r="L99" s="188">
        <f>IF('P10'!M16=0,"",'P10'!M16)</f>
        <v>-137</v>
      </c>
      <c r="M99" s="188">
        <f>IF('P10'!N16=0,"",'P10'!N16)</f>
        <v>110</v>
      </c>
      <c r="N99" s="188">
        <f>IF('P10'!O16=0,"",'P10'!O16)</f>
        <v>132</v>
      </c>
      <c r="O99" s="188">
        <f>IF('P10'!P16=0,"",'P10'!P16)</f>
        <v>242</v>
      </c>
      <c r="P99" s="185">
        <f>IF('P10'!Q16=0,"",'P10'!Q16)</f>
        <v>279.9196675054174</v>
      </c>
      <c r="Q99" s="232">
        <v>279.9196675054174</v>
      </c>
    </row>
    <row r="100" spans="1:17" s="98" customFormat="1" ht="18">
      <c r="A100" s="183"/>
      <c r="B100" s="184">
        <f>IF('P10'!A21="","",'P10'!A21)</f>
        <v>94</v>
      </c>
      <c r="C100" s="185">
        <f>IF('P10'!B21="","",'P10'!B21)</f>
        <v>85.66</v>
      </c>
      <c r="D100" s="184" t="str">
        <f>IF('P10'!C21="","",'P10'!C21)</f>
        <v>SM</v>
      </c>
      <c r="E100" s="186">
        <f>IF('P10'!D21="","",'P10'!D21)</f>
        <v>32098</v>
      </c>
      <c r="F100" s="187" t="str">
        <f>IF('P10'!F21="","",'P10'!F21)</f>
        <v>Fabian Fosse</v>
      </c>
      <c r="G100" s="188">
        <f>IF('P10'!H21=0,"",'P10'!H21)</f>
        <v>105</v>
      </c>
      <c r="H100" s="188">
        <f>IF('P10'!I21=0,"",'P10'!I21)</f>
        <v>-110</v>
      </c>
      <c r="I100" s="188">
        <f>IF('P10'!J21=0,"",'P10'!J21)</f>
        <v>110</v>
      </c>
      <c r="J100" s="188">
        <f>IF('P10'!K21=0,"",'P10'!K21)</f>
        <v>130</v>
      </c>
      <c r="K100" s="188">
        <f>IF('P10'!L21=0,"",'P10'!L21)</f>
        <v>-135</v>
      </c>
      <c r="L100" s="188">
        <f>IF('P10'!M21=0,"",'P10'!M21)</f>
        <v>137</v>
      </c>
      <c r="M100" s="188">
        <f>IF('P10'!N21=0,"",'P10'!N21)</f>
        <v>110</v>
      </c>
      <c r="N100" s="188">
        <f>IF('P10'!O21=0,"",'P10'!O21)</f>
        <v>137</v>
      </c>
      <c r="O100" s="188">
        <f>IF('P10'!P21=0,"",'P10'!P21)</f>
        <v>247</v>
      </c>
      <c r="P100" s="185">
        <f>IF('P10'!Q21=0,"",'P10'!Q21)</f>
        <v>294.04978369982217</v>
      </c>
      <c r="Q100" s="232">
        <v>294.04978369982217</v>
      </c>
    </row>
    <row r="101" spans="1:17" s="98" customFormat="1" ht="18">
      <c r="A101" s="183"/>
      <c r="B101" s="184">
        <f>IF('P11'!A11="","",'P11'!A11)</f>
        <v>105</v>
      </c>
      <c r="C101" s="185">
        <f>IF('P11'!B11="","",'P11'!B11)</f>
        <v>103.95</v>
      </c>
      <c r="D101" s="184" t="str">
        <f>IF('P11'!C11="","",'P11'!C11)</f>
        <v>M1</v>
      </c>
      <c r="E101" s="186">
        <f>IF('P11'!D11="","",'P11'!D11)</f>
        <v>27849</v>
      </c>
      <c r="F101" s="187" t="str">
        <f>IF('P11'!F11="","",'P11'!F11)</f>
        <v>Børge Aadland</v>
      </c>
      <c r="G101" s="188">
        <f>IF('P11'!H11=0,"",'P11'!H11)</f>
        <v>110</v>
      </c>
      <c r="H101" s="188">
        <f>IF('P11'!I11=0,"",'P11'!I11)</f>
        <v>-113</v>
      </c>
      <c r="I101" s="188">
        <f>IF('P11'!J11=0,"",'P11'!J11)</f>
        <v>113</v>
      </c>
      <c r="J101" s="188">
        <f>IF('P11'!K11=0,"",'P11'!K11)</f>
        <v>155</v>
      </c>
      <c r="K101" s="188">
        <f>IF('P11'!L11=0,"",'P11'!L11)</f>
        <v>-160</v>
      </c>
      <c r="L101" s="188">
        <f>IF('P11'!M11=0,"",'P11'!M11)</f>
        <v>160</v>
      </c>
      <c r="M101" s="188">
        <f>IF('P11'!N11=0,"",'P11'!N11)</f>
        <v>113</v>
      </c>
      <c r="N101" s="188">
        <f>IF('P11'!O11=0,"",'P11'!O11)</f>
        <v>160</v>
      </c>
      <c r="O101" s="188">
        <f>IF('P11'!P11=0,"",'P11'!P11)</f>
        <v>273</v>
      </c>
      <c r="P101" s="185">
        <f>IF('P11'!Q11=0,"",'P11'!Q11)</f>
        <v>299.4135752738301</v>
      </c>
      <c r="Q101" s="232">
        <v>299.4135752738301</v>
      </c>
    </row>
    <row r="102" spans="1:17" s="98" customFormat="1" ht="18">
      <c r="A102" s="183"/>
      <c r="B102" s="184">
        <f>IF('P11'!A16="","",'P11'!A16)</f>
        <v>94</v>
      </c>
      <c r="C102" s="185">
        <f>IF('P11'!B16="","",'P11'!B16)</f>
        <v>88</v>
      </c>
      <c r="D102" s="184" t="str">
        <f>IF('P11'!C16="","",'P11'!C16)</f>
        <v>SM</v>
      </c>
      <c r="E102" s="186">
        <f>IF('P11'!D16="","",'P11'!D16)</f>
        <v>32470</v>
      </c>
      <c r="F102" s="187" t="str">
        <f>IF('P11'!F16="","",'P11'!F16)</f>
        <v>Runar Stikholmen</v>
      </c>
      <c r="G102" s="188">
        <f>IF('P11'!H16=0,"",'P11'!H16)</f>
        <v>122</v>
      </c>
      <c r="H102" s="188">
        <f>IF('P11'!I16=0,"",'P11'!I16)</f>
        <v>-126</v>
      </c>
      <c r="I102" s="188">
        <f>IF('P11'!J16=0,"",'P11'!J16)</f>
        <v>-127</v>
      </c>
      <c r="J102" s="188">
        <f>IF('P11'!K16=0,"",'P11'!K16)</f>
        <v>145</v>
      </c>
      <c r="K102" s="188">
        <f>IF('P11'!L16=0,"",'P11'!L16)</f>
        <v>150</v>
      </c>
      <c r="L102" s="188">
        <f>IF('P11'!M16=0,"",'P11'!M16)</f>
        <v>-155</v>
      </c>
      <c r="M102" s="188">
        <f>IF('P11'!N16=0,"",'P11'!N16)</f>
        <v>122</v>
      </c>
      <c r="N102" s="188">
        <f>IF('P11'!O16=0,"",'P11'!O16)</f>
        <v>150</v>
      </c>
      <c r="O102" s="188">
        <f>IF('P11'!P16=0,"",'P11'!P16)</f>
        <v>272</v>
      </c>
      <c r="P102" s="185">
        <f>IF('P11'!Q16=0,"",'P11'!Q16)</f>
        <v>319.6394139435521</v>
      </c>
      <c r="Q102" s="232">
        <v>319.6394139435521</v>
      </c>
    </row>
    <row r="103" spans="1:17" s="98" customFormat="1" ht="18">
      <c r="A103" s="183"/>
      <c r="B103" s="184">
        <f>IF('P11'!A20="","",'P11'!A20)</f>
        <v>105</v>
      </c>
      <c r="C103" s="185">
        <f>IF('P11'!B20="","",'P11'!B20)</f>
        <v>97.81</v>
      </c>
      <c r="D103" s="184" t="str">
        <f>IF('P11'!C20="","",'P11'!C20)</f>
        <v>SM</v>
      </c>
      <c r="E103" s="186">
        <f>IF('P11'!D20="","",'P11'!D20)</f>
        <v>29863</v>
      </c>
      <c r="F103" s="187" t="str">
        <f>IF('P11'!F20="","",'P11'!F20)</f>
        <v>Per Hordnes</v>
      </c>
      <c r="G103" s="188">
        <f>IF('P11'!H20=0,"",'P11'!H20)</f>
        <v>135</v>
      </c>
      <c r="H103" s="188">
        <f>IF('P11'!I20=0,"",'P11'!I20)</f>
        <v>140</v>
      </c>
      <c r="I103" s="188">
        <f>IF('P11'!J20=0,"",'P11'!J20)</f>
        <v>142</v>
      </c>
      <c r="J103" s="188">
        <f>IF('P11'!K20=0,"",'P11'!K20)</f>
        <v>-170</v>
      </c>
      <c r="K103" s="188">
        <f>IF('P11'!L20=0,"",'P11'!L20)</f>
        <v>170</v>
      </c>
      <c r="L103" s="188">
        <f>IF('P11'!M20=0,"",'P11'!M20)</f>
        <v>-179</v>
      </c>
      <c r="M103" s="188">
        <f>IF('P11'!N20=0,"",'P11'!N20)</f>
        <v>142</v>
      </c>
      <c r="N103" s="188">
        <f>IF('P11'!O20=0,"",'P11'!O20)</f>
        <v>170</v>
      </c>
      <c r="O103" s="188">
        <f>IF('P11'!P20=0,"",'P11'!P20)</f>
        <v>312</v>
      </c>
      <c r="P103" s="185">
        <f>IF('P11'!Q20=0,"",'P11'!Q20)</f>
        <v>350.153203838079</v>
      </c>
      <c r="Q103" s="232">
        <v>350.153203838079</v>
      </c>
    </row>
    <row r="104" spans="1:17" s="191" customFormat="1" ht="27.75">
      <c r="A104" s="179">
        <v>3</v>
      </c>
      <c r="B104" s="221" t="s">
        <v>196</v>
      </c>
      <c r="C104" s="221"/>
      <c r="D104" s="221"/>
      <c r="E104" s="221"/>
      <c r="F104" s="221"/>
      <c r="G104" s="180"/>
      <c r="H104" s="180"/>
      <c r="I104" s="180"/>
      <c r="J104" s="180"/>
      <c r="K104" s="180"/>
      <c r="L104" s="180"/>
      <c r="M104" s="181"/>
      <c r="N104" s="181"/>
      <c r="O104" s="181"/>
      <c r="P104" s="182">
        <f>IF(P110="",SUM(P105:P110),(SUM(P105:P110)-MIN(P105:P110)))</f>
        <v>1522.3591511310321</v>
      </c>
      <c r="Q104" s="232">
        <v>1522.3591511310321</v>
      </c>
    </row>
    <row r="105" spans="1:17" s="98" customFormat="1" ht="18">
      <c r="A105" s="183"/>
      <c r="B105" s="184">
        <f>IF('P10'!A10="","",'P10'!A10)</f>
        <v>94</v>
      </c>
      <c r="C105" s="185">
        <f>IF('P10'!B10="","",'P10'!B10)</f>
        <v>88.28</v>
      </c>
      <c r="D105" s="184" t="str">
        <f>IF('P10'!C10="","",'P10'!C10)</f>
        <v>SM</v>
      </c>
      <c r="E105" s="186">
        <f>IF('P10'!D10="","",'P10'!D10)</f>
        <v>32285</v>
      </c>
      <c r="F105" s="187" t="str">
        <f>IF('P10'!F10="","",'P10'!F10)</f>
        <v>Jarleif Amdal</v>
      </c>
      <c r="G105" s="188">
        <f>IF('P10'!H10=0,"",'P10'!H10)</f>
        <v>125</v>
      </c>
      <c r="H105" s="188">
        <f>IF('P10'!I10=0,"",'P10'!I10)</f>
        <v>130</v>
      </c>
      <c r="I105" s="188">
        <f>IF('P10'!J10=0,"",'P10'!J10)</f>
        <v>-133</v>
      </c>
      <c r="J105" s="188">
        <f>IF('P10'!K10=0,"",'P10'!K10)</f>
        <v>155</v>
      </c>
      <c r="K105" s="188">
        <f>IF('P10'!L10=0,"",'P10'!L10)</f>
        <v>162</v>
      </c>
      <c r="L105" s="188">
        <f>IF('P10'!M10=0,"",'P10'!M10)</f>
        <v>-168</v>
      </c>
      <c r="M105" s="188">
        <f>IF('P10'!N10=0,"",'P10'!N10)</f>
        <v>130</v>
      </c>
      <c r="N105" s="188">
        <f>IF('P10'!O10=0,"",'P10'!O10)</f>
        <v>162</v>
      </c>
      <c r="O105" s="188">
        <f>IF('P10'!P10=0,"",'P10'!P10)</f>
        <v>292</v>
      </c>
      <c r="P105" s="185">
        <f>IF('P10'!Q10=0,"",'P10'!Q10)</f>
        <v>342.6294556589911</v>
      </c>
      <c r="Q105" s="232">
        <v>342.6294556589911</v>
      </c>
    </row>
    <row r="106" spans="1:17" s="98" customFormat="1" ht="18">
      <c r="A106" s="183"/>
      <c r="B106" s="184">
        <f>IF('P10'!A14="","",'P10'!A14)</f>
        <v>85</v>
      </c>
      <c r="C106" s="185">
        <f>IF('P10'!B14="","",'P10'!B14)</f>
        <v>75.33</v>
      </c>
      <c r="D106" s="184" t="str">
        <f>IF('P10'!C14="","",'P10'!C14)</f>
        <v>M2</v>
      </c>
      <c r="E106" s="186">
        <f>IF('P10'!D14="","",'P10'!D14)</f>
        <v>25686</v>
      </c>
      <c r="F106" s="187" t="str">
        <f>IF('P10'!F14="","",'P10'!F14)</f>
        <v>Jan Robert Solli</v>
      </c>
      <c r="G106" s="188">
        <f>IF('P10'!H14=0,"",'P10'!H14)</f>
        <v>85</v>
      </c>
      <c r="H106" s="188">
        <f>IF('P10'!I14=0,"",'P10'!I14)</f>
        <v>90</v>
      </c>
      <c r="I106" s="188">
        <f>IF('P10'!J14=0,"",'P10'!J14)</f>
        <v>-92</v>
      </c>
      <c r="J106" s="188">
        <f>IF('P10'!K14=0,"",'P10'!K14)</f>
        <v>110</v>
      </c>
      <c r="K106" s="188">
        <f>IF('P10'!L14=0,"",'P10'!L14)</f>
        <v>-115</v>
      </c>
      <c r="L106" s="188">
        <f>IF('P10'!M14=0,"",'P10'!M14)</f>
        <v>-115</v>
      </c>
      <c r="M106" s="188">
        <f>IF('P10'!N14=0,"",'P10'!N14)</f>
        <v>90</v>
      </c>
      <c r="N106" s="188">
        <f>IF('P10'!O14=0,"",'P10'!O14)</f>
        <v>110</v>
      </c>
      <c r="O106" s="188">
        <f>IF('P10'!P14=0,"",'P10'!P14)</f>
        <v>200</v>
      </c>
      <c r="P106" s="185">
        <f>IF('P10'!Q14=0,"",'P10'!Q14)</f>
        <v>255.0374698337183</v>
      </c>
      <c r="Q106" s="232">
        <v>255.0374698337183</v>
      </c>
    </row>
    <row r="107" spans="1:17" s="98" customFormat="1" ht="18">
      <c r="A107" s="183"/>
      <c r="B107" s="184">
        <f>IF('P10'!A18="","",'P10'!A18)</f>
        <v>77</v>
      </c>
      <c r="C107" s="185">
        <f>IF('P10'!B18="","",'P10'!B18)</f>
        <v>74.97</v>
      </c>
      <c r="D107" s="184" t="str">
        <f>IF('P10'!C18="","",'P10'!C18)</f>
        <v>M2</v>
      </c>
      <c r="E107" s="186">
        <f>IF('P10'!D18="","",'P10'!D18)</f>
        <v>25972</v>
      </c>
      <c r="F107" s="187" t="str">
        <f>IF('P10'!F18="","",'P10'!F18)</f>
        <v>Per Arne Marstad</v>
      </c>
      <c r="G107" s="188">
        <f>IF('P10'!H18=0,"",'P10'!H18)</f>
        <v>85</v>
      </c>
      <c r="H107" s="188">
        <f>IF('P10'!I18=0,"",'P10'!I18)</f>
        <v>90</v>
      </c>
      <c r="I107" s="188">
        <f>IF('P10'!J18=0,"",'P10'!J18)</f>
        <v>-95</v>
      </c>
      <c r="J107" s="188">
        <f>IF('P10'!K18=0,"",'P10'!K18)</f>
        <v>110</v>
      </c>
      <c r="K107" s="188">
        <f>IF('P10'!L18=0,"",'P10'!L18)</f>
        <v>115</v>
      </c>
      <c r="L107" s="188">
        <f>IF('P10'!M18=0,"",'P10'!M18)</f>
        <v>-120</v>
      </c>
      <c r="M107" s="188">
        <f>IF('P10'!N18=0,"",'P10'!N18)</f>
        <v>90</v>
      </c>
      <c r="N107" s="188">
        <f>IF('P10'!O18=0,"",'P10'!O18)</f>
        <v>115</v>
      </c>
      <c r="O107" s="188">
        <f>IF('P10'!P18=0,"",'P10'!P18)</f>
        <v>205</v>
      </c>
      <c r="P107" s="185">
        <f>IF('P10'!Q18=0,"",'P10'!Q18)</f>
        <v>262.14179097819834</v>
      </c>
      <c r="Q107" s="232">
        <v>262.14179097819834</v>
      </c>
    </row>
    <row r="108" spans="1:17" s="98" customFormat="1" ht="18">
      <c r="A108" s="183"/>
      <c r="B108" s="184">
        <f>IF('P11'!A9="","",'P11'!A9)</f>
        <v>75</v>
      </c>
      <c r="C108" s="185">
        <f>IF('P11'!B9="","",'P11'!B9)</f>
        <v>69.37</v>
      </c>
      <c r="D108" s="184" t="str">
        <f>IF('P11'!C9="","",'P11'!C9)</f>
        <v>SK</v>
      </c>
      <c r="E108" s="186">
        <f>IF('P11'!D9="","",'P11'!D9)</f>
        <v>30112</v>
      </c>
      <c r="F108" s="187" t="str">
        <f>IF('P11'!F9="","",'P11'!F9)</f>
        <v>Ruth Kasirye</v>
      </c>
      <c r="G108" s="188">
        <f>IF('P11'!H9=0,"",'P11'!H9)</f>
        <v>85</v>
      </c>
      <c r="H108" s="188">
        <f>IF('P11'!I9=0,"",'P11'!I9)</f>
        <v>90</v>
      </c>
      <c r="I108" s="188">
        <f>IF('P11'!J9=0,"",'P11'!J9)</f>
        <v>-95</v>
      </c>
      <c r="J108" s="188">
        <f>IF('P11'!K9=0,"",'P11'!K9)</f>
        <v>112</v>
      </c>
      <c r="K108" s="188">
        <f>IF('P11'!L9=0,"",'P11'!L9)</f>
        <v>117</v>
      </c>
      <c r="L108" s="188">
        <f>IF('P11'!M9=0,"",'P11'!M9)</f>
        <v>122</v>
      </c>
      <c r="M108" s="188">
        <f>IF('P11'!N9=0,"",'P11'!N9)</f>
        <v>90</v>
      </c>
      <c r="N108" s="188">
        <f>IF('P11'!O9=0,"",'P11'!O9)</f>
        <v>122</v>
      </c>
      <c r="O108" s="188">
        <f>IF('P11'!P9=0,"",'P11'!P9)</f>
        <v>212</v>
      </c>
      <c r="P108" s="185">
        <v>284.22</v>
      </c>
      <c r="Q108" s="232">
        <v>284.22</v>
      </c>
    </row>
    <row r="109" spans="1:17" s="98" customFormat="1" ht="18">
      <c r="A109" s="183"/>
      <c r="B109" s="184">
        <f>IF('P11'!A14="","",'P11'!A14)</f>
        <v>69</v>
      </c>
      <c r="C109" s="185">
        <f>IF('P11'!B14="","",'P11'!B14)</f>
        <v>67.31</v>
      </c>
      <c r="D109" s="184" t="str">
        <f>IF('P11'!C14="","",'P11'!C14)</f>
        <v>JM</v>
      </c>
      <c r="E109" s="186">
        <f>IF('P11'!D14="","",'P11'!D14)</f>
        <v>34477</v>
      </c>
      <c r="F109" s="187" t="str">
        <f>IF('P11'!F14="","",'P11'!F14)</f>
        <v>Even H. Walaker</v>
      </c>
      <c r="G109" s="188">
        <f>IF('P11'!H14=0,"",'P11'!H14)</f>
        <v>90</v>
      </c>
      <c r="H109" s="188">
        <f>IF('P11'!I14=0,"",'P11'!I14)</f>
        <v>95</v>
      </c>
      <c r="I109" s="188">
        <f>IF('P11'!J14=0,"",'P11'!J14)</f>
        <v>-100</v>
      </c>
      <c r="J109" s="188">
        <f>IF('P11'!K14=0,"",'P11'!K14)</f>
        <v>100</v>
      </c>
      <c r="K109" s="188">
        <f>IF('P11'!L14=0,"",'P11'!L14)</f>
        <v>110</v>
      </c>
      <c r="L109" s="188">
        <f>IF('P11'!M14=0,"",'P11'!M14)</f>
        <v>-115</v>
      </c>
      <c r="M109" s="188">
        <f>IF('P11'!N14=0,"",'P11'!N14)</f>
        <v>95</v>
      </c>
      <c r="N109" s="188">
        <f>IF('P11'!O14=0,"",'P11'!O14)</f>
        <v>110</v>
      </c>
      <c r="O109" s="188">
        <f>IF('P11'!P14=0,"",'P11'!P14)</f>
        <v>205</v>
      </c>
      <c r="P109" s="185">
        <f>IF('P11'!Q14=0,"",'P11'!Q14)</f>
        <v>280.2475358702469</v>
      </c>
      <c r="Q109" s="232">
        <v>280.2475358702469</v>
      </c>
    </row>
    <row r="110" spans="1:17" s="98" customFormat="1" ht="18">
      <c r="A110" s="183"/>
      <c r="B110" s="184" t="str">
        <f>IF('P11'!A22="","",'P11'!A22)</f>
        <v>+105</v>
      </c>
      <c r="C110" s="185">
        <f>IF('P11'!B22="","",'P11'!B22)</f>
        <v>110.88</v>
      </c>
      <c r="D110" s="184" t="str">
        <f>IF('P11'!C22="","",'P11'!C22)</f>
        <v>SM</v>
      </c>
      <c r="E110" s="186">
        <f>IF('P11'!D22="","",'P11'!D22)</f>
        <v>32866</v>
      </c>
      <c r="F110" s="187" t="str">
        <f>IF('P11'!F22="","",'P11'!F22)</f>
        <v>Kim Eirik Tollefsen</v>
      </c>
      <c r="G110" s="188">
        <f>IF('P11'!H22=0,"",'P11'!H22)</f>
        <v>145</v>
      </c>
      <c r="H110" s="188">
        <f>IF('P11'!I22=0,"",'P11'!I22)</f>
        <v>-150</v>
      </c>
      <c r="I110" s="188">
        <f>IF('P11'!J22=0,"",'P11'!J22)</f>
        <v>-150</v>
      </c>
      <c r="J110" s="188">
        <f>IF('P11'!K22=0,"",'P11'!K22)</f>
        <v>175</v>
      </c>
      <c r="K110" s="188">
        <f>IF('P11'!L22=0,"",'P11'!L22)</f>
        <v>182</v>
      </c>
      <c r="L110" s="188">
        <f>IF('P11'!M22=0,"",'P11'!M22)</f>
        <v>184</v>
      </c>
      <c r="M110" s="188">
        <f>IF('P11'!N22=0,"",'P11'!N22)</f>
        <v>145</v>
      </c>
      <c r="N110" s="188">
        <f>IF('P11'!O22=0,"",'P11'!O22)</f>
        <v>184</v>
      </c>
      <c r="O110" s="188">
        <f>IF('P11'!P22=0,"",'P11'!P22)</f>
        <v>329</v>
      </c>
      <c r="P110" s="185">
        <f>IF('P11'!Q22=0,"",'P11'!Q22)</f>
        <v>353.12036862359554</v>
      </c>
      <c r="Q110" s="232">
        <v>353.12036862359554</v>
      </c>
    </row>
    <row r="111" spans="1:17" s="191" customFormat="1" ht="27.75">
      <c r="A111" s="179">
        <v>4</v>
      </c>
      <c r="B111" s="221" t="s">
        <v>64</v>
      </c>
      <c r="C111" s="221"/>
      <c r="D111" s="221"/>
      <c r="E111" s="221"/>
      <c r="F111" s="221"/>
      <c r="G111" s="180"/>
      <c r="H111" s="180"/>
      <c r="I111" s="180"/>
      <c r="J111" s="180"/>
      <c r="K111" s="180"/>
      <c r="L111" s="180"/>
      <c r="M111" s="181"/>
      <c r="N111" s="181"/>
      <c r="O111" s="181"/>
      <c r="P111" s="182">
        <f>SUM(P112:P116)</f>
        <v>1504.221265219641</v>
      </c>
      <c r="Q111" s="232">
        <v>1504.221265219641</v>
      </c>
    </row>
    <row r="112" spans="1:17" s="98" customFormat="1" ht="18">
      <c r="A112" s="183"/>
      <c r="B112" s="184">
        <f>IF('P10'!A9="","",'P10'!A9)</f>
        <v>77</v>
      </c>
      <c r="C112" s="185">
        <f>IF('P10'!B9="","",'P10'!B9)</f>
        <v>75.28</v>
      </c>
      <c r="D112" s="184" t="str">
        <f>IF('P10'!C9="","",'P10'!C9)</f>
        <v>SM</v>
      </c>
      <c r="E112" s="186">
        <f>IF('P10'!D9="","",'P10'!D9)</f>
        <v>34330</v>
      </c>
      <c r="F112" s="187" t="str">
        <f>IF('P10'!F9="","",'P10'!F9)</f>
        <v>Roy Sømme Ommedal</v>
      </c>
      <c r="G112" s="188">
        <f>IF('P10'!H9=0,"",'P10'!H9)</f>
        <v>92</v>
      </c>
      <c r="H112" s="188">
        <f>IF('P10'!I9=0,"",'P10'!I9)</f>
        <v>-98</v>
      </c>
      <c r="I112" s="188">
        <f>IF('P10'!J9=0,"",'P10'!J9)</f>
        <v>-98</v>
      </c>
      <c r="J112" s="188">
        <f>IF('P10'!K9=0,"",'P10'!K9)</f>
        <v>114</v>
      </c>
      <c r="K112" s="188">
        <f>IF('P10'!L9=0,"",'P10'!L9)</f>
        <v>119</v>
      </c>
      <c r="L112" s="188">
        <f>IF('P10'!M9=0,"",'P10'!M9)</f>
        <v>-123</v>
      </c>
      <c r="M112" s="188">
        <f>IF('P10'!N9=0,"",'P10'!N9)</f>
        <v>92</v>
      </c>
      <c r="N112" s="188">
        <f>IF('P10'!O9=0,"",'P10'!O9)</f>
        <v>119</v>
      </c>
      <c r="O112" s="188">
        <f>IF('P10'!P9=0,"",'P10'!P9)</f>
        <v>211</v>
      </c>
      <c r="P112" s="185">
        <f>IF('P10'!Q9=0,"",'P10'!Q9)</f>
        <v>269.16806266728014</v>
      </c>
      <c r="Q112" s="232">
        <v>269.16806266728014</v>
      </c>
    </row>
    <row r="113" spans="1:17" s="98" customFormat="1" ht="18">
      <c r="A113" s="183"/>
      <c r="B113" s="184">
        <f>IF('P10'!A19="","",'P10'!A19)</f>
        <v>94</v>
      </c>
      <c r="C113" s="185">
        <f>IF('P10'!B19="","",'P10'!B19)</f>
        <v>93.71</v>
      </c>
      <c r="D113" s="184" t="str">
        <f>IF('P10'!C19="","",'P10'!C19)</f>
        <v>SM</v>
      </c>
      <c r="E113" s="186">
        <f>IF('P10'!D19="","",'P10'!D19)</f>
        <v>31931</v>
      </c>
      <c r="F113" s="187" t="str">
        <f>IF('P10'!F19="","",'P10'!F19)</f>
        <v>Kim Helge Moe</v>
      </c>
      <c r="G113" s="188">
        <f>IF('P10'!H19=0,"",'P10'!H19)</f>
        <v>100</v>
      </c>
      <c r="H113" s="188">
        <f>IF('P10'!I19=0,"",'P10'!I19)</f>
        <v>-105</v>
      </c>
      <c r="I113" s="188">
        <f>IF('P10'!J19=0,"",'P10'!J19)</f>
        <v>-105</v>
      </c>
      <c r="J113" s="188">
        <f>IF('P10'!K19=0,"",'P10'!K19)</f>
        <v>120</v>
      </c>
      <c r="K113" s="188">
        <f>IF('P10'!L19=0,"",'P10'!L19)</f>
        <v>-125</v>
      </c>
      <c r="L113" s="188">
        <f>IF('P10'!M19=0,"",'P10'!M19)</f>
        <v>125</v>
      </c>
      <c r="M113" s="188">
        <f>IF('P10'!N19=0,"",'P10'!N19)</f>
        <v>100</v>
      </c>
      <c r="N113" s="188">
        <f>IF('P10'!O19=0,"",'P10'!O19)</f>
        <v>125</v>
      </c>
      <c r="O113" s="188">
        <f>IF('P10'!P19=0,"",'P10'!P19)</f>
        <v>225</v>
      </c>
      <c r="P113" s="185">
        <f>IF('P10'!Q19=0,"",'P10'!Q19)</f>
        <v>257.0283838855753</v>
      </c>
      <c r="Q113" s="232">
        <v>257.0283838855753</v>
      </c>
    </row>
    <row r="114" spans="1:17" s="98" customFormat="1" ht="18">
      <c r="A114" s="183"/>
      <c r="B114" s="184">
        <f>IF('P11'!A10="","",'P11'!A10)</f>
        <v>85</v>
      </c>
      <c r="C114" s="185">
        <f>IF('P11'!B10="","",'P11'!B10)</f>
        <v>78.38</v>
      </c>
      <c r="D114" s="184" t="str">
        <f>IF('P11'!C10="","",'P11'!C10)</f>
        <v>M1</v>
      </c>
      <c r="E114" s="186">
        <f>IF('P11'!D10="","",'P11'!D10)</f>
        <v>28620</v>
      </c>
      <c r="F114" s="187" t="str">
        <f>IF('P11'!F10="","",'P11'!F10)</f>
        <v>Kristian Høyland</v>
      </c>
      <c r="G114" s="188">
        <f>IF('P11'!H10=0,"",'P11'!H10)</f>
        <v>100</v>
      </c>
      <c r="H114" s="188">
        <f>IF('P11'!I10=0,"",'P11'!I10)</f>
        <v>-105</v>
      </c>
      <c r="I114" s="188">
        <f>IF('P11'!J10=0,"",'P11'!J10)</f>
        <v>105</v>
      </c>
      <c r="J114" s="188">
        <f>IF('P11'!K10=0,"",'P11'!K10)</f>
        <v>125</v>
      </c>
      <c r="K114" s="188">
        <f>IF('P11'!L10=0,"",'P11'!L10)</f>
        <v>130</v>
      </c>
      <c r="L114" s="188">
        <f>IF('P11'!M10=0,"",'P11'!M10)</f>
        <v>133</v>
      </c>
      <c r="M114" s="188">
        <f>IF('P11'!N10=0,"",'P11'!N10)</f>
        <v>105</v>
      </c>
      <c r="N114" s="188">
        <f>IF('P11'!O10=0,"",'P11'!O10)</f>
        <v>133</v>
      </c>
      <c r="O114" s="188">
        <f>IF('P11'!P10=0,"",'P11'!P10)</f>
        <v>238</v>
      </c>
      <c r="P114" s="185">
        <f>IF('P11'!Q10=0,"",'P11'!Q10)</f>
        <v>296.75866583656904</v>
      </c>
      <c r="Q114" s="232">
        <v>296.75866583656904</v>
      </c>
    </row>
    <row r="115" spans="1:17" s="98" customFormat="1" ht="18">
      <c r="A115" s="183"/>
      <c r="B115" s="184">
        <f>IF('P11'!A15="","",'P11'!A15)</f>
        <v>85</v>
      </c>
      <c r="C115" s="185">
        <f>IF('P11'!B15="","",'P11'!B15)</f>
        <v>77.07</v>
      </c>
      <c r="D115" s="184" t="str">
        <f>IF('P11'!C15="","",'P11'!C15)</f>
        <v>M1</v>
      </c>
      <c r="E115" s="186">
        <f>IF('P11'!D15="","",'P11'!D15)</f>
        <v>28656</v>
      </c>
      <c r="F115" s="187" t="str">
        <f>IF('P11'!F15="","",'P11'!F15)</f>
        <v>Ronny Matnisdal</v>
      </c>
      <c r="G115" s="188">
        <f>IF('P11'!H15=0,"",'P11'!H15)</f>
        <v>130</v>
      </c>
      <c r="H115" s="188">
        <f>IF('P11'!I15=0,"",'P11'!I15)</f>
        <v>133</v>
      </c>
      <c r="I115" s="188">
        <f>IF('P11'!J15=0,"",'P11'!J15)</f>
        <v>-134</v>
      </c>
      <c r="J115" s="188">
        <f>IF('P11'!K15=0,"",'P11'!K15)</f>
        <v>140</v>
      </c>
      <c r="K115" s="188">
        <f>IF('P11'!L15=0,"",'P11'!L15)</f>
        <v>145</v>
      </c>
      <c r="L115" s="188">
        <f>IF('P11'!M15=0,"",'P11'!M15)</f>
        <v>-150</v>
      </c>
      <c r="M115" s="188">
        <f>IF('P11'!N15=0,"",'P11'!N15)</f>
        <v>133</v>
      </c>
      <c r="N115" s="188">
        <f>IF('P11'!O15=0,"",'P11'!O15)</f>
        <v>145</v>
      </c>
      <c r="O115" s="188">
        <f>IF('P11'!P15=0,"",'P11'!P15)</f>
        <v>278</v>
      </c>
      <c r="P115" s="185">
        <f>IF('P11'!Q15=0,"",'P11'!Q15)</f>
        <v>349.9072366772375</v>
      </c>
      <c r="Q115" s="232">
        <v>349.9072366772375</v>
      </c>
    </row>
    <row r="116" spans="1:17" s="98" customFormat="1" ht="18">
      <c r="A116" s="183"/>
      <c r="B116" s="184">
        <f>IF('P11'!A21="","",'P11'!A21)</f>
        <v>105</v>
      </c>
      <c r="C116" s="185">
        <f>IF('P11'!B21="","",'P11'!B21)</f>
        <v>97.6</v>
      </c>
      <c r="D116" s="184" t="str">
        <f>IF('P11'!C21="","",'P11'!C21)</f>
        <v>SM</v>
      </c>
      <c r="E116" s="186">
        <f>IF('P11'!D21="","",'P11'!D21)</f>
        <v>34086</v>
      </c>
      <c r="F116" s="187" t="str">
        <f>IF('P11'!F21="","",'P11'!F21)</f>
        <v>Kristian Helleren</v>
      </c>
      <c r="G116" s="188">
        <f>IF('P11'!H21=0,"",'P11'!H21)</f>
        <v>130</v>
      </c>
      <c r="H116" s="188">
        <f>IF('P11'!I21=0,"",'P11'!I21)</f>
        <v>135</v>
      </c>
      <c r="I116" s="188">
        <f>IF('P11'!J21=0,"",'P11'!J21)</f>
        <v>-137</v>
      </c>
      <c r="J116" s="188">
        <f>IF('P11'!K21=0,"",'P11'!K21)</f>
        <v>-155</v>
      </c>
      <c r="K116" s="188">
        <f>IF('P11'!L21=0,"",'P11'!L21)</f>
        <v>-160</v>
      </c>
      <c r="L116" s="188">
        <f>IF('P11'!M21=0,"",'P11'!M21)</f>
        <v>160</v>
      </c>
      <c r="M116" s="188">
        <f>IF('P11'!N21=0,"",'P11'!N21)</f>
        <v>135</v>
      </c>
      <c r="N116" s="188">
        <f>IF('P11'!O21=0,"",'P11'!O21)</f>
        <v>160</v>
      </c>
      <c r="O116" s="188">
        <f>IF('P11'!P21=0,"",'P11'!P21)</f>
        <v>295</v>
      </c>
      <c r="P116" s="185">
        <f>IF('P11'!Q21=0,"",'P11'!Q21)</f>
        <v>331.3589161529792</v>
      </c>
      <c r="Q116" s="232">
        <v>331.3589161529792</v>
      </c>
    </row>
    <row r="117" spans="1:17" s="98" customFormat="1" ht="18">
      <c r="A117" s="183"/>
      <c r="B117" s="184">
        <f>IF('P5'!A20="","",'P5'!A20)</f>
      </c>
      <c r="C117" s="185">
        <f>IF('P5'!B20="","",'P5'!B20)</f>
      </c>
      <c r="D117" s="184">
        <f>IF('P5'!C20="","",'P5'!C20)</f>
      </c>
      <c r="E117" s="186">
        <f>IF('P5'!D20="","",'P5'!D20)</f>
      </c>
      <c r="F117" s="187">
        <f>IF('P5'!F20="","",'P5'!F20)</f>
      </c>
      <c r="G117" s="188">
        <f>IF('P5'!H20=0,"",'P5'!H20)</f>
      </c>
      <c r="H117" s="188">
        <f>IF('P5'!I20=0,"",'P5'!I20)</f>
      </c>
      <c r="I117" s="188">
        <f>IF('P5'!J20=0,"",'P5'!J20)</f>
      </c>
      <c r="J117" s="188">
        <f>IF('P5'!K20=0,"",'P5'!K20)</f>
      </c>
      <c r="K117" s="188">
        <f>IF('P5'!L20=0,"",'P5'!L20)</f>
      </c>
      <c r="L117" s="188">
        <f>IF('P5'!M20=0,"",'P5'!M20)</f>
      </c>
      <c r="M117" s="188">
        <f>IF('P5'!N20=0,"",'P5'!N20)</f>
      </c>
      <c r="N117" s="188">
        <f>IF('P5'!O20=0,"",'P5'!O20)</f>
      </c>
      <c r="O117" s="188">
        <f>IF('P5'!P20=0,"",'P5'!P20)</f>
      </c>
      <c r="P117" s="185">
        <f>IF('P5'!Q20=0,"",'P5'!Q20)</f>
      </c>
      <c r="Q117" s="232" t="s">
        <v>201</v>
      </c>
    </row>
  </sheetData>
  <sheetProtection/>
  <mergeCells count="29">
    <mergeCell ref="A1:P1"/>
    <mergeCell ref="A2:E2"/>
    <mergeCell ref="M2:P2"/>
    <mergeCell ref="A4:P4"/>
    <mergeCell ref="B11:F11"/>
    <mergeCell ref="B6:F6"/>
    <mergeCell ref="F2:K2"/>
    <mergeCell ref="B15:F15"/>
    <mergeCell ref="A24:P24"/>
    <mergeCell ref="B39:F39"/>
    <mergeCell ref="B34:F34"/>
    <mergeCell ref="B30:F30"/>
    <mergeCell ref="B25:F25"/>
    <mergeCell ref="B68:F68"/>
    <mergeCell ref="B73:F73"/>
    <mergeCell ref="B83:F83"/>
    <mergeCell ref="B78:F78"/>
    <mergeCell ref="B90:F90"/>
    <mergeCell ref="B19:F19"/>
    <mergeCell ref="B104:F104"/>
    <mergeCell ref="B97:F97"/>
    <mergeCell ref="B111:F111"/>
    <mergeCell ref="A45:P45"/>
    <mergeCell ref="B46:F46"/>
    <mergeCell ref="B56:F56"/>
    <mergeCell ref="B51:F51"/>
    <mergeCell ref="B61:F61"/>
    <mergeCell ref="A89:P89"/>
    <mergeCell ref="A67:P67"/>
  </mergeCells>
  <conditionalFormatting sqref="G40:L43 G35:L38 G74:L77 G47:L50 G57:L60 G62:L65 G52:L55 G69:L72 G84:L87 G79:L82 G31:L33 G26:L29 G98:L103 G91:L96 G105:L106 G108:L110 G12:L14 G7:L10 G16:L18 G20:L22 G112:L117">
    <cfRule type="cellIs" priority="15" dxfId="36" operator="lessThanOrEqual" stopIfTrue="1">
      <formula>0</formula>
    </cfRule>
    <cfRule type="cellIs" priority="16" dxfId="37" operator="between" stopIfTrue="1">
      <formula>1</formula>
      <formula>300</formula>
    </cfRule>
  </conditionalFormatting>
  <conditionalFormatting sqref="G107:L107">
    <cfRule type="cellIs" priority="1" dxfId="36" operator="lessThanOrEqual" stopIfTrue="1">
      <formula>0</formula>
    </cfRule>
    <cfRule type="cellIs" priority="2" dxfId="37" operator="between" stopIfTrue="1">
      <formula>1</formula>
      <formula>300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55" r:id="rId1"/>
  <rowBreaks count="2" manualBreakCount="2">
    <brk id="44" max="16" man="1"/>
    <brk id="88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07"/>
  <sheetViews>
    <sheetView showGridLines="0" showRowColHeaders="0" zoomScalePageLayoutView="0" workbookViewId="0" topLeftCell="A1">
      <pane ySplit="2" topLeftCell="A9" activePane="bottomLeft" state="frozen"/>
      <selection pane="topLeft" activeCell="A1" sqref="A1"/>
      <selection pane="bottomLeft" activeCell="O14" sqref="O14"/>
    </sheetView>
  </sheetViews>
  <sheetFormatPr defaultColWidth="8.8515625" defaultRowHeight="12.75"/>
  <cols>
    <col min="1" max="1" width="4.57421875" style="0" customWidth="1"/>
    <col min="2" max="2" width="5.421875" style="0" customWidth="1"/>
    <col min="3" max="3" width="8.57421875" style="0" customWidth="1"/>
    <col min="4" max="4" width="5.421875" style="0" customWidth="1"/>
    <col min="5" max="5" width="10.28125" style="0" customWidth="1"/>
    <col min="6" max="6" width="28.7109375" style="11" customWidth="1"/>
    <col min="7" max="7" width="24.7109375" style="40" customWidth="1"/>
    <col min="8" max="10" width="6.8515625" style="0" customWidth="1"/>
    <col min="11" max="11" width="9.7109375" style="0" customWidth="1"/>
  </cols>
  <sheetData>
    <row r="1" spans="1:11" s="53" customFormat="1" ht="33.75" customHeight="1">
      <c r="A1" s="228" t="s">
        <v>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53" customFormat="1" ht="27" customHeight="1">
      <c r="A2" s="229" t="str">
        <f>IF('P1'!H5&gt;0,'P1'!H5,"")</f>
        <v>Tambarskjelvar IL</v>
      </c>
      <c r="B2" s="229"/>
      <c r="C2" s="229"/>
      <c r="D2" s="229"/>
      <c r="E2" s="229"/>
      <c r="F2" s="229" t="str">
        <f>IF('P1'!M5&gt;0,'P1'!M5,"")</f>
        <v>Førdehuset</v>
      </c>
      <c r="G2" s="229"/>
      <c r="H2" s="230" t="s">
        <v>197</v>
      </c>
      <c r="I2" s="230"/>
      <c r="J2" s="230"/>
      <c r="K2" s="230"/>
    </row>
    <row r="3" spans="1:11" s="54" customFormat="1" ht="24.75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2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5">
      <c r="A5" s="41">
        <v>1</v>
      </c>
      <c r="B5" s="42">
        <f>IF('P11'!A9="","",'P11'!A9)</f>
        <v>75</v>
      </c>
      <c r="C5" s="43">
        <f>IF('P11'!B9="","",'P11'!B9)</f>
        <v>69.37</v>
      </c>
      <c r="D5" s="42" t="str">
        <f>IF('P11'!C9="","",'P11'!C9)</f>
        <v>SK</v>
      </c>
      <c r="E5" s="44">
        <f>IF('P11'!D9="","",'P11'!D9)</f>
        <v>30112</v>
      </c>
      <c r="F5" s="45" t="str">
        <f>IF('P11'!F9="","",'P11'!F9)</f>
        <v>Ruth Kasirye</v>
      </c>
      <c r="G5" s="45" t="str">
        <f>IF('P11'!G9="","",'P11'!G9)</f>
        <v>Tønsberg-Kam.</v>
      </c>
      <c r="H5" s="50">
        <f>IF('P11'!N9=0,"",'P11'!N9)</f>
        <v>90</v>
      </c>
      <c r="I5" s="50">
        <f>IF('P11'!O9=0,"",'P11'!O9)</f>
        <v>122</v>
      </c>
      <c r="J5" s="50">
        <f>IF('P11'!P9=0,"",'P11'!P9)</f>
        <v>212</v>
      </c>
      <c r="K5" s="43">
        <f>IF('P11'!Q9=0,"",'P11'!Q9)</f>
        <v>265.1883700836453</v>
      </c>
      <c r="L5">
        <v>25</v>
      </c>
    </row>
    <row r="6" spans="1:12" ht="15">
      <c r="A6" s="41">
        <v>2</v>
      </c>
      <c r="B6" s="42">
        <f>IF('P9'!A14="","",'P9'!A14)</f>
        <v>53</v>
      </c>
      <c r="C6" s="43">
        <f>IF('P9'!B14="","",'P9'!B14)</f>
        <v>50.61</v>
      </c>
      <c r="D6" s="42" t="str">
        <f>IF('P9'!C14="","",'P9'!C14)</f>
        <v>JK</v>
      </c>
      <c r="E6" s="44">
        <f>IF('P9'!D14="","",'P9'!D14)</f>
        <v>34413</v>
      </c>
      <c r="F6" s="45" t="str">
        <f>IF('P9'!F14="","",'P9'!F14)</f>
        <v>Sarah  Hovden Øvsthus</v>
      </c>
      <c r="G6" s="45" t="str">
        <f>IF('P9'!G14="","",'P9'!G14)</f>
        <v>Flaktveit IK</v>
      </c>
      <c r="H6" s="50">
        <f>IF('P9'!N14=0,"",'P9'!N14)</f>
        <v>69</v>
      </c>
      <c r="I6" s="50">
        <f>IF('P9'!O14=0,"",'P9'!O14)</f>
        <v>84</v>
      </c>
      <c r="J6" s="50">
        <f>IF('P9'!P14=0,"",'P9'!P14)</f>
        <v>153</v>
      </c>
      <c r="K6" s="43">
        <f>IF('P9'!Q14=0,"",'P9'!Q14)</f>
        <v>239.67460016624344</v>
      </c>
      <c r="L6">
        <v>23</v>
      </c>
    </row>
    <row r="7" spans="1:12" ht="15">
      <c r="A7" s="41">
        <v>3</v>
      </c>
      <c r="B7" s="42">
        <f>IF('P9'!A15="","",'P9'!A15)</f>
        <v>63</v>
      </c>
      <c r="C7" s="43">
        <f>IF('P9'!B15="","",'P9'!B15)</f>
        <v>61.33</v>
      </c>
      <c r="D7" s="42" t="str">
        <f>IF('P9'!C15="","",'P9'!C15)</f>
        <v>SK</v>
      </c>
      <c r="E7" s="44">
        <f>IF('P9'!D15="","",'P9'!D15)</f>
        <v>32737</v>
      </c>
      <c r="F7" s="45" t="str">
        <f>IF('P9'!F15="","",'P9'!F15)</f>
        <v>Ine Andersson</v>
      </c>
      <c r="G7" s="45" t="str">
        <f>IF('P9'!G15="","",'P9'!G15)</f>
        <v>Tambarskjelvar IL</v>
      </c>
      <c r="H7" s="50">
        <f>IF('P9'!N15=0,"",'P9'!N15)</f>
        <v>75</v>
      </c>
      <c r="I7" s="50">
        <f>IF('P9'!O15=0,"",'P9'!O15)</f>
        <v>87</v>
      </c>
      <c r="J7" s="50">
        <f>IF('P9'!P15=0,"",'P9'!P15)</f>
        <v>162</v>
      </c>
      <c r="K7" s="43">
        <f>IF('P9'!Q15=0,"",'P9'!Q15)</f>
        <v>219.2316116976247</v>
      </c>
      <c r="L7">
        <v>21</v>
      </c>
    </row>
    <row r="8" spans="1:12" ht="15">
      <c r="A8" s="41">
        <v>4</v>
      </c>
      <c r="B8" s="42">
        <f>IF('P8'!A14="","",'P8'!A14)</f>
        <v>58</v>
      </c>
      <c r="C8" s="43">
        <f>IF('P8'!B14="","",'P8'!B14)</f>
        <v>55.87</v>
      </c>
      <c r="D8" s="42" t="str">
        <f>IF('P8'!C14="","",'P8'!C14)</f>
        <v>SK</v>
      </c>
      <c r="E8" s="44">
        <f>IF('P8'!D14="","",'P8'!D14)</f>
        <v>33955</v>
      </c>
      <c r="F8" s="45" t="str">
        <f>IF('P8'!F14="","",'P8'!F14)</f>
        <v>Sandra Trædal</v>
      </c>
      <c r="G8" s="45" t="str">
        <f>IF('P8'!G14="","",'P8'!G14)</f>
        <v>Tambarskjelvar IL</v>
      </c>
      <c r="H8" s="50">
        <f>IF('P8'!N14=0,"",'P8'!N14)</f>
        <v>67</v>
      </c>
      <c r="I8" s="50">
        <f>IF('P8'!O14=0,"",'P8'!O14)</f>
        <v>84</v>
      </c>
      <c r="J8" s="50">
        <f>IF('P8'!P14=0,"",'P8'!P14)</f>
        <v>151</v>
      </c>
      <c r="K8" s="43">
        <f>IF('P8'!Q14=0,"",'P8'!Q14)</f>
        <v>218.59684192885555</v>
      </c>
      <c r="L8">
        <v>20</v>
      </c>
    </row>
    <row r="9" spans="1:12" ht="15">
      <c r="A9" s="41">
        <v>5</v>
      </c>
      <c r="B9" s="42">
        <f>IF('P9'!A9="","",'P9'!A9)</f>
        <v>69</v>
      </c>
      <c r="C9" s="43">
        <f>IF('P9'!B9="","",'P9'!B9)</f>
        <v>64.97</v>
      </c>
      <c r="D9" s="42" t="str">
        <f>IF('P9'!C9="","",'P9'!C9)</f>
        <v>SK</v>
      </c>
      <c r="E9" s="44">
        <f>IF('P9'!D9="","",'P9'!D9)</f>
        <v>33766</v>
      </c>
      <c r="F9" s="45" t="str">
        <f>IF('P9'!F9="","",'P9'!F9)</f>
        <v>Marit Årdalsbakke</v>
      </c>
      <c r="G9" s="45" t="str">
        <f>IF('P9'!G9="","",'P9'!G9)</f>
        <v>Tambarskjelvar IL</v>
      </c>
      <c r="H9" s="50">
        <f>IF('P9'!N9=0,"",'P9'!N9)</f>
        <v>74</v>
      </c>
      <c r="I9" s="50">
        <f>IF('P9'!O9=0,"",'P9'!O9)</f>
        <v>85</v>
      </c>
      <c r="J9" s="50">
        <f>IF('P9'!P9=0,"",'P9'!P9)</f>
        <v>159</v>
      </c>
      <c r="K9" s="43">
        <f>IF('P9'!Q9=0,"",'P9'!Q9)</f>
        <v>207.08705371872762</v>
      </c>
      <c r="L9">
        <v>19</v>
      </c>
    </row>
    <row r="10" spans="1:12" ht="15">
      <c r="A10" s="41">
        <v>6</v>
      </c>
      <c r="B10" s="42">
        <f>IF('P8'!A15="","",'P8'!A15)</f>
        <v>69</v>
      </c>
      <c r="C10" s="43">
        <f>IF('P8'!B15="","",'P8'!B15)</f>
        <v>66.73</v>
      </c>
      <c r="D10" s="42" t="str">
        <f>IF('P8'!C15="","",'P8'!C15)</f>
        <v>SK</v>
      </c>
      <c r="E10" s="44">
        <f>IF('P8'!D15="","",'P8'!D15)</f>
        <v>33690</v>
      </c>
      <c r="F10" s="45" t="str">
        <f>IF('P8'!F15="","",'P8'!F15)</f>
        <v>Janne Skorpen Knudsen</v>
      </c>
      <c r="G10" s="45" t="str">
        <f>IF('P8'!G15="","",'P8'!G15)</f>
        <v>Flaktveit IK</v>
      </c>
      <c r="H10" s="50">
        <f>IF('P8'!N15=0,"",'P8'!N15)</f>
        <v>69</v>
      </c>
      <c r="I10" s="50">
        <f>IF('P8'!O15=0,"",'P8'!O15)</f>
        <v>91</v>
      </c>
      <c r="J10" s="50">
        <f>IF('P8'!P15=0,"",'P8'!P15)</f>
        <v>160</v>
      </c>
      <c r="K10" s="43">
        <f>IF('P8'!Q15=0,"",'P8'!Q15)</f>
        <v>204.9023455156925</v>
      </c>
      <c r="L10">
        <v>18</v>
      </c>
    </row>
    <row r="11" spans="1:12" ht="15">
      <c r="A11" s="41">
        <v>7</v>
      </c>
      <c r="B11" s="42">
        <f>IF('P5'!A9="","",'P5'!A9)</f>
        <v>58</v>
      </c>
      <c r="C11" s="43">
        <f>IF('P5'!B9="","",'P5'!B9)</f>
        <v>57.81</v>
      </c>
      <c r="D11" s="42" t="str">
        <f>IF('P5'!C9="","",'P5'!C9)</f>
        <v>SK</v>
      </c>
      <c r="E11" s="44">
        <f>IF('P5'!D9="","",'P5'!D9)</f>
        <v>33717</v>
      </c>
      <c r="F11" s="45" t="str">
        <f>IF('P5'!F9="","",'P5'!F9)</f>
        <v>Tina Madeleine Larsen</v>
      </c>
      <c r="G11" s="45" t="str">
        <f>IF('P5'!G9="","",'P5'!G9)</f>
        <v>Spydeberg Atletene</v>
      </c>
      <c r="H11" s="50">
        <f>IF('P5'!N9=0,"",'P5'!N9)</f>
        <v>65</v>
      </c>
      <c r="I11" s="50">
        <f>IF('P5'!O9=0,"",'P5'!O9)</f>
        <v>80</v>
      </c>
      <c r="J11" s="50">
        <f>IF('P5'!P9=0,"",'P5'!P9)</f>
        <v>145</v>
      </c>
      <c r="K11" s="43">
        <f>IF('P5'!Q9=0,"",'P5'!Q9)</f>
        <v>204.63269083467304</v>
      </c>
      <c r="L11">
        <v>17</v>
      </c>
    </row>
    <row r="12" spans="1:12" ht="15">
      <c r="A12" s="41">
        <v>8</v>
      </c>
      <c r="B12" s="42">
        <f>IF('P5'!A10="","",'P5'!A10)</f>
        <v>63</v>
      </c>
      <c r="C12" s="43">
        <f>IF('P5'!B10="","",'P5'!B10)</f>
        <v>61.77</v>
      </c>
      <c r="D12" s="42" t="str">
        <f>IF('P5'!C10="","",'P5'!C10)</f>
        <v>UK</v>
      </c>
      <c r="E12" s="44">
        <f>IF('P5'!D10="","",'P5'!D10)</f>
        <v>35975</v>
      </c>
      <c r="F12" s="45" t="str">
        <f>IF('P5'!F10="","",'P5'!F10)</f>
        <v>Nora Skuggedal</v>
      </c>
      <c r="G12" s="45" t="str">
        <f>IF('P5'!G10="","",'P5'!G10)</f>
        <v>Larvik AK</v>
      </c>
      <c r="H12" s="50">
        <f>IF('P5'!N10=0,"",'P5'!N10)</f>
        <v>64</v>
      </c>
      <c r="I12" s="50">
        <f>IF('P5'!O10=0,"",'P5'!O10)</f>
        <v>80</v>
      </c>
      <c r="J12" s="50">
        <f>IF('P5'!P10=0,"",'P5'!P10)</f>
        <v>144</v>
      </c>
      <c r="K12" s="43">
        <f>IF('P5'!Q10=0,"",'P5'!Q10)</f>
        <v>193.92211838963945</v>
      </c>
      <c r="L12">
        <v>16</v>
      </c>
    </row>
    <row r="13" spans="1:12" ht="15">
      <c r="A13" s="41">
        <v>9</v>
      </c>
      <c r="B13" s="42">
        <f>IF('P9'!A17="","",'P9'!A17)</f>
        <v>69</v>
      </c>
      <c r="C13" s="43">
        <f>IF('P9'!B17="","",'P9'!B17)</f>
        <v>66.83</v>
      </c>
      <c r="D13" s="42" t="str">
        <f>IF('P9'!C17="","",'P9'!C17)</f>
        <v>SK</v>
      </c>
      <c r="E13" s="44">
        <f>IF('P9'!D17="","",'P9'!D17)</f>
        <v>31365</v>
      </c>
      <c r="F13" s="45" t="str">
        <f>IF('P9'!F17="","",'P9'!F17)</f>
        <v>Marianne Hasfjord</v>
      </c>
      <c r="G13" s="45" t="str">
        <f>IF('P9'!G17="","",'P9'!G17)</f>
        <v>AK Bjørgvin</v>
      </c>
      <c r="H13" s="50">
        <f>IF('P9'!N17=0,"",'P9'!N17)</f>
        <v>57</v>
      </c>
      <c r="I13" s="50">
        <f>IF('P9'!O17=0,"",'P9'!O17)</f>
        <v>85</v>
      </c>
      <c r="J13" s="50">
        <f>IF('P9'!P17=0,"",'P9'!P17)</f>
        <v>142</v>
      </c>
      <c r="K13" s="43">
        <f>IF('P9'!Q17=0,"",'P9'!Q17)</f>
        <v>181.68198016114835</v>
      </c>
      <c r="L13">
        <v>15</v>
      </c>
    </row>
    <row r="14" spans="1:12" ht="15">
      <c r="A14" s="41">
        <v>10</v>
      </c>
      <c r="B14" s="42">
        <f>IF('P9'!A10="","",'P9'!A10)</f>
        <v>75</v>
      </c>
      <c r="C14" s="43">
        <f>IF('P9'!B10="","",'P9'!B10)</f>
        <v>71.67</v>
      </c>
      <c r="D14" s="42" t="str">
        <f>IF('P9'!C10="","",'P9'!C10)</f>
        <v>SK</v>
      </c>
      <c r="E14" s="44">
        <f>IF('P9'!D10="","",'P9'!D10)</f>
        <v>33204</v>
      </c>
      <c r="F14" s="45" t="str">
        <f>IF('P9'!F10="","",'P9'!F10)</f>
        <v>Stine Mari Hasfjord</v>
      </c>
      <c r="G14" s="45" t="str">
        <f>IF('P9'!G10="","",'P9'!G10)</f>
        <v>AK Bjørgvin</v>
      </c>
      <c r="H14" s="50">
        <f>IF('P9'!N10=0,"",'P9'!N10)</f>
        <v>62</v>
      </c>
      <c r="I14" s="50">
        <f>IF('P9'!O10=0,"",'P9'!O10)</f>
        <v>83</v>
      </c>
      <c r="J14" s="50">
        <f>IF('P9'!P10=0,"",'P9'!P10)</f>
        <v>145</v>
      </c>
      <c r="K14" s="43">
        <f>IF('P9'!Q10=0,"",'P9'!Q10)</f>
        <v>177.99140772135513</v>
      </c>
      <c r="L14">
        <v>14</v>
      </c>
    </row>
    <row r="15" spans="1:12" ht="15">
      <c r="A15" s="41">
        <v>11</v>
      </c>
      <c r="B15" s="42">
        <f>IF('P9'!A16="","",'P9'!A16)</f>
        <v>69</v>
      </c>
      <c r="C15" s="43">
        <f>IF('P9'!B16="","",'P9'!B16)</f>
        <v>66.72</v>
      </c>
      <c r="D15" s="42" t="str">
        <f>IF('P9'!C16="","",'P9'!C16)</f>
        <v>SK</v>
      </c>
      <c r="E15" s="44">
        <f>IF('P9'!D16="","",'P9'!D16)</f>
        <v>32302</v>
      </c>
      <c r="F15" s="45" t="str">
        <f>IF('P9'!F16="","",'P9'!F16)</f>
        <v>Anette Ellingsberg</v>
      </c>
      <c r="G15" s="45" t="str">
        <f>IF('P9'!G16="","",'P9'!G16)</f>
        <v>Trondheim AK</v>
      </c>
      <c r="H15" s="50">
        <f>IF('P9'!N16=0,"",'P9'!N16)</f>
        <v>60</v>
      </c>
      <c r="I15" s="50">
        <f>IF('P9'!O16=0,"",'P9'!O16)</f>
        <v>78</v>
      </c>
      <c r="J15" s="50">
        <f>IF('P9'!P16=0,"",'P9'!P16)</f>
        <v>138</v>
      </c>
      <c r="K15" s="43">
        <f>IF('P9'!Q16=0,"",'P9'!Q16)</f>
        <v>176.74472143729653</v>
      </c>
      <c r="L15">
        <v>13</v>
      </c>
    </row>
    <row r="16" spans="1:12" ht="15">
      <c r="A16" s="41">
        <v>12</v>
      </c>
      <c r="B16" s="42" t="str">
        <f>IF('P9'!A12="","",'P9'!A12)</f>
        <v>+69</v>
      </c>
      <c r="C16" s="43">
        <f>IF('P9'!B12="","",'P9'!B12)</f>
        <v>87.8</v>
      </c>
      <c r="D16" s="42" t="str">
        <f>IF('P9'!C12="","",'P9'!C12)</f>
        <v>UK</v>
      </c>
      <c r="E16" s="44">
        <f>IF('P9'!D12="","",'P9'!D12)</f>
        <v>35778</v>
      </c>
      <c r="F16" s="45" t="str">
        <f>IF('P9'!F12="","",'P9'!F12)</f>
        <v>Beatrice Llano</v>
      </c>
      <c r="G16" s="45" t="str">
        <f>IF('P9'!G12="","",'P9'!G12)</f>
        <v>Flaktveit IK</v>
      </c>
      <c r="H16" s="50">
        <f>IF('P9'!N12=0,"",'P9'!N12)</f>
        <v>70</v>
      </c>
      <c r="I16" s="50">
        <f>IF('P9'!O12=0,"",'P9'!O12)</f>
        <v>85</v>
      </c>
      <c r="J16" s="50">
        <f>IF('P9'!P12=0,"",'P9'!P12)</f>
        <v>155</v>
      </c>
      <c r="K16" s="43">
        <f>IF('P9'!Q12=0,"",'P9'!Q12)</f>
        <v>172.3863651953453</v>
      </c>
      <c r="L16">
        <v>12</v>
      </c>
    </row>
    <row r="17" spans="1:12" ht="15">
      <c r="A17" s="41">
        <v>13</v>
      </c>
      <c r="B17" s="42">
        <f>IF('P9'!A11="","",'P9'!A11)</f>
        <v>75</v>
      </c>
      <c r="C17" s="43">
        <f>IF('P9'!B11="","",'P9'!B11)</f>
        <v>71.76</v>
      </c>
      <c r="D17" s="42" t="str">
        <f>IF('P9'!C11="","",'P9'!C11)</f>
        <v>SK</v>
      </c>
      <c r="E17" s="44">
        <f>IF('P9'!D11="","",'P9'!D11)</f>
        <v>32978</v>
      </c>
      <c r="F17" s="45" t="str">
        <f>IF('P9'!F11="","",'P9'!F11)</f>
        <v>Asta Rønning Fjærli</v>
      </c>
      <c r="G17" s="45" t="str">
        <f>IF('P9'!G11="","",'P9'!G11)</f>
        <v>Trondheim AK</v>
      </c>
      <c r="H17" s="50">
        <f>IF('P9'!N11=0,"",'P9'!N11)</f>
        <v>60</v>
      </c>
      <c r="I17" s="50">
        <f>IF('P9'!O11=0,"",'P9'!O11)</f>
        <v>80</v>
      </c>
      <c r="J17" s="50">
        <f>IF('P9'!P11=0,"",'P9'!P11)</f>
        <v>140</v>
      </c>
      <c r="K17" s="43">
        <f>IF('P9'!Q11=0,"",'P9'!Q11)</f>
        <v>171.73200813445268</v>
      </c>
      <c r="L17">
        <v>11</v>
      </c>
    </row>
    <row r="18" spans="1:12" ht="15">
      <c r="A18" s="41">
        <v>14</v>
      </c>
      <c r="B18" s="42">
        <f>IF('P8'!A11="","",'P8'!A11)</f>
        <v>63</v>
      </c>
      <c r="C18" s="43">
        <f>IF('P8'!B11="","",'P8'!B11)</f>
        <v>62.41</v>
      </c>
      <c r="D18" s="42" t="str">
        <f>IF('P8'!C11="","",'P8'!C11)</f>
        <v>JK</v>
      </c>
      <c r="E18" s="44">
        <f>IF('P8'!D11="","",'P8'!D11)</f>
        <v>34499</v>
      </c>
      <c r="F18" s="45" t="str">
        <f>IF('P8'!F11="","",'P8'!F11)</f>
        <v>Betina Kingell</v>
      </c>
      <c r="G18" s="45" t="str">
        <f>IF('P8'!G11="","",'P8'!G11)</f>
        <v>Trondheim AK</v>
      </c>
      <c r="H18" s="50">
        <f>IF('P8'!N11=0,"",'P8'!N11)</f>
        <v>55</v>
      </c>
      <c r="I18" s="50">
        <f>IF('P8'!O11=0,"",'P8'!O11)</f>
        <v>73</v>
      </c>
      <c r="J18" s="50">
        <f>IF('P8'!P11=0,"",'P8'!P11)</f>
        <v>128</v>
      </c>
      <c r="K18" s="43">
        <f>IF('P8'!Q11=0,"",'P8'!Q11)</f>
        <v>171.1763156630305</v>
      </c>
      <c r="L18">
        <v>10</v>
      </c>
    </row>
    <row r="19" spans="1:12" ht="15">
      <c r="A19" s="41">
        <v>15</v>
      </c>
      <c r="B19" s="42">
        <f>IF('P8'!A9="","",'P8'!A9)</f>
        <v>58</v>
      </c>
      <c r="C19" s="43">
        <f>IF('P8'!B9="","",'P8'!B9)</f>
        <v>57.93</v>
      </c>
      <c r="D19" s="42" t="str">
        <f>IF('P8'!C9="","",'P8'!C9)</f>
        <v>JK</v>
      </c>
      <c r="E19" s="44">
        <f>IF('P8'!D9="","",'P8'!D9)</f>
        <v>34746</v>
      </c>
      <c r="F19" s="45" t="str">
        <f>IF('P8'!F9="","",'P8'!F9)</f>
        <v>Helene Angelica Markhus</v>
      </c>
      <c r="G19" s="45" t="str">
        <f>IF('P8'!G9="","",'P8'!G9)</f>
        <v>Flaktveit IK</v>
      </c>
      <c r="H19" s="50">
        <f>IF('P8'!N9=0,"",'P8'!N9)</f>
        <v>52</v>
      </c>
      <c r="I19" s="50">
        <f>IF('P8'!O9=0,"",'P8'!O9)</f>
        <v>67</v>
      </c>
      <c r="J19" s="50">
        <f>IF('P8'!P9=0,"",'P8'!P9)</f>
        <v>119</v>
      </c>
      <c r="K19" s="43">
        <f>IF('P8'!Q9=0,"",'P8'!Q9)</f>
        <v>167.68522688377863</v>
      </c>
      <c r="L19">
        <v>9</v>
      </c>
    </row>
    <row r="20" spans="1:12" ht="15">
      <c r="A20" s="41">
        <v>16</v>
      </c>
      <c r="B20" s="42">
        <f>IF('P4'!A10="","",'P4'!A10)</f>
        <v>75</v>
      </c>
      <c r="C20" s="43">
        <f>IF('P4'!B10="","",'P4'!B10)</f>
        <v>69.3</v>
      </c>
      <c r="D20" s="42" t="str">
        <f>IF('P4'!C10="","",'P4'!C10)</f>
        <v>UK</v>
      </c>
      <c r="E20" s="44">
        <f>IF('P4'!D10="","",'P4'!D10)</f>
        <v>36232</v>
      </c>
      <c r="F20" s="45" t="str">
        <f>IF('P4'!F10="","",'P4'!F10)</f>
        <v>Maren Fikse</v>
      </c>
      <c r="G20" s="45" t="str">
        <f>IF('P4'!G10="","",'P4'!G10)</f>
        <v>Gjøvik AK</v>
      </c>
      <c r="H20" s="50">
        <f>IF('P4'!N10=0,"",'P4'!N10)</f>
        <v>60</v>
      </c>
      <c r="I20" s="50">
        <f>IF('P4'!O10=0,"",'P4'!O10)</f>
        <v>73</v>
      </c>
      <c r="J20" s="50">
        <f>IF('P4'!P10=0,"",'P4'!P10)</f>
        <v>133</v>
      </c>
      <c r="K20" s="43">
        <f>IF('P4'!Q10=0,"",'P4'!Q10)</f>
        <v>166.46748685415142</v>
      </c>
      <c r="L20">
        <v>8</v>
      </c>
    </row>
    <row r="21" spans="1:12" ht="15">
      <c r="A21" s="41">
        <v>17</v>
      </c>
      <c r="B21" s="42">
        <f>IF('P8'!A10="","",'P8'!A10)</f>
        <v>69</v>
      </c>
      <c r="C21" s="43">
        <f>IF('P8'!B10="","",'P8'!B10)</f>
        <v>66.18</v>
      </c>
      <c r="D21" s="42" t="str">
        <f>IF('P8'!C10="","",'P8'!C10)</f>
        <v>SK</v>
      </c>
      <c r="E21" s="44">
        <f>IF('P8'!D10="","",'P8'!D10)</f>
        <v>32664</v>
      </c>
      <c r="F21" s="45" t="str">
        <f>IF('P8'!F10="","",'P8'!F10)</f>
        <v>Mariel Rørstadbotnen</v>
      </c>
      <c r="G21" s="45" t="str">
        <f>IF('P8'!G10="","",'P8'!G10)</f>
        <v>Tambarskjelvar IL</v>
      </c>
      <c r="H21" s="50">
        <f>IF('P8'!N10=0,"",'P8'!N10)</f>
        <v>53</v>
      </c>
      <c r="I21" s="50">
        <f>IF('P8'!O10=0,"",'P8'!O10)</f>
        <v>64</v>
      </c>
      <c r="J21" s="50">
        <f>IF('P8'!P10=0,"",'P8'!P10)</f>
        <v>117</v>
      </c>
      <c r="K21" s="43">
        <f>IF('P8'!Q10=0,"",'P8'!Q10)</f>
        <v>150.61085195064138</v>
      </c>
      <c r="L21">
        <v>7</v>
      </c>
    </row>
    <row r="22" spans="1:12" ht="15">
      <c r="A22" s="41">
        <v>18</v>
      </c>
      <c r="B22" s="42" t="str">
        <f>IF('P8'!A17="","",'P8'!A17)</f>
        <v>+75</v>
      </c>
      <c r="C22" s="43">
        <f>IF('P8'!B17="","",'P8'!B17)</f>
        <v>76.54</v>
      </c>
      <c r="D22" s="42" t="str">
        <f>IF('P8'!C17="","",'P8'!C17)</f>
        <v>SK</v>
      </c>
      <c r="E22" s="44">
        <f>IF('P8'!D17="","",'P8'!D17)</f>
        <v>32575</v>
      </c>
      <c r="F22" s="45" t="str">
        <f>IF('P8'!F17="","",'P8'!F17)</f>
        <v>Beate Nyhammer Hansen</v>
      </c>
      <c r="G22" s="45" t="str">
        <f>IF('P8'!G17="","",'P8'!G17)</f>
        <v>AK Bjørgvin</v>
      </c>
      <c r="H22" s="50">
        <f>IF('P8'!N17=0,"",'P8'!N17)</f>
        <v>51</v>
      </c>
      <c r="I22" s="50">
        <f>IF('P8'!O17=0,"",'P8'!O17)</f>
        <v>72</v>
      </c>
      <c r="J22" s="50">
        <f>IF('P8'!P17=0,"",'P8'!P17)</f>
        <v>123</v>
      </c>
      <c r="K22" s="43">
        <f>IF('P8'!Q17=0,"",'P8'!Q17)</f>
        <v>145.72308407544236</v>
      </c>
      <c r="L22">
        <v>6</v>
      </c>
    </row>
    <row r="23" spans="1:12" ht="15">
      <c r="A23" s="41">
        <v>19</v>
      </c>
      <c r="B23" s="42" t="str">
        <f>IF('P8'!A12="","",'P8'!A12)</f>
        <v>+75</v>
      </c>
      <c r="C23" s="43">
        <f>IF('P8'!B12="","",'P8'!B12)</f>
        <v>80.5</v>
      </c>
      <c r="D23" s="42" t="str">
        <f>IF('P8'!C12="","",'P8'!C12)</f>
        <v>SK</v>
      </c>
      <c r="E23" s="44">
        <f>IF('P8'!D12="","",'P8'!D12)</f>
        <v>32271</v>
      </c>
      <c r="F23" s="45" t="str">
        <f>IF('P8'!F12="","",'P8'!F12)</f>
        <v>Kine Sofie Ofte Grimeland</v>
      </c>
      <c r="G23" s="45" t="str">
        <f>IF('P8'!G12="","",'P8'!G12)</f>
        <v>AK Bjørgvin</v>
      </c>
      <c r="H23" s="50">
        <f>IF('P8'!N12=0,"",'P8'!N12)</f>
        <v>51</v>
      </c>
      <c r="I23" s="50">
        <f>IF('P8'!O12=0,"",'P8'!O12)</f>
        <v>67</v>
      </c>
      <c r="J23" s="50">
        <f>IF('P8'!P12=0,"",'P8'!P12)</f>
        <v>118</v>
      </c>
      <c r="K23" s="43">
        <f>IF('P8'!Q12=0,"",'P8'!Q12)</f>
        <v>136.35610540750153</v>
      </c>
      <c r="L23">
        <v>5</v>
      </c>
    </row>
    <row r="24" spans="1:12" ht="15">
      <c r="A24" s="41">
        <v>20</v>
      </c>
      <c r="B24" s="42">
        <f>IF('P8'!A16="","",'P8'!A16)</f>
        <v>69</v>
      </c>
      <c r="C24" s="43">
        <f>IF('P8'!B16="","",'P8'!B16)</f>
        <v>68.13</v>
      </c>
      <c r="D24" s="42" t="str">
        <f>IF('P8'!C16="","",'P8'!C16)</f>
        <v>SK</v>
      </c>
      <c r="E24" s="44">
        <f>IF('P8'!D16="","",'P8'!D16)</f>
        <v>33125</v>
      </c>
      <c r="F24" s="45" t="str">
        <f>IF('P8'!F16="","",'P8'!F16)</f>
        <v>Synne Rogstad</v>
      </c>
      <c r="G24" s="45" t="str">
        <f>IF('P8'!G16="","",'P8'!G16)</f>
        <v>Trondheim AK</v>
      </c>
      <c r="H24" s="50">
        <f>IF('P8'!N16=0,"",'P8'!N16)</f>
        <v>44</v>
      </c>
      <c r="I24" s="50">
        <f>IF('P8'!O16=0,"",'P8'!O16)</f>
        <v>62</v>
      </c>
      <c r="J24" s="50">
        <f>IF('P8'!P16=0,"",'P8'!P16)</f>
        <v>106</v>
      </c>
      <c r="K24" s="43">
        <f>IF('P8'!Q16=0,"",'P8'!Q16)</f>
        <v>134.0314257070751</v>
      </c>
      <c r="L24">
        <v>4</v>
      </c>
    </row>
    <row r="25" spans="1:12" ht="15">
      <c r="A25" s="41">
        <v>21</v>
      </c>
      <c r="B25" s="42" t="str">
        <f>IF('P5'!A11="","",'P5'!A11)</f>
        <v>+75</v>
      </c>
      <c r="C25" s="43">
        <f>IF('P5'!B11="","",'P5'!B11)</f>
        <v>75.22</v>
      </c>
      <c r="D25" s="42" t="str">
        <f>IF('P5'!C11="","",'P5'!C11)</f>
        <v>SK</v>
      </c>
      <c r="E25" s="44">
        <f>IF('P5'!D11="","",'P5'!D11)</f>
        <v>33659</v>
      </c>
      <c r="F25" s="45" t="str">
        <f>IF('P5'!F11="","",'P5'!F11)</f>
        <v>Ingelin Hansen</v>
      </c>
      <c r="G25" s="45" t="str">
        <f>IF('P5'!G11="","",'P5'!G11)</f>
        <v>Spydeberg Atletene</v>
      </c>
      <c r="H25" s="50">
        <f>IF('P5'!N11=0,"",'P5'!N11)</f>
        <v>46</v>
      </c>
      <c r="I25" s="50">
        <f>IF('P5'!O11=0,"",'P5'!O11)</f>
        <v>62</v>
      </c>
      <c r="J25" s="50">
        <f>IF('P5'!P11=0,"",'P5'!P11)</f>
        <v>108</v>
      </c>
      <c r="K25" s="43">
        <f>IF('P5'!Q11=0,"",'P5'!Q11)</f>
        <v>129.11653154496688</v>
      </c>
      <c r="L25">
        <v>3</v>
      </c>
    </row>
    <row r="26" spans="1:5" ht="15.75" customHeight="1">
      <c r="A26" s="39"/>
      <c r="E26" s="48"/>
    </row>
    <row r="27" spans="1:11" s="54" customFormat="1" ht="24.75">
      <c r="A27" s="226" t="s">
        <v>28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</row>
    <row r="28" spans="1:11" ht="17.25">
      <c r="A28" s="47"/>
      <c r="B28" s="47"/>
      <c r="C28" s="47"/>
      <c r="D28" s="47"/>
      <c r="E28" s="49"/>
      <c r="F28" s="47"/>
      <c r="G28" s="99"/>
      <c r="H28" s="51"/>
      <c r="I28" s="51"/>
      <c r="J28" s="51"/>
      <c r="K28" s="47"/>
    </row>
    <row r="29" spans="1:12" ht="15">
      <c r="A29" s="41">
        <v>1</v>
      </c>
      <c r="B29" s="42">
        <f>IF('P10'!A20="","",'P10'!A20)</f>
        <v>94</v>
      </c>
      <c r="C29" s="43">
        <f>IF('P10'!B20="","",'P10'!B20)</f>
        <v>91.97</v>
      </c>
      <c r="D29" s="42" t="str">
        <f>IF('P10'!C20="","",'P10'!C20)</f>
        <v>SM</v>
      </c>
      <c r="E29" s="44">
        <f>IF('P10'!D20="","",'P10'!D20)</f>
        <v>33929</v>
      </c>
      <c r="F29" s="45" t="str">
        <f>IF('P10'!F20="","",'P10'!F20)</f>
        <v>Sindre Rørstadbotnen</v>
      </c>
      <c r="G29" s="45" t="str">
        <f>IF('P10'!G20="","",'P10'!G20)</f>
        <v>Tambarskjelvar IL</v>
      </c>
      <c r="H29" s="50">
        <f>IF('P10'!N20=0,"",'P10'!N20)</f>
        <v>136</v>
      </c>
      <c r="I29" s="50">
        <f>IF('P10'!O20=0,"",'P10'!O20)</f>
        <v>176</v>
      </c>
      <c r="J29" s="50">
        <f>IF('P10'!P20=0,"",'P10'!P20)</f>
        <v>312</v>
      </c>
      <c r="K29" s="43">
        <f>IF('P10'!Q20=0,"",'P10'!Q20)</f>
        <v>359.33046883233783</v>
      </c>
      <c r="L29">
        <v>25</v>
      </c>
    </row>
    <row r="30" spans="1:12" ht="15">
      <c r="A30" s="41">
        <v>2</v>
      </c>
      <c r="B30" s="42">
        <f>IF('P5'!A16="","",'P5'!A16)</f>
        <v>94</v>
      </c>
      <c r="C30" s="43">
        <f>IF('P5'!B16="","",'P5'!B16)</f>
        <v>94</v>
      </c>
      <c r="D30" s="42" t="str">
        <f>IF('P5'!C16="","",'P5'!C16)</f>
        <v>SM</v>
      </c>
      <c r="E30" s="44">
        <f>IF('P5'!D16="","",'P5'!D16)</f>
        <v>33733</v>
      </c>
      <c r="F30" s="45" t="str">
        <f>IF('P5'!F16="","",'P5'!F16)</f>
        <v>Sebastian Farmen</v>
      </c>
      <c r="G30" s="45" t="str">
        <f>IF('P5'!G16="","",'P5'!G16)</f>
        <v>Larvik AK</v>
      </c>
      <c r="H30" s="50">
        <f>IF('P5'!N16=0,"",'P5'!N16)</f>
        <v>140</v>
      </c>
      <c r="I30" s="50">
        <f>IF('P5'!O16=0,"",'P5'!O16)</f>
        <v>174</v>
      </c>
      <c r="J30" s="50">
        <f>IF('P5'!P16=0,"",'P5'!P16)</f>
        <v>314</v>
      </c>
      <c r="K30" s="43">
        <f>IF('P5'!Q16=0,"",'P5'!Q16)</f>
        <v>358.22391362729394</v>
      </c>
      <c r="L30">
        <v>23</v>
      </c>
    </row>
    <row r="31" spans="1:12" ht="15">
      <c r="A31" s="41">
        <v>3</v>
      </c>
      <c r="B31" s="42" t="str">
        <f>IF('P11'!A22="","",'P11'!A22)</f>
        <v>+105</v>
      </c>
      <c r="C31" s="43">
        <f>IF('P11'!B22="","",'P11'!B22)</f>
        <v>110.88</v>
      </c>
      <c r="D31" s="42" t="str">
        <f>IF('P11'!C22="","",'P11'!C22)</f>
        <v>SM</v>
      </c>
      <c r="E31" s="44">
        <f>IF('P11'!D22="","",'P11'!D22)</f>
        <v>32866</v>
      </c>
      <c r="F31" s="45" t="str">
        <f>IF('P11'!F22="","",'P11'!F22)</f>
        <v>Kim Eirik Tollefsen</v>
      </c>
      <c r="G31" s="45" t="str">
        <f>IF('P11'!G22="","",'P11'!G22)</f>
        <v>Tønsberg-Kam.</v>
      </c>
      <c r="H31" s="50">
        <f>IF('P11'!N22=0,"",'P11'!N22)</f>
        <v>145</v>
      </c>
      <c r="I31" s="50">
        <f>IF('P11'!O22=0,"",'P11'!O22)</f>
        <v>184</v>
      </c>
      <c r="J31" s="50">
        <f>IF('P11'!P22=0,"",'P11'!P22)</f>
        <v>329</v>
      </c>
      <c r="K31" s="43">
        <f>IF('P11'!Q22=0,"",'P11'!Q22)</f>
        <v>353.12036862359554</v>
      </c>
      <c r="L31">
        <v>21</v>
      </c>
    </row>
    <row r="32" spans="1:12" ht="15">
      <c r="A32" s="41">
        <v>4</v>
      </c>
      <c r="B32" s="42">
        <f>IF('P11'!A19="","",'P11'!A19)</f>
        <v>77</v>
      </c>
      <c r="C32" s="43">
        <f>IF('P11'!B19="","",'P11'!B19)</f>
        <v>70.12</v>
      </c>
      <c r="D32" s="42" t="str">
        <f>IF('P11'!C19="","",'P11'!C19)</f>
        <v>JM</v>
      </c>
      <c r="E32" s="44">
        <f>IF('P11'!D19="","",'P11'!D19)</f>
        <v>34579</v>
      </c>
      <c r="F32" s="45" t="str">
        <f>IF('P11'!F19="","",'P11'!F19)</f>
        <v>Jantsen Øverås</v>
      </c>
      <c r="G32" s="45" t="str">
        <f>IF('P11'!G19="","",'P11'!G19)</f>
        <v>Tambarskjelvar IL</v>
      </c>
      <c r="H32" s="50">
        <f>IF('P11'!N19=0,"",'P11'!N19)</f>
        <v>119</v>
      </c>
      <c r="I32" s="50">
        <f>IF('P11'!O19=0,"",'P11'!O19)</f>
        <v>146</v>
      </c>
      <c r="J32" s="50">
        <f>IF('P11'!P19=0,"",'P11'!P19)</f>
        <v>265</v>
      </c>
      <c r="K32" s="43">
        <f>IF('P11'!Q19=0,"",'P11'!Q19)</f>
        <v>352.87199160054587</v>
      </c>
      <c r="L32">
        <v>20</v>
      </c>
    </row>
    <row r="33" spans="1:12" ht="15">
      <c r="A33" s="41">
        <v>5</v>
      </c>
      <c r="B33" s="42">
        <f>IF('P11'!A20="","",'P11'!A20)</f>
        <v>105</v>
      </c>
      <c r="C33" s="43">
        <f>IF('P11'!B20="","",'P11'!B20)</f>
        <v>97.81</v>
      </c>
      <c r="D33" s="42" t="str">
        <f>IF('P11'!C20="","",'P11'!C20)</f>
        <v>SM</v>
      </c>
      <c r="E33" s="44">
        <f>IF('P11'!D20="","",'P11'!D20)</f>
        <v>29863</v>
      </c>
      <c r="F33" s="45" t="str">
        <f>IF('P11'!F20="","",'P11'!F20)</f>
        <v>Per Hordnes</v>
      </c>
      <c r="G33" s="45" t="str">
        <f>IF('P11'!G20="","",'P11'!G20)</f>
        <v>AK Bjørgvin</v>
      </c>
      <c r="H33" s="50">
        <f>IF('P11'!N20=0,"",'P11'!N20)</f>
        <v>142</v>
      </c>
      <c r="I33" s="50">
        <f>IF('P11'!O20=0,"",'P11'!O20)</f>
        <v>170</v>
      </c>
      <c r="J33" s="50">
        <f>IF('P11'!P20=0,"",'P11'!P20)</f>
        <v>312</v>
      </c>
      <c r="K33" s="43">
        <f>IF('P11'!Q20=0,"",'P11'!Q20)</f>
        <v>350.153203838079</v>
      </c>
      <c r="L33">
        <v>19</v>
      </c>
    </row>
    <row r="34" spans="1:12" ht="15">
      <c r="A34" s="41">
        <v>6</v>
      </c>
      <c r="B34" s="42">
        <f>IF('P11'!A15="","",'P11'!A15)</f>
        <v>85</v>
      </c>
      <c r="C34" s="43">
        <f>IF('P11'!B15="","",'P11'!B15)</f>
        <v>77.07</v>
      </c>
      <c r="D34" s="42" t="str">
        <f>IF('P11'!C15="","",'P11'!C15)</f>
        <v>M1</v>
      </c>
      <c r="E34" s="44">
        <f>IF('P11'!D15="","",'P11'!D15)</f>
        <v>28656</v>
      </c>
      <c r="F34" s="45" t="str">
        <f>IF('P11'!F15="","",'P11'!F15)</f>
        <v>Ronny Matnisdal</v>
      </c>
      <c r="G34" s="45" t="str">
        <f>IF('P11'!G15="","",'P11'!G15)</f>
        <v>Vigrestad IK</v>
      </c>
      <c r="H34" s="50">
        <f>IF('P11'!N15=0,"",'P11'!N15)</f>
        <v>133</v>
      </c>
      <c r="I34" s="50">
        <f>IF('P11'!O15=0,"",'P11'!O15)</f>
        <v>145</v>
      </c>
      <c r="J34" s="50">
        <f>IF('P11'!P15=0,"",'P11'!P15)</f>
        <v>278</v>
      </c>
      <c r="K34" s="43">
        <f>IF('P11'!Q15=0,"",'P11'!Q15)</f>
        <v>349.9072366772375</v>
      </c>
      <c r="L34">
        <v>18</v>
      </c>
    </row>
    <row r="35" spans="1:12" ht="15">
      <c r="A35" s="41">
        <v>7</v>
      </c>
      <c r="B35" s="42">
        <f>IF('P10'!A10="","",'P10'!A10)</f>
        <v>94</v>
      </c>
      <c r="C35" s="43">
        <f>IF('P10'!B10="","",'P10'!B10)</f>
        <v>88.28</v>
      </c>
      <c r="D35" s="42" t="str">
        <f>IF('P10'!C10="","",'P10'!C10)</f>
        <v>SM</v>
      </c>
      <c r="E35" s="44">
        <f>IF('P10'!D10="","",'P10'!D10)</f>
        <v>32285</v>
      </c>
      <c r="F35" s="45" t="str">
        <f>IF('P10'!F10="","",'P10'!F10)</f>
        <v>Jarleif Amdal</v>
      </c>
      <c r="G35" s="45" t="str">
        <f>IF('P10'!G10="","",'P10'!G10)</f>
        <v>Tønsberg-Kam.</v>
      </c>
      <c r="H35" s="50">
        <f>IF('P10'!N10=0,"",'P10'!N10)</f>
        <v>130</v>
      </c>
      <c r="I35" s="50">
        <f>IF('P10'!O10=0,"",'P10'!O10)</f>
        <v>162</v>
      </c>
      <c r="J35" s="50">
        <f>IF('P10'!P10=0,"",'P10'!P10)</f>
        <v>292</v>
      </c>
      <c r="K35" s="43">
        <f>IF('P10'!Q10=0,"",'P10'!Q10)</f>
        <v>342.6294556589911</v>
      </c>
      <c r="L35">
        <v>17</v>
      </c>
    </row>
    <row r="36" spans="1:12" ht="15">
      <c r="A36" s="41">
        <v>8</v>
      </c>
      <c r="B36" s="42" t="str">
        <f>IF('P11'!A12="","",'P11'!A12)</f>
        <v>+105</v>
      </c>
      <c r="C36" s="43">
        <f>IF('P11'!B12="","",'P11'!B12)</f>
        <v>129.74</v>
      </c>
      <c r="D36" s="42" t="str">
        <f>IF('P11'!C12="","",'P11'!C12)</f>
        <v>SM</v>
      </c>
      <c r="E36" s="44">
        <f>IF('P11'!D12="","",'P11'!D12)</f>
        <v>33062</v>
      </c>
      <c r="F36" s="45" t="str">
        <f>IF('P11'!F12="","",'P11'!F12)</f>
        <v>Vebjørn Varlid</v>
      </c>
      <c r="G36" s="45" t="str">
        <f>IF('P11'!G12="","",'P11'!G12)</f>
        <v>Tambarskjelvar IL</v>
      </c>
      <c r="H36" s="50">
        <f>IF('P11'!N12=0,"",'P11'!N12)</f>
        <v>155</v>
      </c>
      <c r="I36" s="50">
        <f>IF('P11'!O12=0,"",'P11'!O12)</f>
        <v>175</v>
      </c>
      <c r="J36" s="50">
        <f>IF('P11'!P12=0,"",'P11'!P12)</f>
        <v>330</v>
      </c>
      <c r="K36" s="43">
        <f>IF('P11'!Q12=0,"",'P11'!Q12)</f>
        <v>340.11158603921933</v>
      </c>
      <c r="L36">
        <v>16</v>
      </c>
    </row>
    <row r="37" spans="1:12" ht="15">
      <c r="A37" s="41">
        <v>9</v>
      </c>
      <c r="B37" s="42">
        <f>IF('P11'!A21="","",'P11'!A21)</f>
        <v>105</v>
      </c>
      <c r="C37" s="43">
        <f>IF('P11'!B21="","",'P11'!B21)</f>
        <v>97.6</v>
      </c>
      <c r="D37" s="42" t="str">
        <f>IF('P11'!C21="","",'P11'!C21)</f>
        <v>SM</v>
      </c>
      <c r="E37" s="44">
        <f>IF('P11'!D21="","",'P11'!D21)</f>
        <v>34086</v>
      </c>
      <c r="F37" s="45" t="str">
        <f>IF('P11'!F21="","",'P11'!F21)</f>
        <v>Kristian Helleren</v>
      </c>
      <c r="G37" s="45" t="str">
        <f>IF('P11'!G21="","",'P11'!G21)</f>
        <v>Vigrestad IK</v>
      </c>
      <c r="H37" s="50">
        <f>IF('P11'!N21=0,"",'P11'!N21)</f>
        <v>135</v>
      </c>
      <c r="I37" s="50">
        <f>IF('P11'!O21=0,"",'P11'!O21)</f>
        <v>160</v>
      </c>
      <c r="J37" s="50">
        <f>IF('P11'!P21=0,"",'P11'!P21)</f>
        <v>295</v>
      </c>
      <c r="K37" s="43">
        <f>IF('P11'!Q21=0,"",'P11'!Q21)</f>
        <v>331.3589161529792</v>
      </c>
      <c r="L37">
        <v>15</v>
      </c>
    </row>
    <row r="38" spans="1:12" ht="15">
      <c r="A38" s="41">
        <v>10</v>
      </c>
      <c r="B38" s="42">
        <f>IF('P5'!A13="","",'P5'!A13)</f>
        <v>69</v>
      </c>
      <c r="C38" s="43">
        <f>IF('P5'!B13="","",'P5'!B13)</f>
        <v>68.73</v>
      </c>
      <c r="D38" s="42" t="str">
        <f>IF('P5'!C13="","",'P5'!C13)</f>
        <v>SM</v>
      </c>
      <c r="E38" s="44">
        <f>IF('P5'!D13="","",'P5'!D13)</f>
        <v>33342</v>
      </c>
      <c r="F38" s="45" t="str">
        <f>IF('P5'!F13="","",'P5'!F13)</f>
        <v>Daniel Roness</v>
      </c>
      <c r="G38" s="45" t="str">
        <f>IF('P5'!G13="","",'P5'!G13)</f>
        <v>Spydeberg Atletene</v>
      </c>
      <c r="H38" s="50">
        <f>IF('P5'!N13=0,"",'P5'!N13)</f>
        <v>107</v>
      </c>
      <c r="I38" s="50">
        <f>IF('P5'!O13=0,"",'P5'!O13)</f>
        <v>133</v>
      </c>
      <c r="J38" s="50">
        <f>IF('P5'!P13=0,"",'P5'!P13)</f>
        <v>240</v>
      </c>
      <c r="K38" s="43">
        <f>IF('P5'!Q13=0,"",'P5'!Q13)</f>
        <v>323.67484758476354</v>
      </c>
      <c r="L38">
        <v>14</v>
      </c>
    </row>
    <row r="39" spans="1:12" ht="15">
      <c r="A39" s="41">
        <v>11</v>
      </c>
      <c r="B39" s="42">
        <f>IF('P11'!A17="","",'P11'!A17)</f>
        <v>94</v>
      </c>
      <c r="C39" s="43">
        <f>IF('P11'!B17="","",'P11'!B17)</f>
        <v>92.08</v>
      </c>
      <c r="D39" s="42" t="str">
        <f>IF('P11'!C17="","",'P11'!C17)</f>
        <v>JM</v>
      </c>
      <c r="E39" s="44">
        <f>IF('P11'!D17="","",'P11'!D17)</f>
        <v>34774</v>
      </c>
      <c r="F39" s="45" t="str">
        <f>IF('P11'!F17="","",'P11'!F17)</f>
        <v>Tore Gjøringbø</v>
      </c>
      <c r="G39" s="45" t="str">
        <f>IF('P11'!G17="","",'P11'!G17)</f>
        <v>Tambarskjelvar IL</v>
      </c>
      <c r="H39" s="50">
        <f>IF('P11'!N17=0,"",'P11'!N17)</f>
        <v>124</v>
      </c>
      <c r="I39" s="50">
        <f>IF('P11'!O17=0,"",'P11'!O17)</f>
        <v>155</v>
      </c>
      <c r="J39" s="50">
        <f>IF('P11'!P17=0,"",'P11'!P17)</f>
        <v>279</v>
      </c>
      <c r="K39" s="43">
        <f>IF('P11'!Q17=0,"",'P11'!Q17)</f>
        <v>321.1549986274999</v>
      </c>
      <c r="L39">
        <v>13</v>
      </c>
    </row>
    <row r="40" spans="1:12" ht="15">
      <c r="A40" s="41">
        <v>12</v>
      </c>
      <c r="B40" s="42">
        <f>IF('P11'!A16="","",'P11'!A16)</f>
        <v>94</v>
      </c>
      <c r="C40" s="43">
        <f>IF('P11'!B16="","",'P11'!B16)</f>
        <v>88</v>
      </c>
      <c r="D40" s="42" t="str">
        <f>IF('P11'!C16="","",'P11'!C16)</f>
        <v>SM</v>
      </c>
      <c r="E40" s="44">
        <f>IF('P11'!D16="","",'P11'!D16)</f>
        <v>32470</v>
      </c>
      <c r="F40" s="45" t="str">
        <f>IF('P11'!F16="","",'P11'!F16)</f>
        <v>Runar Stikholmen</v>
      </c>
      <c r="G40" s="45" t="str">
        <f>IF('P11'!G16="","",'P11'!G16)</f>
        <v>AK Bjørgvin</v>
      </c>
      <c r="H40" s="50">
        <f>IF('P11'!N16=0,"",'P11'!N16)</f>
        <v>122</v>
      </c>
      <c r="I40" s="50">
        <f>IF('P11'!O16=0,"",'P11'!O16)</f>
        <v>150</v>
      </c>
      <c r="J40" s="50">
        <f>IF('P11'!P16=0,"",'P11'!P16)</f>
        <v>272</v>
      </c>
      <c r="K40" s="43">
        <f>IF('P11'!Q16=0,"",'P11'!Q16)</f>
        <v>319.6394139435521</v>
      </c>
      <c r="L40">
        <v>12</v>
      </c>
    </row>
    <row r="41" spans="1:12" ht="15">
      <c r="A41" s="41">
        <v>13</v>
      </c>
      <c r="B41" s="42">
        <f>IF('P5'!A15="","",'P5'!A15)</f>
        <v>94</v>
      </c>
      <c r="C41" s="43">
        <f>IF('P5'!B15="","",'P5'!B15)</f>
        <v>86.58</v>
      </c>
      <c r="D41" s="42" t="str">
        <f>IF('P5'!C15="","",'P5'!C15)</f>
        <v>SM</v>
      </c>
      <c r="E41" s="44">
        <f>IF('P5'!D15="","",'P5'!D15)</f>
        <v>34077</v>
      </c>
      <c r="F41" s="45" t="str">
        <f>IF('P5'!F15="","",'P5'!F15)</f>
        <v>Kevin Lund</v>
      </c>
      <c r="G41" s="45" t="str">
        <f>IF('P5'!G15="","",'P5'!G15)</f>
        <v>Hitra VK</v>
      </c>
      <c r="H41" s="50">
        <f>IF('P5'!N15=0,"",'P5'!N15)</f>
        <v>118</v>
      </c>
      <c r="I41" s="50">
        <f>IF('P5'!O15=0,"",'P5'!O15)</f>
        <v>141</v>
      </c>
      <c r="J41" s="50">
        <f>IF('P5'!P15=0,"",'P5'!P15)</f>
        <v>259</v>
      </c>
      <c r="K41" s="43">
        <f>IF('P5'!Q15=0,"",'P5'!Q15)</f>
        <v>306.7361845962093</v>
      </c>
      <c r="L41">
        <v>11</v>
      </c>
    </row>
    <row r="42" spans="1:12" ht="15">
      <c r="A42" s="41">
        <v>14</v>
      </c>
      <c r="B42" s="42">
        <f>IF('P11'!A11="","",'P11'!A11)</f>
        <v>105</v>
      </c>
      <c r="C42" s="43">
        <f>IF('P11'!B11="","",'P11'!B11)</f>
        <v>103.95</v>
      </c>
      <c r="D42" s="42" t="str">
        <f>IF('P11'!C11="","",'P11'!C11)</f>
        <v>M1</v>
      </c>
      <c r="E42" s="44">
        <f>IF('P11'!D11="","",'P11'!D11)</f>
        <v>27849</v>
      </c>
      <c r="F42" s="45" t="str">
        <f>IF('P11'!F11="","",'P11'!F11)</f>
        <v>Børge Aadland</v>
      </c>
      <c r="G42" s="45" t="str">
        <f>IF('P11'!G11="","",'P11'!G11)</f>
        <v>AK Bjørgvin</v>
      </c>
      <c r="H42" s="50">
        <f>IF('P11'!N11=0,"",'P11'!N11)</f>
        <v>113</v>
      </c>
      <c r="I42" s="50">
        <f>IF('P11'!O11=0,"",'P11'!O11)</f>
        <v>160</v>
      </c>
      <c r="J42" s="50">
        <f>IF('P11'!P11=0,"",'P11'!P11)</f>
        <v>273</v>
      </c>
      <c r="K42" s="43">
        <f>IF('P11'!Q11=0,"",'P11'!Q11)</f>
        <v>299.4135752738301</v>
      </c>
      <c r="L42">
        <v>10</v>
      </c>
    </row>
    <row r="43" spans="1:12" ht="15">
      <c r="A43" s="41">
        <v>15</v>
      </c>
      <c r="B43" s="42">
        <f>IF('P11'!A10="","",'P11'!A10)</f>
        <v>85</v>
      </c>
      <c r="C43" s="43">
        <f>IF('P11'!B10="","",'P11'!B10)</f>
        <v>78.38</v>
      </c>
      <c r="D43" s="42" t="str">
        <f>IF('P11'!C10="","",'P11'!C10)</f>
        <v>M1</v>
      </c>
      <c r="E43" s="44">
        <f>IF('P11'!D10="","",'P11'!D10)</f>
        <v>28620</v>
      </c>
      <c r="F43" s="45" t="str">
        <f>IF('P11'!F10="","",'P11'!F10)</f>
        <v>Kristian Høyland</v>
      </c>
      <c r="G43" s="45" t="str">
        <f>IF('P11'!G10="","",'P11'!G10)</f>
        <v>Vigrestad IK</v>
      </c>
      <c r="H43" s="50">
        <f>IF('P11'!N10=0,"",'P11'!N10)</f>
        <v>105</v>
      </c>
      <c r="I43" s="50">
        <f>IF('P11'!O10=0,"",'P11'!O10)</f>
        <v>133</v>
      </c>
      <c r="J43" s="50">
        <f>IF('P11'!P10=0,"",'P11'!P10)</f>
        <v>238</v>
      </c>
      <c r="K43" s="43">
        <f>IF('P11'!Q10=0,"",'P11'!Q10)</f>
        <v>296.75866583656904</v>
      </c>
      <c r="L43">
        <v>9</v>
      </c>
    </row>
    <row r="44" spans="1:12" ht="15">
      <c r="A44" s="41">
        <v>16</v>
      </c>
      <c r="B44" s="42">
        <f>IF('P10'!A21="","",'P10'!A21)</f>
        <v>94</v>
      </c>
      <c r="C44" s="43">
        <f>IF('P10'!B21="","",'P10'!B21)</f>
        <v>85.66</v>
      </c>
      <c r="D44" s="42" t="str">
        <f>IF('P10'!C21="","",'P10'!C21)</f>
        <v>SM</v>
      </c>
      <c r="E44" s="44">
        <f>IF('P10'!D21="","",'P10'!D21)</f>
        <v>32098</v>
      </c>
      <c r="F44" s="45" t="str">
        <f>IF('P10'!F21="","",'P10'!F21)</f>
        <v>Fabian Fosse</v>
      </c>
      <c r="G44" s="45" t="str">
        <f>IF('P10'!G21="","",'P10'!G21)</f>
        <v>AK Bjørgvin</v>
      </c>
      <c r="H44" s="50">
        <f>IF('P10'!N21=0,"",'P10'!N21)</f>
        <v>110</v>
      </c>
      <c r="I44" s="50">
        <f>IF('P10'!O21=0,"",'P10'!O21)</f>
        <v>137</v>
      </c>
      <c r="J44" s="50">
        <f>IF('P10'!P21=0,"",'P10'!P21)</f>
        <v>247</v>
      </c>
      <c r="K44" s="43">
        <f>IF('P10'!Q21=0,"",'P10'!Q21)</f>
        <v>294.04978369982217</v>
      </c>
      <c r="L44">
        <v>8</v>
      </c>
    </row>
    <row r="45" spans="1:12" ht="15">
      <c r="A45" s="41">
        <v>17</v>
      </c>
      <c r="B45" s="42">
        <f>IF('P2'!A13="","",'P2'!A13)</f>
        <v>77</v>
      </c>
      <c r="C45" s="43">
        <f>IF('P2'!B13="","",'P2'!B13)</f>
        <v>75.81</v>
      </c>
      <c r="D45" s="42" t="str">
        <f>IF('P2'!C13="","",'P2'!C13)</f>
        <v>M4</v>
      </c>
      <c r="E45" s="44">
        <f>IF('P2'!D13="","",'P2'!D13)</f>
        <v>23475</v>
      </c>
      <c r="F45" s="45" t="str">
        <f>IF('P2'!F13="","",'P2'!F13)</f>
        <v>Atle Rønning Kauppinen</v>
      </c>
      <c r="G45" s="45" t="str">
        <f>IF('P2'!G13="","",'P2'!G13)</f>
        <v>Grenland AK</v>
      </c>
      <c r="H45" s="50">
        <f>IF('P2'!N13=0,"",'P2'!N13)</f>
        <v>101</v>
      </c>
      <c r="I45" s="50">
        <f>IF('P2'!O13=0,"",'P2'!O13)</f>
        <v>127</v>
      </c>
      <c r="J45" s="50">
        <f>IF('P2'!P13=0,"",'P2'!P13)</f>
        <v>228</v>
      </c>
      <c r="K45" s="43">
        <f>IF('P2'!Q13=0,"",'P2'!Q13)</f>
        <v>289.6791189178491</v>
      </c>
      <c r="L45">
        <v>7</v>
      </c>
    </row>
    <row r="46" spans="1:12" ht="15">
      <c r="A46" s="41">
        <v>18</v>
      </c>
      <c r="B46" s="42">
        <f>IF('P10'!A15="","",'P10'!A15)</f>
        <v>105</v>
      </c>
      <c r="C46" s="43">
        <f>IF('P10'!B15="","",'P10'!B15)</f>
        <v>94.9</v>
      </c>
      <c r="D46" s="42" t="str">
        <f>IF('P10'!C15="","",'P10'!C15)</f>
        <v>SM</v>
      </c>
      <c r="E46" s="44">
        <f>IF('P10'!D15="","",'P10'!D15)</f>
        <v>33520</v>
      </c>
      <c r="F46" s="45" t="str">
        <f>IF('P10'!F15="","",'P10'!F15)</f>
        <v>Stein Inge Holstad</v>
      </c>
      <c r="G46" s="45" t="str">
        <f>IF('P10'!G15="","",'P10'!G15)</f>
        <v>Tambarskjelvar IL</v>
      </c>
      <c r="H46" s="50">
        <f>IF('P10'!N15=0,"",'P10'!N15)</f>
        <v>110</v>
      </c>
      <c r="I46" s="50">
        <f>IF('P10'!O15=0,"",'P10'!O15)</f>
        <v>138</v>
      </c>
      <c r="J46" s="50">
        <f>IF('P10'!P15=0,"",'P10'!P15)</f>
        <v>248</v>
      </c>
      <c r="K46" s="43">
        <f>IF('P10'!Q15=0,"",'P10'!Q15)</f>
        <v>281.78998878846284</v>
      </c>
      <c r="L46">
        <v>6</v>
      </c>
    </row>
    <row r="47" spans="1:12" ht="15">
      <c r="A47" s="41">
        <v>19</v>
      </c>
      <c r="B47" s="42">
        <f>IF('P4'!A14="","",'P4'!A14)</f>
        <v>69</v>
      </c>
      <c r="C47" s="43">
        <f>IF('P4'!B14="","",'P4'!B14)</f>
        <v>68.76</v>
      </c>
      <c r="D47" s="42" t="str">
        <f>IF('P4'!C14="","",'P4'!C14)</f>
        <v>UM</v>
      </c>
      <c r="E47" s="44">
        <f>IF('P4'!D14="","",'P4'!D14)</f>
        <v>36192</v>
      </c>
      <c r="F47" s="45" t="str">
        <f>IF('P4'!F14="","",'P4'!F14)</f>
        <v>Eskil Andersen</v>
      </c>
      <c r="G47" s="45" t="str">
        <f>IF('P4'!G14="","",'P4'!G14)</f>
        <v>Stavanger VK</v>
      </c>
      <c r="H47" s="50">
        <f>IF('P4'!N14=0,"",'P4'!N14)</f>
        <v>90</v>
      </c>
      <c r="I47" s="50">
        <f>IF('P4'!O14=0,"",'P4'!O14)</f>
        <v>118</v>
      </c>
      <c r="J47" s="50">
        <f>IF('P4'!P14=0,"",'P4'!P14)</f>
        <v>208</v>
      </c>
      <c r="K47" s="43">
        <f>IF('P4'!Q14=0,"",'P4'!Q14)</f>
        <v>280.43958405998393</v>
      </c>
      <c r="L47">
        <v>5</v>
      </c>
    </row>
    <row r="48" spans="1:12" ht="15">
      <c r="A48" s="41">
        <v>20</v>
      </c>
      <c r="B48" s="42">
        <f>IF('P11'!A14="","",'P11'!A14)</f>
        <v>69</v>
      </c>
      <c r="C48" s="43">
        <f>IF('P11'!B14="","",'P11'!B14)</f>
        <v>67.31</v>
      </c>
      <c r="D48" s="42" t="str">
        <f>IF('P11'!C14="","",'P11'!C14)</f>
        <v>JM</v>
      </c>
      <c r="E48" s="44">
        <f>IF('P11'!D14="","",'P11'!D14)</f>
        <v>34477</v>
      </c>
      <c r="F48" s="45" t="str">
        <f>IF('P11'!F14="","",'P11'!F14)</f>
        <v>Even H. Walaker</v>
      </c>
      <c r="G48" s="45" t="str">
        <f>IF('P11'!G14="","",'P11'!G14)</f>
        <v>Tønsberg-Kam.</v>
      </c>
      <c r="H48" s="50">
        <f>IF('P11'!N14=0,"",'P11'!N14)</f>
        <v>95</v>
      </c>
      <c r="I48" s="50">
        <f>IF('P11'!O14=0,"",'P11'!O14)</f>
        <v>110</v>
      </c>
      <c r="J48" s="50">
        <f>IF('P11'!P14=0,"",'P11'!P14)</f>
        <v>205</v>
      </c>
      <c r="K48" s="43">
        <f>IF('P11'!Q14=0,"",'P11'!Q14)</f>
        <v>280.2475358702469</v>
      </c>
      <c r="L48">
        <v>4</v>
      </c>
    </row>
    <row r="49" spans="1:12" ht="15">
      <c r="A49" s="41">
        <v>21</v>
      </c>
      <c r="B49" s="42">
        <f>IF('P10'!A16="","",'P10'!A16)</f>
        <v>94</v>
      </c>
      <c r="C49" s="43">
        <f>IF('P10'!B16="","",'P10'!B16)</f>
        <v>91.08</v>
      </c>
      <c r="D49" s="42" t="str">
        <f>IF('P10'!C16="","",'P10'!C16)</f>
        <v>SM</v>
      </c>
      <c r="E49" s="44">
        <f>IF('P10'!D16="","",'P10'!D16)</f>
        <v>32848</v>
      </c>
      <c r="F49" s="45" t="str">
        <f>IF('P10'!F16="","",'P10'!F16)</f>
        <v>Jonas Fiskum Pedersen</v>
      </c>
      <c r="G49" s="45" t="str">
        <f>IF('P10'!G16="","",'P10'!G16)</f>
        <v>AK Bjørgvin</v>
      </c>
      <c r="H49" s="50">
        <f>IF('P10'!N16=0,"",'P10'!N16)</f>
        <v>110</v>
      </c>
      <c r="I49" s="50">
        <f>IF('P10'!O16=0,"",'P10'!O16)</f>
        <v>132</v>
      </c>
      <c r="J49" s="50">
        <f>IF('P10'!P16=0,"",'P10'!P16)</f>
        <v>242</v>
      </c>
      <c r="K49" s="43">
        <f>IF('P10'!Q16=0,"",'P10'!Q16)</f>
        <v>279.9196675054174</v>
      </c>
      <c r="L49">
        <v>3</v>
      </c>
    </row>
    <row r="50" spans="1:12" ht="15">
      <c r="A50" s="41">
        <v>22</v>
      </c>
      <c r="B50" s="42" t="str">
        <f>IF('P10'!A12="","",'P10'!A12)</f>
        <v>+105</v>
      </c>
      <c r="C50" s="43">
        <f>IF('P10'!B12="","",'P10'!B12)</f>
        <v>112.29</v>
      </c>
      <c r="D50" s="42" t="str">
        <f>IF('P10'!C12="","",'P10'!C12)</f>
        <v>SM</v>
      </c>
      <c r="E50" s="44">
        <f>IF('P10'!D12="","",'P10'!D12)</f>
        <v>32941</v>
      </c>
      <c r="F50" s="45" t="str">
        <f>IF('P10'!F12="","",'P10'!F12)</f>
        <v>Daniel Holstad</v>
      </c>
      <c r="G50" s="45" t="str">
        <f>IF('P10'!G12="","",'P10'!G12)</f>
        <v>Tambarskjelvar IL</v>
      </c>
      <c r="H50" s="50">
        <f>IF('P10'!N12=0,"",'P10'!N12)</f>
        <v>115</v>
      </c>
      <c r="I50" s="50">
        <f>IF('P10'!O12=0,"",'P10'!O12)</f>
        <v>138</v>
      </c>
      <c r="J50" s="50">
        <f>IF('P10'!P12=0,"",'P10'!P12)</f>
        <v>253</v>
      </c>
      <c r="K50" s="43">
        <f>IF('P10'!Q12=0,"",'P10'!Q12)</f>
        <v>270.4933335467363</v>
      </c>
      <c r="L50">
        <v>2</v>
      </c>
    </row>
    <row r="51" spans="1:12" ht="15">
      <c r="A51" s="41">
        <v>23</v>
      </c>
      <c r="B51" s="42" t="str">
        <f>IF('P7'!A16="","",'P7'!A16)</f>
        <v>+94</v>
      </c>
      <c r="C51" s="43">
        <f>IF('P7'!B16="","",'P7'!B16)</f>
        <v>103.74</v>
      </c>
      <c r="D51" s="42" t="str">
        <f>IF('P7'!C16="","",'P7'!C16)</f>
        <v>UM</v>
      </c>
      <c r="E51" s="44">
        <f>IF('P7'!D16="","",'P7'!D16)</f>
        <v>35434</v>
      </c>
      <c r="F51" s="45" t="str">
        <f>IF('P7'!F16="","",'P7'!F16)</f>
        <v>Ole Magnus Strand</v>
      </c>
      <c r="G51" s="45" t="str">
        <f>IF('P7'!G16="","",'P7'!G16)</f>
        <v>Hitra VK</v>
      </c>
      <c r="H51" s="50">
        <f>IF('P7'!N16=0,"",'P7'!N16)</f>
        <v>106</v>
      </c>
      <c r="I51" s="50">
        <f>IF('P7'!O16=0,"",'P7'!O16)</f>
        <v>140</v>
      </c>
      <c r="J51" s="50">
        <f>IF('P7'!P16=0,"",'P7'!P16)</f>
        <v>246</v>
      </c>
      <c r="K51" s="43">
        <f>IF('P7'!Q16=0,"",'P7'!Q16)</f>
        <v>269.9964711502568</v>
      </c>
      <c r="L51">
        <v>1</v>
      </c>
    </row>
    <row r="52" spans="1:12" ht="15">
      <c r="A52" s="41">
        <v>24</v>
      </c>
      <c r="B52" s="42">
        <f>IF('P1'!A11="","",'P1'!A11)</f>
        <v>105</v>
      </c>
      <c r="C52" s="43">
        <f>IF('P1'!B11="","",'P1'!B11)</f>
        <v>97.88</v>
      </c>
      <c r="D52" s="42" t="str">
        <f>IF('P1'!C11="","",'P1'!C11)</f>
        <v>M2</v>
      </c>
      <c r="E52" s="44">
        <f>IF('P1'!D11="","",'P1'!D11)</f>
        <v>26790</v>
      </c>
      <c r="F52" s="45" t="str">
        <f>IF('P1'!F11="","",'P1'!F11)</f>
        <v>Ronny Fevåg</v>
      </c>
      <c r="G52" s="45" t="str">
        <f>IF('P1'!G11="","",'P1'!G11)</f>
        <v>Trondheim AK</v>
      </c>
      <c r="H52" s="50">
        <f>IF('P1'!N11=0,"",'P1'!N11)</f>
        <v>105</v>
      </c>
      <c r="I52" s="50">
        <f>IF('P1'!O11=0,"",'P1'!O11)</f>
        <v>135</v>
      </c>
      <c r="J52" s="50">
        <f>IF('P1'!P11=0,"",'P1'!P11)</f>
        <v>240</v>
      </c>
      <c r="K52" s="43">
        <f>IF('P1'!Q11=0,"",'P1'!Q11)</f>
        <v>269.2717910048367</v>
      </c>
      <c r="L52">
        <v>1</v>
      </c>
    </row>
    <row r="53" spans="1:12" ht="15">
      <c r="A53" s="41">
        <v>25</v>
      </c>
      <c r="B53" s="42">
        <f>IF('P10'!A9="","",'P10'!A9)</f>
        <v>77</v>
      </c>
      <c r="C53" s="43">
        <f>IF('P10'!B9="","",'P10'!B9)</f>
        <v>75.28</v>
      </c>
      <c r="D53" s="42" t="str">
        <f>IF('P10'!C9="","",'P10'!C9)</f>
        <v>SM</v>
      </c>
      <c r="E53" s="44">
        <f>IF('P10'!D9="","",'P10'!D9)</f>
        <v>34330</v>
      </c>
      <c r="F53" s="45" t="str">
        <f>IF('P10'!F9="","",'P10'!F9)</f>
        <v>Roy Sømme Ommedal</v>
      </c>
      <c r="G53" s="45" t="str">
        <f>IF('P10'!G9="","",'P10'!G9)</f>
        <v>Vigrestad IK</v>
      </c>
      <c r="H53" s="50">
        <f>IF('P10'!N9=0,"",'P10'!N9)</f>
        <v>92</v>
      </c>
      <c r="I53" s="50">
        <f>IF('P10'!O9=0,"",'P10'!O9)</f>
        <v>119</v>
      </c>
      <c r="J53" s="50">
        <f>IF('P10'!P9=0,"",'P10'!P9)</f>
        <v>211</v>
      </c>
      <c r="K53" s="43">
        <f>IF('P10'!Q9=0,"",'P10'!Q9)</f>
        <v>269.16806266728014</v>
      </c>
      <c r="L53">
        <v>1</v>
      </c>
    </row>
    <row r="54" spans="1:12" ht="15">
      <c r="A54" s="41">
        <v>26</v>
      </c>
      <c r="B54" s="42">
        <f>IF('P2'!A9="","",'P2'!A9)</f>
        <v>85</v>
      </c>
      <c r="C54" s="43">
        <f>IF('P2'!B9="","",'P2'!B9)</f>
        <v>83.72</v>
      </c>
      <c r="D54" s="42" t="str">
        <f>IF('P2'!C9="","",'P2'!C9)</f>
        <v>M4</v>
      </c>
      <c r="E54" s="44">
        <f>IF('P2'!D9="","",'P2'!D9)</f>
        <v>23084</v>
      </c>
      <c r="F54" s="45" t="str">
        <f>IF('P2'!F9="","",'P2'!F9)</f>
        <v>Bjørnar Olsen</v>
      </c>
      <c r="G54" s="45" t="str">
        <f>IF('P2'!G9="","",'P2'!G9)</f>
        <v>Grenland AK</v>
      </c>
      <c r="H54" s="50">
        <f>IF('P2'!N9=0,"",'P2'!N9)</f>
        <v>100</v>
      </c>
      <c r="I54" s="50">
        <f>IF('P2'!O9=0,"",'P2'!O9)</f>
        <v>123</v>
      </c>
      <c r="J54" s="50">
        <f>IF('P2'!P9=0,"",'P2'!P9)</f>
        <v>223</v>
      </c>
      <c r="K54" s="43">
        <f>IF('P2'!Q9=0,"",'P2'!Q9)</f>
        <v>268.5267073585177</v>
      </c>
      <c r="L54">
        <v>1</v>
      </c>
    </row>
    <row r="55" spans="1:12" ht="15">
      <c r="A55" s="41">
        <v>27</v>
      </c>
      <c r="B55" s="42">
        <f>IF('P7'!A15="","",'P7'!A15)</f>
        <v>105</v>
      </c>
      <c r="C55" s="43">
        <f>IF('P7'!B15="","",'P7'!B15)</f>
        <v>97.1</v>
      </c>
      <c r="D55" s="42" t="str">
        <f>IF('P7'!C15="","",'P7'!C15)</f>
        <v>JM</v>
      </c>
      <c r="E55" s="44">
        <f>IF('P7'!D15="","",'P7'!D15)</f>
        <v>34496</v>
      </c>
      <c r="F55" s="45" t="str">
        <f>IF('P7'!F15="","",'P7'!F15)</f>
        <v>Vegard Orekåsa</v>
      </c>
      <c r="G55" s="45" t="str">
        <f>IF('P7'!G15="","",'P7'!G15)</f>
        <v>Nidelv IL</v>
      </c>
      <c r="H55" s="50">
        <f>IF('P7'!N15=0,"",'P7'!N15)</f>
        <v>103</v>
      </c>
      <c r="I55" s="50">
        <f>IF('P7'!O15=0,"",'P7'!O15)</f>
        <v>131</v>
      </c>
      <c r="J55" s="50">
        <f>IF('P7'!P15=0,"",'P7'!P15)</f>
        <v>234</v>
      </c>
      <c r="K55" s="43">
        <f>IF('P7'!Q15=0,"",'P7'!Q15)</f>
        <v>263.38422857062574</v>
      </c>
      <c r="L55">
        <v>1</v>
      </c>
    </row>
    <row r="56" spans="1:12" ht="15">
      <c r="A56" s="41">
        <v>28</v>
      </c>
      <c r="B56" s="42">
        <f>IF('P10'!A18="","",'P10'!A18)</f>
        <v>77</v>
      </c>
      <c r="C56" s="43">
        <f>IF('P10'!B18="","",'P10'!B18)</f>
        <v>74.97</v>
      </c>
      <c r="D56" s="42" t="str">
        <f>IF('P10'!C18="","",'P10'!C18)</f>
        <v>M2</v>
      </c>
      <c r="E56" s="44">
        <f>IF('P10'!D18="","",'P10'!D18)</f>
        <v>25972</v>
      </c>
      <c r="F56" s="45" t="str">
        <f>IF('P10'!F18="","",'P10'!F18)</f>
        <v>Per Arne Marstad</v>
      </c>
      <c r="G56" s="45" t="str">
        <f>IF('P10'!G18="","",'P10'!G18)</f>
        <v>Tønsberg-Kam.</v>
      </c>
      <c r="H56" s="50">
        <f>IF('P10'!N18=0,"",'P10'!N18)</f>
        <v>90</v>
      </c>
      <c r="I56" s="50">
        <f>IF('P10'!O18=0,"",'P10'!O18)</f>
        <v>115</v>
      </c>
      <c r="J56" s="50">
        <f>IF('P10'!P18=0,"",'P10'!P18)</f>
        <v>205</v>
      </c>
      <c r="K56" s="43">
        <f>IF('P10'!Q18=0,"",'P10'!Q18)</f>
        <v>262.14179097819834</v>
      </c>
      <c r="L56">
        <v>1</v>
      </c>
    </row>
    <row r="57" spans="1:12" ht="15">
      <c r="A57" s="41">
        <v>29</v>
      </c>
      <c r="B57" s="42">
        <f>IF('P7'!A9="","",'P7'!A9)</f>
        <v>77</v>
      </c>
      <c r="C57" s="43">
        <f>IF('P7'!B9="","",'P7'!B9)</f>
        <v>75.74</v>
      </c>
      <c r="D57" s="42" t="str">
        <f>IF('P7'!C9="","",'P7'!C9)</f>
        <v>JM</v>
      </c>
      <c r="E57" s="44">
        <f>IF('P7'!D9="","",'P7'!D9)</f>
        <v>35355</v>
      </c>
      <c r="F57" s="45" t="str">
        <f>IF('P7'!F9="","",'P7'!F9)</f>
        <v>Jo-Magne Rønning Elden</v>
      </c>
      <c r="G57" s="45" t="str">
        <f>IF('P7'!G9="","",'P7'!G9)</f>
        <v>Nidelv IL</v>
      </c>
      <c r="H57" s="50">
        <f>IF('P7'!N9=0,"",'P7'!N9)</f>
        <v>91</v>
      </c>
      <c r="I57" s="50">
        <f>IF('P7'!O9=0,"",'P7'!O9)</f>
        <v>115</v>
      </c>
      <c r="J57" s="50">
        <f>IF('P7'!P9=0,"",'P7'!P9)</f>
        <v>206</v>
      </c>
      <c r="K57" s="43">
        <f>IF('P7'!Q9=0,"",'P7'!Q9)</f>
        <v>261.8667149397966</v>
      </c>
      <c r="L57">
        <v>1</v>
      </c>
    </row>
    <row r="58" spans="1:12" ht="15">
      <c r="A58" s="41">
        <v>30</v>
      </c>
      <c r="B58" s="42">
        <f>IF('P6'!A14="","",'P6'!A14)</f>
        <v>69</v>
      </c>
      <c r="C58" s="43">
        <f>IF('P6'!B14="","",'P6'!B14)</f>
        <v>65.96</v>
      </c>
      <c r="D58" s="42" t="str">
        <f>IF('P6'!C14="","",'P6'!C14)</f>
        <v>JM</v>
      </c>
      <c r="E58" s="44">
        <f>IF('P6'!D14="","",'P6'!D14)</f>
        <v>35378</v>
      </c>
      <c r="F58" s="45" t="str">
        <f>IF('P6'!F14="","",'P6'!F14)</f>
        <v>Runar Klungervik</v>
      </c>
      <c r="G58" s="45" t="str">
        <f>IF('P6'!G14="","",'P6'!G14)</f>
        <v>Hitra VK</v>
      </c>
      <c r="H58" s="50">
        <f>IF('P6'!N14=0,"",'P6'!N14)</f>
        <v>83</v>
      </c>
      <c r="I58" s="50">
        <f>IF('P6'!O14=0,"",'P6'!O14)</f>
        <v>104</v>
      </c>
      <c r="J58" s="50">
        <f>IF('P6'!P14=0,"",'P6'!P14)</f>
        <v>187</v>
      </c>
      <c r="K58" s="43">
        <f>IF('P6'!Q14=0,"",'P6'!Q14)</f>
        <v>259.10194240095854</v>
      </c>
      <c r="L58">
        <v>1</v>
      </c>
    </row>
    <row r="59" spans="1:12" ht="15">
      <c r="A59" s="41">
        <v>31</v>
      </c>
      <c r="B59" s="42">
        <f>IF('P10'!A19="","",'P10'!A19)</f>
        <v>94</v>
      </c>
      <c r="C59" s="43">
        <f>IF('P10'!B19="","",'P10'!B19)</f>
        <v>93.71</v>
      </c>
      <c r="D59" s="42" t="str">
        <f>IF('P10'!C19="","",'P10'!C19)</f>
        <v>SM</v>
      </c>
      <c r="E59" s="44">
        <f>IF('P10'!D19="","",'P10'!D19)</f>
        <v>31931</v>
      </c>
      <c r="F59" s="45" t="str">
        <f>IF('P10'!F19="","",'P10'!F19)</f>
        <v>Kim Helge Moe</v>
      </c>
      <c r="G59" s="45" t="str">
        <f>IF('P10'!G19="","",'P10'!G19)</f>
        <v>Vigrestad IK</v>
      </c>
      <c r="H59" s="50">
        <f>IF('P10'!N19=0,"",'P10'!N19)</f>
        <v>100</v>
      </c>
      <c r="I59" s="50">
        <f>IF('P10'!O19=0,"",'P10'!O19)</f>
        <v>125</v>
      </c>
      <c r="J59" s="50">
        <f>IF('P10'!P19=0,"",'P10'!P19)</f>
        <v>225</v>
      </c>
      <c r="K59" s="43">
        <f>IF('P10'!Q19=0,"",'P10'!Q19)</f>
        <v>257.0283838855753</v>
      </c>
      <c r="L59">
        <v>1</v>
      </c>
    </row>
    <row r="60" spans="1:12" ht="15">
      <c r="A60" s="41">
        <v>32</v>
      </c>
      <c r="B60" s="42">
        <f>IF('P10'!A14="","",'P10'!A14)</f>
        <v>85</v>
      </c>
      <c r="C60" s="43">
        <f>IF('P10'!B14="","",'P10'!B14)</f>
        <v>75.33</v>
      </c>
      <c r="D60" s="42" t="str">
        <f>IF('P10'!C14="","",'P10'!C14)</f>
        <v>M2</v>
      </c>
      <c r="E60" s="44">
        <f>IF('P10'!D14="","",'P10'!D14)</f>
        <v>25686</v>
      </c>
      <c r="F60" s="45" t="str">
        <f>IF('P10'!F14="","",'P10'!F14)</f>
        <v>Jan Robert Solli</v>
      </c>
      <c r="G60" s="45" t="str">
        <f>IF('P10'!G14="","",'P10'!G14)</f>
        <v>Tønsberg-Kam.</v>
      </c>
      <c r="H60" s="50">
        <f>IF('P10'!N14=0,"",'P10'!N14)</f>
        <v>90</v>
      </c>
      <c r="I60" s="50">
        <f>IF('P10'!O14=0,"",'P10'!O14)</f>
        <v>110</v>
      </c>
      <c r="J60" s="50">
        <f>IF('P10'!P14=0,"",'P10'!P14)</f>
        <v>200</v>
      </c>
      <c r="K60" s="43">
        <f>IF('P10'!Q14=0,"",'P10'!Q14)</f>
        <v>255.0374698337183</v>
      </c>
      <c r="L60">
        <v>1</v>
      </c>
    </row>
    <row r="61" spans="1:12" ht="15">
      <c r="A61" s="41">
        <v>33</v>
      </c>
      <c r="B61" s="42">
        <f>IF('P7'!A10="","",'P7'!A10)</f>
        <v>77</v>
      </c>
      <c r="C61" s="43">
        <f>IF('P7'!B10="","",'P7'!B10)</f>
        <v>76.96</v>
      </c>
      <c r="D61" s="42" t="str">
        <f>IF('P7'!C10="","",'P7'!C10)</f>
        <v>JM</v>
      </c>
      <c r="E61" s="44">
        <f>IF('P7'!D10="","",'P7'!D10)</f>
        <v>34357</v>
      </c>
      <c r="F61" s="45" t="str">
        <f>IF('P7'!F10="","",'P7'!F10)</f>
        <v>Trygve Nilsen</v>
      </c>
      <c r="G61" s="45" t="str">
        <f>IF('P7'!G10="","",'P7'!G10)</f>
        <v>Spydeberg Atletene</v>
      </c>
      <c r="H61" s="50">
        <f>IF('P7'!N10=0,"",'P7'!N10)</f>
        <v>91</v>
      </c>
      <c r="I61" s="50">
        <f>IF('P7'!O10=0,"",'P7'!O10)</f>
        <v>110</v>
      </c>
      <c r="J61" s="50">
        <f>IF('P7'!P10=0,"",'P7'!P10)</f>
        <v>201</v>
      </c>
      <c r="K61" s="43">
        <f>IF('P7'!Q10=0,"",'P7'!Q10)</f>
        <v>253.19433597162214</v>
      </c>
      <c r="L61">
        <v>1</v>
      </c>
    </row>
    <row r="62" spans="1:12" ht="15">
      <c r="A62" s="41">
        <v>34</v>
      </c>
      <c r="B62" s="42">
        <f>IF('P2'!A11="","",'P2'!A11)</f>
        <v>105</v>
      </c>
      <c r="C62" s="43">
        <f>IF('P2'!B11="","",'P2'!B11)</f>
        <v>94.2</v>
      </c>
      <c r="D62" s="42" t="str">
        <f>IF('P2'!C11="","",'P2'!C11)</f>
        <v>M3</v>
      </c>
      <c r="E62" s="44">
        <f>IF('P2'!D11="","",'P2'!D11)</f>
        <v>24948</v>
      </c>
      <c r="F62" s="45" t="str">
        <f>IF('P2'!F11="","",'P2'!F11)</f>
        <v>Magnar Helleren</v>
      </c>
      <c r="G62" s="45" t="str">
        <f>IF('P2'!G11="","",'P2'!G11)</f>
        <v>Vigrestad IK</v>
      </c>
      <c r="H62" s="50">
        <f>IF('P2'!N11=0,"",'P2'!N11)</f>
        <v>103</v>
      </c>
      <c r="I62" s="50">
        <f>IF('P2'!O11=0,"",'P2'!O11)</f>
        <v>118</v>
      </c>
      <c r="J62" s="50">
        <f>IF('P2'!P11=0,"",'P2'!P11)</f>
        <v>221</v>
      </c>
      <c r="K62" s="43">
        <f>IF('P2'!Q11=0,"",'P2'!Q11)</f>
        <v>251.89774297758814</v>
      </c>
      <c r="L62">
        <v>1</v>
      </c>
    </row>
    <row r="63" spans="1:12" ht="15">
      <c r="A63" s="41">
        <v>35</v>
      </c>
      <c r="B63" s="42">
        <f>IF('P2'!A10="","",'P2'!A10)</f>
        <v>94</v>
      </c>
      <c r="C63" s="43">
        <f>IF('P2'!B10="","",'P2'!B10)</f>
        <v>86.03</v>
      </c>
      <c r="D63" s="42" t="str">
        <f>IF('P2'!C10="","",'P2'!C10)</f>
        <v>M4</v>
      </c>
      <c r="E63" s="44">
        <f>IF('P2'!D10="","",'P2'!D10)</f>
        <v>22528</v>
      </c>
      <c r="F63" s="45" t="str">
        <f>IF('P2'!F10="","",'P2'!F10)</f>
        <v>Terje Gulvik</v>
      </c>
      <c r="G63" s="45" t="str">
        <f>IF('P2'!G10="","",'P2'!G10)</f>
        <v>Larvik AK</v>
      </c>
      <c r="H63" s="50">
        <f>IF('P2'!N10=0,"",'P2'!N10)</f>
        <v>94</v>
      </c>
      <c r="I63" s="50">
        <f>IF('P2'!O10=0,"",'P2'!O10)</f>
        <v>117</v>
      </c>
      <c r="J63" s="50">
        <f>IF('P2'!P10=0,"",'P2'!P10)</f>
        <v>211</v>
      </c>
      <c r="K63" s="43">
        <f>IF('P2'!Q10=0,"",'P2'!Q10)</f>
        <v>250.66342684008313</v>
      </c>
      <c r="L63">
        <v>1</v>
      </c>
    </row>
    <row r="64" spans="1:12" ht="15">
      <c r="A64" s="41">
        <v>36</v>
      </c>
      <c r="B64" s="42">
        <f>IF('P7'!A17="","",'P7'!A17)</f>
        <v>105</v>
      </c>
      <c r="C64" s="43">
        <f>IF('P7'!B17="","",'P7'!B17)</f>
        <v>102.39</v>
      </c>
      <c r="D64" s="42" t="str">
        <f>IF('P7'!C17="","",'P7'!C17)</f>
        <v>JM</v>
      </c>
      <c r="E64" s="44">
        <f>IF('P7'!D17="","",'P7'!D17)</f>
        <v>34852</v>
      </c>
      <c r="F64" s="45" t="str">
        <f>IF('P7'!F17="","",'P7'!F17)</f>
        <v>Hans Magnus Kleven</v>
      </c>
      <c r="G64" s="45" t="str">
        <f>IF('P7'!G17="","",'P7'!G17)</f>
        <v>Spydeberg Atletene</v>
      </c>
      <c r="H64" s="50">
        <f>IF('P7'!N17=0,"",'P7'!N17)</f>
        <v>107</v>
      </c>
      <c r="I64" s="50">
        <f>IF('P7'!O17=0,"",'P7'!O17)</f>
        <v>120</v>
      </c>
      <c r="J64" s="50">
        <f>IF('P7'!P17=0,"",'P7'!P17)</f>
        <v>227</v>
      </c>
      <c r="K64" s="43">
        <f>IF('P7'!Q17=0,"",'P7'!Q17)</f>
        <v>250.3302316957479</v>
      </c>
      <c r="L64">
        <v>1</v>
      </c>
    </row>
    <row r="65" spans="1:12" ht="15">
      <c r="A65" s="41">
        <v>37</v>
      </c>
      <c r="B65" s="42">
        <f>IF('P6'!A16="","",'P6'!A16)</f>
        <v>85</v>
      </c>
      <c r="C65" s="43">
        <f>IF('P6'!B16="","",'P6'!B16)</f>
        <v>79.72</v>
      </c>
      <c r="D65" s="42" t="str">
        <f>IF('P6'!C16="","",'P6'!C16)</f>
        <v>JM</v>
      </c>
      <c r="E65" s="44">
        <f>IF('P6'!D16="","",'P6'!D16)</f>
        <v>35430</v>
      </c>
      <c r="F65" s="45" t="str">
        <f>IF('P6'!F16="","",'P6'!F16)</f>
        <v>Eirik Kalland</v>
      </c>
      <c r="G65" s="45" t="str">
        <f>IF('P6'!G16="","",'P6'!G16)</f>
        <v>Tambarskjelvar IL</v>
      </c>
      <c r="H65" s="50">
        <f>IF('P6'!N16=0,"",'P6'!N16)</f>
        <v>86</v>
      </c>
      <c r="I65" s="50">
        <f>IF('P6'!O16=0,"",'P6'!O16)</f>
        <v>107</v>
      </c>
      <c r="J65" s="50">
        <f>IF('P6'!P16=0,"",'P6'!P16)</f>
        <v>193</v>
      </c>
      <c r="K65" s="43">
        <f>IF('P6'!Q16=0,"",'P6'!Q16)</f>
        <v>238.43195222598786</v>
      </c>
      <c r="L65">
        <v>1</v>
      </c>
    </row>
    <row r="66" spans="1:12" ht="15">
      <c r="A66" s="41">
        <v>38</v>
      </c>
      <c r="B66" s="42">
        <f>IF('P6'!A11="","",'P6'!A11)</f>
        <v>77</v>
      </c>
      <c r="C66" s="43">
        <f>IF('P6'!B11="","",'P6'!B11)</f>
        <v>75.74</v>
      </c>
      <c r="D66" s="42" t="str">
        <f>IF('P6'!C11="","",'P6'!C11)</f>
        <v>UM</v>
      </c>
      <c r="E66" s="44">
        <f>IF('P6'!D11="","",'P6'!D11)</f>
        <v>36497</v>
      </c>
      <c r="F66" s="45" t="str">
        <f>IF('P6'!F11="","",'P6'!F11)</f>
        <v>Oskar Emil Wavold</v>
      </c>
      <c r="G66" s="45" t="str">
        <f>IF('P6'!G11="","",'P6'!G11)</f>
        <v>Nidelv IL</v>
      </c>
      <c r="H66" s="50">
        <f>IF('P6'!N11=0,"",'P6'!N11)</f>
        <v>87</v>
      </c>
      <c r="I66" s="50">
        <f>IF('P6'!O11=0,"",'P6'!O11)</f>
        <v>100</v>
      </c>
      <c r="J66" s="50">
        <f>IF('P6'!P11=0,"",'P6'!P11)</f>
        <v>187</v>
      </c>
      <c r="K66" s="43">
        <f>IF('P6'!Q11=0,"",'P6'!Q11)</f>
        <v>237.71395967835906</v>
      </c>
      <c r="L66">
        <v>1</v>
      </c>
    </row>
    <row r="67" spans="1:12" ht="15">
      <c r="A67" s="41">
        <v>39</v>
      </c>
      <c r="B67" s="42">
        <f>IF('P6'!A15="","",'P6'!A15)</f>
        <v>94</v>
      </c>
      <c r="C67" s="43">
        <f>IF('P6'!B15="","",'P6'!B15)</f>
        <v>93.47</v>
      </c>
      <c r="D67" s="42" t="str">
        <f>IF('P6'!C15="","",'P6'!C15)</f>
        <v>JM</v>
      </c>
      <c r="E67" s="44">
        <f>IF('P6'!D15="","",'P6'!D15)</f>
        <v>35287</v>
      </c>
      <c r="F67" s="45" t="str">
        <f>IF('P6'!F15="","",'P6'!F15)</f>
        <v>Mathias Hybertsen</v>
      </c>
      <c r="G67" s="45" t="str">
        <f>IF('P6'!G15="","",'P6'!G15)</f>
        <v>Nidelv IL</v>
      </c>
      <c r="H67" s="50">
        <f>IF('P6'!N15=0,"",'P6'!N15)</f>
        <v>91</v>
      </c>
      <c r="I67" s="50">
        <f>IF('P6'!O15=0,"",'P6'!O15)</f>
        <v>115</v>
      </c>
      <c r="J67" s="50">
        <f>IF('P6'!P15=0,"",'P6'!P15)</f>
        <v>206</v>
      </c>
      <c r="K67" s="43">
        <f>IF('P6'!Q15=0,"",'P6'!Q15)</f>
        <v>235.583050937193</v>
      </c>
      <c r="L67">
        <v>1</v>
      </c>
    </row>
    <row r="68" spans="1:12" ht="15">
      <c r="A68" s="41">
        <v>40</v>
      </c>
      <c r="B68" s="42">
        <f>IF('P5'!A14="","",'P5'!A14)</f>
        <v>69</v>
      </c>
      <c r="C68" s="43">
        <f>IF('P5'!B14="","",'P5'!B14)</f>
        <v>67.87</v>
      </c>
      <c r="D68" s="42" t="str">
        <f>IF('P5'!C14="","",'P5'!C14)</f>
        <v>SM</v>
      </c>
      <c r="E68" s="44">
        <f>IF('P5'!D14="","",'P5'!D14)</f>
        <v>34156</v>
      </c>
      <c r="F68" s="45" t="str">
        <f>IF('P5'!F14="","",'P5'!F14)</f>
        <v>Christian Lysenstøen</v>
      </c>
      <c r="G68" s="45" t="str">
        <f>IF('P5'!G14="","",'P5'!G14)</f>
        <v>Spydeberg Atletene</v>
      </c>
      <c r="H68" s="50">
        <f>IF('P5'!N14=0,"",'P5'!N14)</f>
        <v>79</v>
      </c>
      <c r="I68" s="50">
        <f>IF('P5'!O14=0,"",'P5'!O14)</f>
        <v>94</v>
      </c>
      <c r="J68" s="50">
        <f>IF('P5'!P14=0,"",'P5'!P14)</f>
        <v>173</v>
      </c>
      <c r="K68" s="43">
        <f>IF('P5'!Q14=0,"",'P5'!Q14)</f>
        <v>235.2235496898942</v>
      </c>
      <c r="L68">
        <v>1</v>
      </c>
    </row>
    <row r="69" spans="1:12" ht="15">
      <c r="A69" s="41">
        <v>41</v>
      </c>
      <c r="B69" s="42">
        <f>IF('P7'!A12="","",'P7'!A12)</f>
        <v>105</v>
      </c>
      <c r="C69" s="43">
        <f>IF('P7'!B12="","",'P7'!B12)</f>
        <v>103.47</v>
      </c>
      <c r="D69" s="42" t="str">
        <f>IF('P7'!C12="","",'P7'!C12)</f>
        <v>JM</v>
      </c>
      <c r="E69" s="44">
        <f>IF('P7'!D12="","",'P7'!D12)</f>
        <v>34481</v>
      </c>
      <c r="F69" s="45" t="str">
        <f>IF('P7'!F12="","",'P7'!F12)</f>
        <v>Mats Runar Bye Herø</v>
      </c>
      <c r="G69" s="45" t="str">
        <f>IF('P7'!G12="","",'P7'!G12)</f>
        <v>Hitra VK</v>
      </c>
      <c r="H69" s="50">
        <f>IF('P7'!N12=0,"",'P7'!N12)</f>
        <v>94</v>
      </c>
      <c r="I69" s="50">
        <f>IF('P7'!O12=0,"",'P7'!O12)</f>
        <v>116</v>
      </c>
      <c r="J69" s="50">
        <f>IF('P7'!P12=0,"",'P7'!P12)</f>
        <v>210</v>
      </c>
      <c r="K69" s="43">
        <f>IF('P7'!Q12=0,"",'P7'!Q12)</f>
        <v>230.70070075229475</v>
      </c>
      <c r="L69">
        <v>1</v>
      </c>
    </row>
    <row r="70" spans="1:12" ht="15">
      <c r="A70" s="41">
        <v>42</v>
      </c>
      <c r="B70" s="42">
        <f>IF('P1'!A9="","",'P1'!A9)</f>
        <v>94</v>
      </c>
      <c r="C70" s="43">
        <f>IF('P1'!B9="","",'P1'!B9)</f>
        <v>85.53</v>
      </c>
      <c r="D70" s="42" t="str">
        <f>IF('P1'!C9="","",'P1'!C9)</f>
        <v>M5</v>
      </c>
      <c r="E70" s="44">
        <f>IF('P1'!D9="","",'P1'!D9)</f>
        <v>21177</v>
      </c>
      <c r="F70" s="45" t="str">
        <f>IF('P1'!F9="","",'P1'!F9)</f>
        <v>Vidar Sæland</v>
      </c>
      <c r="G70" s="45" t="str">
        <f>IF('P1'!G9="","",'P1'!G9)</f>
        <v>Vigrestad IK</v>
      </c>
      <c r="H70" s="50">
        <f>IF('P1'!N9=0,"",'P1'!N9)</f>
        <v>83</v>
      </c>
      <c r="I70" s="50">
        <f>IF('P1'!O9=0,"",'P1'!O9)</f>
        <v>110</v>
      </c>
      <c r="J70" s="50">
        <f>IF('P1'!P9=0,"",'P1'!P9)</f>
        <v>193</v>
      </c>
      <c r="K70" s="43">
        <f>IF('P1'!Q9=0,"",'P1'!Q9)</f>
        <v>229.93501422306625</v>
      </c>
      <c r="L70">
        <v>1</v>
      </c>
    </row>
    <row r="71" spans="1:12" ht="15">
      <c r="A71" s="41">
        <v>43</v>
      </c>
      <c r="B71" s="42" t="str">
        <f>IF('P4'!A17="","",'P4'!A17)</f>
        <v>+94</v>
      </c>
      <c r="C71" s="43">
        <f>IF('P4'!B17="","",'P4'!B17)</f>
        <v>112.88</v>
      </c>
      <c r="D71" s="42" t="str">
        <f>IF('P4'!C17="","",'P4'!C17)</f>
        <v>UM</v>
      </c>
      <c r="E71" s="44">
        <f>IF('P4'!D17="","",'P4'!D17)</f>
        <v>35920</v>
      </c>
      <c r="F71" s="45" t="str">
        <f>IF('P4'!F17="","",'P4'!F17)</f>
        <v>Johannes N. Johansen</v>
      </c>
      <c r="G71" s="45" t="str">
        <f>IF('P4'!G17="","",'P4'!G17)</f>
        <v>Gjøvik AK</v>
      </c>
      <c r="H71" s="50">
        <f>IF('P4'!N17=0,"",'P4'!N17)</f>
        <v>105</v>
      </c>
      <c r="I71" s="50">
        <f>IF('P4'!O17=0,"",'P4'!O17)</f>
        <v>110</v>
      </c>
      <c r="J71" s="50">
        <f>IF('P4'!P17=0,"",'P4'!P17)</f>
        <v>215</v>
      </c>
      <c r="K71" s="43">
        <f>IF('P4'!Q17=0,"",'P4'!Q17)</f>
        <v>229.50244893133808</v>
      </c>
      <c r="L71">
        <v>1</v>
      </c>
    </row>
    <row r="72" spans="1:12" ht="15">
      <c r="A72" s="41">
        <v>44</v>
      </c>
      <c r="B72" s="42">
        <f>IF('P4'!A12="","",'P4'!A12)</f>
        <v>85</v>
      </c>
      <c r="C72" s="43">
        <f>IF('P4'!B12="","",'P4'!B12)</f>
        <v>82.64</v>
      </c>
      <c r="D72" s="42" t="str">
        <f>IF('P4'!C12="","",'P4'!C12)</f>
        <v>UM</v>
      </c>
      <c r="E72" s="44">
        <f>IF('P4'!D12="","",'P4'!D12)</f>
        <v>35949</v>
      </c>
      <c r="F72" s="45" t="str">
        <f>IF('P4'!F12="","",'P4'!F12)</f>
        <v>Izak Süssmann</v>
      </c>
      <c r="G72" s="45" t="str">
        <f>IF('P4'!G12="","",'P4'!G12)</f>
        <v>Stavanger VK</v>
      </c>
      <c r="H72" s="50">
        <f>IF('P4'!N12=0,"",'P4'!N12)</f>
        <v>84</v>
      </c>
      <c r="I72" s="50">
        <f>IF('P4'!O12=0,"",'P4'!O12)</f>
        <v>100</v>
      </c>
      <c r="J72" s="50">
        <f>IF('P4'!P12=0,"",'P4'!P12)</f>
        <v>184</v>
      </c>
      <c r="K72" s="43">
        <f>IF('P4'!Q12=0,"",'P4'!Q12)</f>
        <v>223.0390049404914</v>
      </c>
      <c r="L72">
        <v>1</v>
      </c>
    </row>
    <row r="73" spans="1:12" ht="15">
      <c r="A73" s="41">
        <v>45</v>
      </c>
      <c r="B73" s="42">
        <f>IF('P6'!A10="","",'P6'!A10)</f>
        <v>77</v>
      </c>
      <c r="C73" s="43">
        <f>IF('P6'!B10="","",'P6'!B10)</f>
        <v>75.39</v>
      </c>
      <c r="D73" s="42" t="str">
        <f>IF('P6'!C10="","",'P6'!C10)</f>
        <v>UM</v>
      </c>
      <c r="E73" s="44">
        <f>IF('P6'!D10="","",'P6'!D10)</f>
        <v>36371</v>
      </c>
      <c r="F73" s="45" t="str">
        <f>IF('P6'!F10="","",'P6'!F10)</f>
        <v>Steffen Skjærli</v>
      </c>
      <c r="G73" s="45" t="str">
        <f>IF('P6'!G10="","",'P6'!G10)</f>
        <v>Tambarskjelvar IL</v>
      </c>
      <c r="H73" s="50">
        <f>IF('P6'!N10=0,"",'P6'!N10)</f>
        <v>75</v>
      </c>
      <c r="I73" s="50">
        <f>IF('P6'!O10=0,"",'P6'!O10)</f>
        <v>96</v>
      </c>
      <c r="J73" s="50">
        <f>IF('P6'!P10=0,"",'P6'!P10)</f>
        <v>171</v>
      </c>
      <c r="K73" s="43">
        <f>IF('P6'!Q10=0,"",'P6'!Q10)</f>
        <v>217.956554064763</v>
      </c>
      <c r="L73">
        <v>1</v>
      </c>
    </row>
    <row r="74" spans="1:12" ht="15">
      <c r="A74" s="41">
        <v>46</v>
      </c>
      <c r="B74" s="42">
        <f>IF('P3'!A15="","",'P3'!A15)</f>
        <v>56</v>
      </c>
      <c r="C74" s="43">
        <f>IF('P3'!B15="","",'P3'!B15)</f>
        <v>52.71</v>
      </c>
      <c r="D74" s="42" t="str">
        <f>IF('P3'!C15="","",'P3'!C15)</f>
        <v>UM</v>
      </c>
      <c r="E74" s="44">
        <f>IF('P3'!D15="","",'P3'!D15)</f>
        <v>36793</v>
      </c>
      <c r="F74" s="45" t="str">
        <f>IF('P3'!F15="","",'P3'!F15)</f>
        <v>Kim Aleksander Kværnø</v>
      </c>
      <c r="G74" s="46" t="str">
        <f>IF('P3'!G15="","",'P3'!G15)</f>
        <v>Hitra VK</v>
      </c>
      <c r="H74" s="50">
        <f>IF('P3'!N15=0,"",'P3'!N15)</f>
        <v>58</v>
      </c>
      <c r="I74" s="50">
        <f>IF('P3'!O15=0,"",'P3'!O15)</f>
        <v>75</v>
      </c>
      <c r="J74" s="50">
        <f>IF('P3'!P15=0,"",'P3'!P15)</f>
        <v>133</v>
      </c>
      <c r="K74" s="43">
        <f>IF('P3'!Q15=0,"",'P3'!Q15)</f>
        <v>217.94429345149152</v>
      </c>
      <c r="L74">
        <v>1</v>
      </c>
    </row>
    <row r="75" spans="1:12" ht="15">
      <c r="A75" s="41">
        <v>47</v>
      </c>
      <c r="B75" s="42">
        <f>IF('P1'!A10="","",'P1'!A10)</f>
        <v>94</v>
      </c>
      <c r="C75" s="43">
        <f>IF('P1'!B10="","",'P1'!B10)</f>
        <v>86.17</v>
      </c>
      <c r="D75" s="42" t="str">
        <f>IF('P1'!C10="","",'P1'!C10)</f>
        <v>M4</v>
      </c>
      <c r="E75" s="44">
        <f>IF('P1'!D10="","",'P1'!D10)</f>
        <v>22098</v>
      </c>
      <c r="F75" s="45" t="str">
        <f>IF('P1'!F10="","",'P1'!F10)</f>
        <v>Lars Hage</v>
      </c>
      <c r="G75" s="45" t="str">
        <f>IF('P1'!G10="","",'P1'!G10)</f>
        <v>Grenland AK</v>
      </c>
      <c r="H75" s="50">
        <f>IF('P1'!N10=0,"",'P1'!N10)</f>
        <v>78</v>
      </c>
      <c r="I75" s="50">
        <f>IF('P1'!O10=0,"",'P1'!O10)</f>
        <v>105</v>
      </c>
      <c r="J75" s="50">
        <f>IF('P1'!P10=0,"",'P1'!P10)</f>
        <v>183</v>
      </c>
      <c r="K75" s="43">
        <f>IF('P1'!Q10=0,"",'P1'!Q10)</f>
        <v>217.22795529902993</v>
      </c>
      <c r="L75">
        <v>1</v>
      </c>
    </row>
    <row r="76" spans="1:12" ht="15">
      <c r="A76" s="41">
        <v>48</v>
      </c>
      <c r="B76" s="42">
        <f>IF('P4'!A9="","",'P4'!A9)</f>
        <v>56</v>
      </c>
      <c r="C76" s="43">
        <f>IF('P4'!B9="","",'P4'!B9)</f>
        <v>55.53</v>
      </c>
      <c r="D76" s="42" t="str">
        <f>IF('P4'!C9="","",'P4'!C9)</f>
        <v>UM</v>
      </c>
      <c r="E76" s="44">
        <f>IF('P4'!D9="","",'P4'!D9)</f>
        <v>36725</v>
      </c>
      <c r="F76" s="45" t="str">
        <f>IF('P4'!F9="","",'P4'!F9)</f>
        <v>Runar Scheie</v>
      </c>
      <c r="G76" s="45" t="str">
        <f>IF('P4'!G9="","",'P4'!G9)</f>
        <v>Hitra VK</v>
      </c>
      <c r="H76" s="50">
        <f>IF('P4'!N9=0,"",'P4'!N9)</f>
        <v>60</v>
      </c>
      <c r="I76" s="50">
        <f>IF('P4'!O9=0,"",'P4'!O9)</f>
        <v>76</v>
      </c>
      <c r="J76" s="50">
        <f>IF('P4'!P9=0,"",'P4'!P9)</f>
        <v>136</v>
      </c>
      <c r="K76" s="43">
        <f>IF('P4'!Q9=0,"",'P4'!Q9)</f>
        <v>213.67494669672456</v>
      </c>
      <c r="L76">
        <v>1</v>
      </c>
    </row>
    <row r="77" spans="1:12" ht="15">
      <c r="A77" s="41">
        <v>49</v>
      </c>
      <c r="B77" s="42">
        <f>IF('P1'!A13="","",'P1'!A13)</f>
        <v>77</v>
      </c>
      <c r="C77" s="43">
        <f>IF('P1'!B13="","",'P1'!B13)</f>
        <v>76.08</v>
      </c>
      <c r="D77" s="42" t="str">
        <f>IF('P1'!C13="","",'P1'!C13)</f>
        <v>M6</v>
      </c>
      <c r="E77" s="44">
        <f>IF('P1'!D13="","",'P1'!D13)</f>
        <v>20075</v>
      </c>
      <c r="F77" s="45" t="str">
        <f>IF('P1'!F13="","",'P1'!F13)</f>
        <v>Egon Vee Haugen</v>
      </c>
      <c r="G77" s="45" t="str">
        <f>IF('P1'!G13="","",'P1'!G13)</f>
        <v>Grenland AK</v>
      </c>
      <c r="H77" s="50">
        <f>IF('P1'!N13=0,"",'P1'!N13)</f>
        <v>78</v>
      </c>
      <c r="I77" s="50">
        <f>IF('P1'!O13=0,"",'P1'!O13)</f>
        <v>90</v>
      </c>
      <c r="J77" s="50">
        <f>IF('P1'!P13=0,"",'P1'!P13)</f>
        <v>168</v>
      </c>
      <c r="K77" s="43">
        <f>IF('P1'!Q13=0,"",'P1'!Q13)</f>
        <v>213.01295712083098</v>
      </c>
      <c r="L77">
        <v>1</v>
      </c>
    </row>
    <row r="78" spans="1:12" ht="15">
      <c r="A78" s="41">
        <v>51</v>
      </c>
      <c r="B78" s="42">
        <f>IF('P6'!A17="","",'P6'!A17)</f>
        <v>105</v>
      </c>
      <c r="C78" s="43">
        <f>IF('P6'!B17="","",'P6'!B17)</f>
        <v>103.18</v>
      </c>
      <c r="D78" s="42" t="str">
        <f>IF('P6'!C17="","",'P6'!C17)</f>
        <v>JM</v>
      </c>
      <c r="E78" s="44">
        <f>IF('P6'!D17="","",'P6'!D17)</f>
        <v>34699</v>
      </c>
      <c r="F78" s="45" t="str">
        <f>IF('P6'!F17="","",'P6'!F17)</f>
        <v>Tom-Erik Lysenstøen</v>
      </c>
      <c r="G78" s="45" t="str">
        <f>IF('P6'!G17="","",'P6'!G17)</f>
        <v>Spydeberg Atletene</v>
      </c>
      <c r="H78" s="50">
        <f>IF('P6'!N17=0,"",'P6'!N17)</f>
        <v>84</v>
      </c>
      <c r="I78" s="50">
        <f>IF('P6'!O17=0,"",'P6'!O17)</f>
        <v>103</v>
      </c>
      <c r="J78" s="50">
        <f>IF('P6'!P17=0,"",'P6'!P17)</f>
        <v>187</v>
      </c>
      <c r="K78" s="43">
        <f>IF('P6'!Q17=0,"",'P6'!Q17)</f>
        <v>205.64182273772053</v>
      </c>
      <c r="L78">
        <v>1</v>
      </c>
    </row>
    <row r="79" spans="1:12" ht="15">
      <c r="A79" s="41">
        <v>52</v>
      </c>
      <c r="B79" s="42" t="str">
        <f>IF('P2'!A15="","",'P2'!A15)</f>
        <v>+105</v>
      </c>
      <c r="C79" s="43">
        <f>IF('P2'!B15="","",'P2'!B15)</f>
        <v>107.43</v>
      </c>
      <c r="D79" s="42" t="str">
        <f>IF('P2'!C15="","",'P2'!C15)</f>
        <v>M3</v>
      </c>
      <c r="E79" s="44">
        <f>IF('P2'!D15="","",'P2'!D15)</f>
        <v>23941</v>
      </c>
      <c r="F79" s="45" t="str">
        <f>IF('P2'!F15="","",'P2'!F15)</f>
        <v>Tor Steinar Herikstad</v>
      </c>
      <c r="G79" s="45" t="str">
        <f>IF('P2'!G15="","",'P2'!G15)</f>
        <v>Vigrestad IK</v>
      </c>
      <c r="H79" s="50">
        <f>IF('P2'!N15=0,"",'P2'!N15)</f>
        <v>80</v>
      </c>
      <c r="I79" s="50">
        <f>IF('P2'!O15=0,"",'P2'!O15)</f>
        <v>108</v>
      </c>
      <c r="J79" s="50">
        <f>IF('P2'!P15=0,"",'P2'!P15)</f>
        <v>188</v>
      </c>
      <c r="K79" s="43">
        <f>IF('P2'!Q15=0,"",'P2'!Q15)</f>
        <v>203.85613381808847</v>
      </c>
      <c r="L79">
        <v>1</v>
      </c>
    </row>
    <row r="80" spans="1:12" ht="15">
      <c r="A80" s="41">
        <v>53</v>
      </c>
      <c r="B80" s="42">
        <f>IF('P3'!A10="","",'P3'!A10)</f>
        <v>69</v>
      </c>
      <c r="C80" s="43">
        <f>IF('P3'!B10="","",'P3'!B10)</f>
        <v>63.77</v>
      </c>
      <c r="D80" s="42" t="str">
        <f>IF('P3'!C10="","",'P3'!C10)</f>
        <v>UM</v>
      </c>
      <c r="E80" s="44">
        <f>IF('P3'!D10="","",'P3'!D10)</f>
        <v>36849</v>
      </c>
      <c r="F80" s="45" t="str">
        <f>IF('P3'!F10="","",'P3'!F10)</f>
        <v>Stephan Paulsen</v>
      </c>
      <c r="G80" s="46" t="str">
        <f>IF('P3'!G10="","",'P3'!G10)</f>
        <v>Hitra VK</v>
      </c>
      <c r="H80" s="50">
        <f>IF('P3'!N10=0,"",'P3'!N10)</f>
        <v>64</v>
      </c>
      <c r="I80" s="50">
        <f>IF('P3'!O10=0,"",'P3'!O10)</f>
        <v>79</v>
      </c>
      <c r="J80" s="50">
        <f>IF('P3'!P10=0,"",'P3'!P10)</f>
        <v>143</v>
      </c>
      <c r="K80" s="43">
        <f>IF('P3'!Q10=0,"",'P3'!Q10)</f>
        <v>202.75574390392296</v>
      </c>
      <c r="L80">
        <v>1</v>
      </c>
    </row>
    <row r="81" spans="1:12" ht="15">
      <c r="A81" s="41">
        <v>54</v>
      </c>
      <c r="B81" s="42">
        <f>IF('P4'!A11="","",'P4'!A11)</f>
        <v>77</v>
      </c>
      <c r="C81" s="43">
        <f>IF('P4'!B11="","",'P4'!B11)</f>
        <v>75.58</v>
      </c>
      <c r="D81" s="42" t="str">
        <f>IF('P4'!C11="","",'P4'!C11)</f>
        <v>UM</v>
      </c>
      <c r="E81" s="44">
        <f>IF('P4'!D11="","",'P4'!D11)</f>
        <v>35723</v>
      </c>
      <c r="F81" s="45" t="str">
        <f>IF('P4'!F11="","",'P4'!F11)</f>
        <v>Joakim Snildal</v>
      </c>
      <c r="G81" s="45" t="str">
        <f>IF('P4'!G11="","",'P4'!G11)</f>
        <v>Tambarskjelvar IL</v>
      </c>
      <c r="H81" s="50">
        <f>IF('P4'!N11=0,"",'P4'!N11)</f>
        <v>70</v>
      </c>
      <c r="I81" s="50">
        <f>IF('P4'!O11=0,"",'P4'!O11)</f>
        <v>85</v>
      </c>
      <c r="J81" s="50">
        <f>IF('P4'!P11=0,"",'P4'!P11)</f>
        <v>155</v>
      </c>
      <c r="K81" s="43">
        <f>IF('P4'!Q11=0,"",'P4'!Q11)</f>
        <v>197.27585700321217</v>
      </c>
      <c r="L81">
        <v>1</v>
      </c>
    </row>
    <row r="82" spans="1:12" ht="15">
      <c r="A82" s="41">
        <v>55</v>
      </c>
      <c r="B82" s="42">
        <f>IF('P6'!A12="","",'P6'!A12)</f>
        <v>94</v>
      </c>
      <c r="C82" s="43">
        <f>IF('P6'!B12="","",'P6'!B12)</f>
        <v>88.67</v>
      </c>
      <c r="D82" s="42" t="str">
        <f>IF('P6'!C12="","",'P6'!C12)</f>
        <v>JM</v>
      </c>
      <c r="E82" s="44">
        <f>IF('P6'!D12="","",'P6'!D12)</f>
        <v>34445</v>
      </c>
      <c r="F82" s="45" t="str">
        <f>IF('P6'!F12="","",'P6'!F12)</f>
        <v>Mathias Rud</v>
      </c>
      <c r="G82" s="45" t="str">
        <f>IF('P6'!G12="","",'P6'!G12)</f>
        <v>Spydeberg Atletene</v>
      </c>
      <c r="H82" s="50">
        <f>IF('P6'!N12=0,"",'P6'!N12)</f>
        <v>70</v>
      </c>
      <c r="I82" s="50">
        <f>IF('P6'!O12=0,"",'P6'!O12)</f>
        <v>91</v>
      </c>
      <c r="J82" s="50">
        <f>IF('P6'!P12=0,"",'P6'!P12)</f>
        <v>161</v>
      </c>
      <c r="K82" s="43">
        <f>IF('P6'!Q12=0,"",'P6'!Q12)</f>
        <v>188.52605832914355</v>
      </c>
      <c r="L82">
        <v>1</v>
      </c>
    </row>
    <row r="83" spans="1:12" ht="15">
      <c r="A83" s="41">
        <v>56</v>
      </c>
      <c r="B83" s="42">
        <f>IF('P3'!A16="","",'P3'!A16)</f>
        <v>62</v>
      </c>
      <c r="C83" s="43">
        <f>IF('P3'!B16="","",'P3'!B16)</f>
        <v>59.88</v>
      </c>
      <c r="D83" s="42" t="str">
        <f>IF('P3'!C16="","",'P3'!C16)</f>
        <v>UM</v>
      </c>
      <c r="E83" s="44">
        <f>IF('P3'!D16="","",'P3'!D16)</f>
        <v>36184</v>
      </c>
      <c r="F83" s="45" t="str">
        <f>IF('P3'!F16="","",'P3'!F16)</f>
        <v>Mats Holm</v>
      </c>
      <c r="G83" s="46" t="str">
        <f>IF('P3'!G16="","",'P3'!G16)</f>
        <v>Gjøvik AK</v>
      </c>
      <c r="H83" s="50">
        <f>IF('P3'!N16=0,"",'P3'!N16)</f>
        <v>54</v>
      </c>
      <c r="I83" s="50">
        <f>IF('P3'!O16=0,"",'P3'!O16)</f>
        <v>67</v>
      </c>
      <c r="J83" s="50">
        <f>IF('P3'!P16=0,"",'P3'!P16)</f>
        <v>121</v>
      </c>
      <c r="K83" s="43">
        <f>IF('P3'!Q16=0,"",'P3'!Q16)</f>
        <v>179.46915510730383</v>
      </c>
      <c r="L83">
        <v>1</v>
      </c>
    </row>
    <row r="84" spans="1:12" ht="15">
      <c r="A84" s="41">
        <v>57</v>
      </c>
      <c r="B84" s="42">
        <f>IF('P1'!A15="","",'P1'!A15)</f>
        <v>105</v>
      </c>
      <c r="C84" s="43">
        <f>IF('P1'!B15="","",'P1'!B15)</f>
        <v>95.77</v>
      </c>
      <c r="D84" s="42" t="str">
        <f>IF('P1'!C15="","",'P1'!C15)</f>
        <v>M7</v>
      </c>
      <c r="E84" s="44">
        <f>IF('P1'!D15="","",'P1'!D15)</f>
        <v>16495</v>
      </c>
      <c r="F84" s="45" t="str">
        <f>IF('P1'!F15="","",'P1'!F15)</f>
        <v>Eskil Lian</v>
      </c>
      <c r="G84" s="45" t="str">
        <f>IF('P1'!G15="","",'P1'!G15)</f>
        <v>Trondheim AK</v>
      </c>
      <c r="H84" s="50">
        <f>IF('P1'!N15=0,"",'P1'!N15)</f>
        <v>70</v>
      </c>
      <c r="I84" s="50">
        <f>IF('P1'!O15=0,"",'P1'!O15)</f>
        <v>88</v>
      </c>
      <c r="J84" s="50">
        <f>IF('P1'!P15=0,"",'P1'!P15)</f>
        <v>158</v>
      </c>
      <c r="K84" s="43">
        <f>IF('P1'!Q15=0,"",'P1'!Q15)</f>
        <v>178.8461136127299</v>
      </c>
      <c r="L84">
        <v>1</v>
      </c>
    </row>
    <row r="85" spans="1:12" ht="15">
      <c r="A85" s="41">
        <v>58</v>
      </c>
      <c r="B85" s="42">
        <f>IF('P2'!A14="","",'P2'!A14)</f>
        <v>105</v>
      </c>
      <c r="C85" s="43">
        <f>IF('P2'!B14="","",'P2'!B14)</f>
        <v>103.32</v>
      </c>
      <c r="D85" s="42" t="str">
        <f>IF('P2'!C14="","",'P2'!C14)</f>
        <v>M8</v>
      </c>
      <c r="E85" s="44">
        <f>IF('P2'!D14="","",'P2'!D14)</f>
        <v>16227</v>
      </c>
      <c r="F85" s="45" t="str">
        <f>IF('P2'!F14="","",'P2'!F14)</f>
        <v>Jan Nystrøm</v>
      </c>
      <c r="G85" s="45" t="str">
        <f>IF('P2'!G14="","",'P2'!G14)</f>
        <v>Trondheim AK</v>
      </c>
      <c r="H85" s="50">
        <f>IF('P2'!N14=0,"",'P2'!N14)</f>
        <v>68</v>
      </c>
      <c r="I85" s="50">
        <f>IF('P2'!O14=0,"",'P2'!O14)</f>
        <v>88</v>
      </c>
      <c r="J85" s="50">
        <f>IF('P2'!P14=0,"",'P2'!P14)</f>
        <v>156</v>
      </c>
      <c r="K85" s="43">
        <f>IF('P2'!Q14=0,"",'P2'!Q14)</f>
        <v>171.46736260659844</v>
      </c>
      <c r="L85">
        <v>1</v>
      </c>
    </row>
    <row r="86" spans="1:12" ht="15">
      <c r="A86" s="41">
        <v>59</v>
      </c>
      <c r="B86" s="42" t="str">
        <f>IF('P2'!A16="","",'P2'!A16)</f>
        <v>+105</v>
      </c>
      <c r="C86" s="43">
        <f>IF('P2'!B16="","",'P2'!B16)</f>
        <v>113.47</v>
      </c>
      <c r="D86" s="42" t="str">
        <f>IF('P2'!C16="","",'P2'!C16)</f>
        <v>M8</v>
      </c>
      <c r="E86" s="44">
        <f>IF('P2'!D16="","",'P2'!D16)</f>
        <v>16053</v>
      </c>
      <c r="F86" s="45" t="str">
        <f>IF('P2'!F16="","",'P2'!F16)</f>
        <v>Kolbjørn Bjerkholt</v>
      </c>
      <c r="G86" s="45" t="str">
        <f>IF('P2'!G16="","",'P2'!G16)</f>
        <v>Larvik AK</v>
      </c>
      <c r="H86" s="50">
        <f>IF('P2'!N16=0,"",'P2'!N16)</f>
        <v>70</v>
      </c>
      <c r="I86" s="50">
        <f>IF('P2'!O16=0,"",'P2'!O16)</f>
        <v>90</v>
      </c>
      <c r="J86" s="50">
        <f>IF('P2'!P16=0,"",'P2'!P16)</f>
        <v>160</v>
      </c>
      <c r="K86" s="43">
        <f>IF('P2'!Q16=0,"",'P2'!Q16)</f>
        <v>170.5271027319627</v>
      </c>
      <c r="L86">
        <v>1</v>
      </c>
    </row>
    <row r="87" spans="1:12" ht="15">
      <c r="A87" s="41">
        <v>60</v>
      </c>
      <c r="B87" s="42">
        <f>IF('P3'!A12="","",'P3'!A12)</f>
        <v>69</v>
      </c>
      <c r="C87" s="43">
        <f>IF('P3'!B12="","",'P3'!B12)</f>
        <v>65.83</v>
      </c>
      <c r="D87" s="42" t="str">
        <f>IF('P3'!C12="","",'P3'!C12)</f>
        <v>UM</v>
      </c>
      <c r="E87" s="44">
        <f>IF('P3'!D12="","",'P3'!D12)</f>
        <v>35851</v>
      </c>
      <c r="F87" s="45" t="str">
        <f>IF('P3'!F12="","",'P3'!F12)</f>
        <v>Jonas Helgheim</v>
      </c>
      <c r="G87" s="46" t="str">
        <f>IF('P3'!G12="","",'P3'!G12)</f>
        <v>Tambarskjelvar IL</v>
      </c>
      <c r="H87" s="50">
        <f>IF('P3'!N12=0,"",'P3'!N12)</f>
        <v>55</v>
      </c>
      <c r="I87" s="50">
        <f>IF('P3'!O12=0,"",'P3'!O12)</f>
        <v>67</v>
      </c>
      <c r="J87" s="50">
        <f>IF('P3'!P12=0,"",'P3'!P12)</f>
        <v>122</v>
      </c>
      <c r="K87" s="43">
        <f>IF('P3'!Q12=0,"",'P3'!Q12)</f>
        <v>169.2638598608733</v>
      </c>
      <c r="L87">
        <v>1</v>
      </c>
    </row>
    <row r="88" spans="1:12" ht="15">
      <c r="A88" s="41">
        <v>61</v>
      </c>
      <c r="B88" s="42">
        <f>IF('P3'!A14="","",'P3'!A14)</f>
        <v>56</v>
      </c>
      <c r="C88" s="43">
        <f>IF('P3'!B14="","",'P3'!B14)</f>
        <v>53.4</v>
      </c>
      <c r="D88" s="42" t="str">
        <f>IF('P3'!C14="","",'P3'!C14)</f>
        <v>UM</v>
      </c>
      <c r="E88" s="44">
        <f>IF('P3'!D14="","",'P3'!D14)</f>
        <v>36357</v>
      </c>
      <c r="F88" s="45" t="str">
        <f>IF('P3'!F14="","",'P3'!F14)</f>
        <v>Even Kongsvik Lien</v>
      </c>
      <c r="G88" s="46" t="str">
        <f>IF('P3'!G14="","",'P3'!G14)</f>
        <v>Tambarskjelvar IL</v>
      </c>
      <c r="H88" s="50">
        <f>IF('P3'!N14=0,"",'P3'!N14)</f>
        <v>45</v>
      </c>
      <c r="I88" s="50">
        <f>IF('P3'!O14=0,"",'P3'!O14)</f>
        <v>55</v>
      </c>
      <c r="J88" s="50">
        <f>IF('P3'!P14=0,"",'P3'!P14)</f>
        <v>100</v>
      </c>
      <c r="K88" s="43">
        <f>IF('P3'!Q14=0,"",'P3'!Q14)</f>
        <v>162.12734629547828</v>
      </c>
      <c r="L88">
        <v>1</v>
      </c>
    </row>
    <row r="89" spans="1:12" ht="15">
      <c r="A89" s="41">
        <v>62</v>
      </c>
      <c r="B89" s="42">
        <f>IF('P3'!A11="","",'P3'!A11)</f>
        <v>69</v>
      </c>
      <c r="C89" s="43">
        <f>IF('P3'!B11="","",'P3'!B11)</f>
        <v>66.14</v>
      </c>
      <c r="D89" s="42" t="str">
        <f>IF('P3'!C11="","",'P3'!C11)</f>
        <v>UM</v>
      </c>
      <c r="E89" s="44">
        <f>IF('P3'!D11="","",'P3'!D11)</f>
        <v>36713</v>
      </c>
      <c r="F89" s="45" t="str">
        <f>IF('P3'!F11="","",'P3'!F11)</f>
        <v>Simen Trosterud</v>
      </c>
      <c r="G89" s="46" t="str">
        <f>IF('P3'!G11="","",'P3'!G11)</f>
        <v>Gjøvik AK</v>
      </c>
      <c r="H89" s="50">
        <f>IF('P3'!N11=0,"",'P3'!N11)</f>
        <v>52</v>
      </c>
      <c r="I89" s="50">
        <f>IF('P3'!O11=0,"",'P3'!O11)</f>
        <v>65</v>
      </c>
      <c r="J89" s="50">
        <f>IF('P3'!P11=0,"",'P3'!P11)</f>
        <v>117</v>
      </c>
      <c r="K89" s="43">
        <f>IF('P3'!Q11=0,"",'P3'!Q11)</f>
        <v>161.81622923150678</v>
      </c>
      <c r="L89">
        <v>1</v>
      </c>
    </row>
    <row r="90" spans="1:12" ht="15">
      <c r="A90" s="41">
        <v>63</v>
      </c>
      <c r="B90" s="42">
        <f>IF('P3'!A9="","",'P3'!A9)</f>
        <v>50</v>
      </c>
      <c r="C90" s="43">
        <f>IF('P3'!B9="","",'P3'!B9)</f>
        <v>48.6</v>
      </c>
      <c r="D90" s="42" t="str">
        <f>IF('P3'!C9="","",'P3'!C9)</f>
        <v>UM</v>
      </c>
      <c r="E90" s="44">
        <f>IF('P3'!D9="","",'P3'!D9)</f>
        <v>37220</v>
      </c>
      <c r="F90" s="45" t="str">
        <f>IF('P3'!F9="","",'P3'!F9)</f>
        <v>Aron Süssmann</v>
      </c>
      <c r="G90" s="46" t="str">
        <f>IF('P3'!G9="","",'P3'!G9)</f>
        <v>Stavanger VK</v>
      </c>
      <c r="H90" s="50">
        <f>IF('P3'!N9=0,"",'P3'!N9)</f>
        <v>37</v>
      </c>
      <c r="I90" s="50">
        <f>IF('P3'!O9=0,"",'P3'!O9)</f>
        <v>44</v>
      </c>
      <c r="J90" s="50">
        <f>IF('P3'!P9=0,"",'P3'!P9)</f>
        <v>81</v>
      </c>
      <c r="K90" s="43">
        <f>IF('P3'!Q9=0,"",'P3'!Q9)</f>
        <v>142.25667512782852</v>
      </c>
      <c r="L90">
        <v>1</v>
      </c>
    </row>
    <row r="91" spans="1:12" ht="15">
      <c r="A91" s="41">
        <v>64</v>
      </c>
      <c r="B91" s="42">
        <f>IF('P1'!A14="","",'P1'!A14)</f>
        <v>94</v>
      </c>
      <c r="C91" s="43">
        <f>IF('P1'!B14="","",'P1'!B14)</f>
        <v>86.64</v>
      </c>
      <c r="D91" s="42" t="str">
        <f>IF('P1'!C14="","",'P1'!C14)</f>
        <v>M8</v>
      </c>
      <c r="E91" s="44">
        <f>IF('P1'!D14="","",'P1'!D14)</f>
        <v>14761</v>
      </c>
      <c r="F91" s="45" t="str">
        <f>IF('P1'!F14="","",'P1'!F14)</f>
        <v>Roald Bjerkholt</v>
      </c>
      <c r="G91" s="45" t="str">
        <f>IF('P1'!G14="","",'P1'!G14)</f>
        <v>Larvik AK</v>
      </c>
      <c r="H91" s="50">
        <f>IF('P1'!N14=0,"",'P1'!N14)</f>
        <v>48</v>
      </c>
      <c r="I91" s="50">
        <f>IF('P1'!O14=0,"",'P1'!O14)</f>
        <v>60</v>
      </c>
      <c r="J91" s="50">
        <f>IF('P1'!P14=0,"",'P1'!P14)</f>
        <v>108</v>
      </c>
      <c r="K91" s="43">
        <f>IF('P1'!Q14=0,"",'P1'!Q14)</f>
        <v>127.86265377508819</v>
      </c>
      <c r="L91">
        <v>1</v>
      </c>
    </row>
    <row r="92" spans="1:11" ht="15">
      <c r="A92" s="41">
        <v>65</v>
      </c>
      <c r="B92" s="42">
        <f>IF('P10'!A11="","",'P10'!A11)</f>
        <v>105</v>
      </c>
      <c r="C92" s="43">
        <f>IF('P10'!B11="","",'P10'!B11)</f>
        <v>95.37</v>
      </c>
      <c r="D92" s="42" t="str">
        <f>IF('P10'!C11="","",'P10'!C11)</f>
        <v>M4</v>
      </c>
      <c r="E92" s="44">
        <f>IF('P10'!D11="","",'P10'!D11)</f>
        <v>22864</v>
      </c>
      <c r="F92" s="45" t="str">
        <f>IF('P10'!F11="","",'P10'!F11)</f>
        <v>Petter N. Sæterdal</v>
      </c>
      <c r="G92" s="45" t="str">
        <f>IF('P10'!G11="","",'P10'!G11)</f>
        <v>AK Bjørgvin</v>
      </c>
      <c r="H92" s="50">
        <f>IF('P10'!N11=0,"",'P10'!N11)</f>
      </c>
      <c r="I92" s="50">
        <f>IF('P10'!O11=0,"",'P10'!O11)</f>
      </c>
      <c r="J92" s="50">
        <f>IF('P10'!P11=0,"",'P10'!P11)</f>
      </c>
      <c r="K92" s="43">
        <f>IF('P10'!Q11=0,"",'P10'!Q11)</f>
      </c>
    </row>
    <row r="107" ht="12">
      <c r="G107" s="40" t="s">
        <v>20</v>
      </c>
    </row>
  </sheetData>
  <sheetProtection/>
  <mergeCells count="6">
    <mergeCell ref="A27:K27"/>
    <mergeCell ref="A3:K3"/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7"/>
  <sheetViews>
    <sheetView showGridLines="0" zoomScalePageLayoutView="0" workbookViewId="0" topLeftCell="A1">
      <pane ySplit="2" topLeftCell="A11" activePane="bottomLeft" state="frozen"/>
      <selection pane="topLeft" activeCell="A1" sqref="A1"/>
      <selection pane="bottomLeft" activeCell="D34" sqref="D34"/>
    </sheetView>
  </sheetViews>
  <sheetFormatPr defaultColWidth="8.8515625" defaultRowHeight="12.75"/>
  <cols>
    <col min="1" max="1" width="4.57421875" style="0" customWidth="1"/>
    <col min="2" max="2" width="5.421875" style="0" customWidth="1"/>
    <col min="3" max="3" width="8.57421875" style="0" customWidth="1"/>
    <col min="4" max="4" width="5.421875" style="0" customWidth="1"/>
    <col min="5" max="5" width="10.28125" style="0" customWidth="1"/>
    <col min="6" max="6" width="28.7109375" style="11" customWidth="1"/>
    <col min="7" max="7" width="24.7109375" style="40" customWidth="1"/>
    <col min="8" max="10" width="6.8515625" style="0" customWidth="1"/>
    <col min="11" max="11" width="9.7109375" style="0" customWidth="1"/>
  </cols>
  <sheetData>
    <row r="1" spans="1:11" s="53" customFormat="1" ht="33.75" customHeight="1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53" customFormat="1" ht="27" customHeight="1">
      <c r="A2" s="229" t="str">
        <f>IF('P1'!H5&gt;0,'P1'!H5,"")</f>
        <v>Tambarskjelvar IL</v>
      </c>
      <c r="B2" s="229"/>
      <c r="C2" s="229"/>
      <c r="D2" s="229"/>
      <c r="E2" s="229"/>
      <c r="F2" s="229" t="str">
        <f>IF('P1'!M5&gt;0,'P1'!M5,"")</f>
        <v>Førdehuset</v>
      </c>
      <c r="G2" s="229"/>
      <c r="H2" s="230" t="s">
        <v>197</v>
      </c>
      <c r="I2" s="230"/>
      <c r="J2" s="230"/>
      <c r="K2" s="230"/>
    </row>
    <row r="3" spans="1:11" s="54" customFormat="1" ht="24.75">
      <c r="A3" s="226" t="s">
        <v>29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2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5">
      <c r="A5" s="41">
        <v>1</v>
      </c>
      <c r="B5" s="42">
        <f>IF('P11'!A19="","",'P11'!A19)</f>
        <v>77</v>
      </c>
      <c r="C5" s="43">
        <f>IF('P11'!B19="","",'P11'!B19)</f>
        <v>70.12</v>
      </c>
      <c r="D5" s="42" t="str">
        <f>IF('P11'!C19="","",'P11'!C19)</f>
        <v>JM</v>
      </c>
      <c r="E5" s="44">
        <f>IF('P11'!D19="","",'P11'!D19)</f>
        <v>34579</v>
      </c>
      <c r="F5" s="45" t="str">
        <f>IF('P11'!F19="","",'P11'!F19)</f>
        <v>Jantsen Øverås</v>
      </c>
      <c r="G5" s="45" t="str">
        <f>IF('P11'!G19="","",'P11'!G19)</f>
        <v>Tambarskjelvar IL</v>
      </c>
      <c r="H5" s="50">
        <f>IF('P11'!N19=0,"",'P11'!N19)</f>
        <v>119</v>
      </c>
      <c r="I5" s="50">
        <f>IF('P11'!O19=0,"",'P11'!O19)</f>
        <v>146</v>
      </c>
      <c r="J5" s="50">
        <f>IF('P11'!P19=0,"",'P11'!P19)</f>
        <v>265</v>
      </c>
      <c r="K5" s="43">
        <f>IF('P11'!Q19=0,"",'P11'!Q19)</f>
        <v>352.87199160054587</v>
      </c>
      <c r="L5">
        <v>25</v>
      </c>
    </row>
    <row r="6" spans="1:12" ht="15">
      <c r="A6" s="41">
        <v>2</v>
      </c>
      <c r="B6" s="42">
        <f>IF('P11'!A17="","",'P11'!A17)</f>
        <v>94</v>
      </c>
      <c r="C6" s="43">
        <f>IF('P11'!B17="","",'P11'!B17)</f>
        <v>92.08</v>
      </c>
      <c r="D6" s="42" t="str">
        <f>IF('P11'!C17="","",'P11'!C17)</f>
        <v>JM</v>
      </c>
      <c r="E6" s="44">
        <f>IF('P11'!D17="","",'P11'!D17)</f>
        <v>34774</v>
      </c>
      <c r="F6" s="45" t="str">
        <f>IF('P11'!F17="","",'P11'!F17)</f>
        <v>Tore Gjøringbø</v>
      </c>
      <c r="G6" s="45" t="str">
        <f>IF('P11'!G17="","",'P11'!G17)</f>
        <v>Tambarskjelvar IL</v>
      </c>
      <c r="H6" s="50">
        <f>IF('P11'!N17=0,"",'P11'!N17)</f>
        <v>124</v>
      </c>
      <c r="I6" s="50">
        <f>IF('P11'!O17=0,"",'P11'!O17)</f>
        <v>155</v>
      </c>
      <c r="J6" s="50">
        <f>IF('P11'!P17=0,"",'P11'!P17)</f>
        <v>279</v>
      </c>
      <c r="K6" s="43">
        <f>IF('P11'!Q17=0,"",'P11'!Q17)</f>
        <v>321.1549986274999</v>
      </c>
      <c r="L6">
        <v>23</v>
      </c>
    </row>
    <row r="7" spans="1:12" ht="15">
      <c r="A7" s="41">
        <v>3</v>
      </c>
      <c r="B7" s="42">
        <f>IF('P4'!A14="","",'P4'!A14)</f>
        <v>69</v>
      </c>
      <c r="C7" s="43">
        <f>IF('P4'!B14="","",'P4'!B14)</f>
        <v>68.76</v>
      </c>
      <c r="D7" s="42" t="str">
        <f>IF('P4'!C14="","",'P4'!C14)</f>
        <v>UM</v>
      </c>
      <c r="E7" s="44">
        <f>IF('P4'!D14="","",'P4'!D14)</f>
        <v>36192</v>
      </c>
      <c r="F7" s="45" t="str">
        <f>IF('P4'!F14="","",'P4'!F14)</f>
        <v>Eskil Andersen</v>
      </c>
      <c r="G7" s="45" t="str">
        <f>IF('P4'!G14="","",'P4'!G14)</f>
        <v>Stavanger VK</v>
      </c>
      <c r="H7" s="50">
        <f>IF('P4'!N14=0,"",'P4'!N14)</f>
        <v>90</v>
      </c>
      <c r="I7" s="50">
        <f>IF('P4'!O14=0,"",'P4'!O14)</f>
        <v>118</v>
      </c>
      <c r="J7" s="50">
        <f>IF('P4'!P14=0,"",'P4'!P14)</f>
        <v>208</v>
      </c>
      <c r="K7" s="43">
        <f>IF('P4'!Q14=0,"",'P4'!Q14)</f>
        <v>280.43958405998393</v>
      </c>
      <c r="L7">
        <v>21</v>
      </c>
    </row>
    <row r="8" spans="1:12" ht="15">
      <c r="A8" s="41">
        <v>4</v>
      </c>
      <c r="B8" s="42">
        <f>IF('P11'!A14="","",'P11'!A14)</f>
        <v>69</v>
      </c>
      <c r="C8" s="43">
        <f>IF('P11'!B14="","",'P11'!B14)</f>
        <v>67.31</v>
      </c>
      <c r="D8" s="42" t="str">
        <f>IF('P11'!C14="","",'P11'!C14)</f>
        <v>JM</v>
      </c>
      <c r="E8" s="44">
        <f>IF('P11'!D14="","",'P11'!D14)</f>
        <v>34477</v>
      </c>
      <c r="F8" s="45" t="str">
        <f>IF('P11'!F14="","",'P11'!F14)</f>
        <v>Even H. Walaker</v>
      </c>
      <c r="G8" s="45" t="str">
        <f>IF('P11'!G14="","",'P11'!G14)</f>
        <v>Tønsberg-Kam.</v>
      </c>
      <c r="H8" s="50">
        <f>IF('P11'!N14=0,"",'P11'!N14)</f>
        <v>95</v>
      </c>
      <c r="I8" s="50">
        <f>IF('P11'!O14=0,"",'P11'!O14)</f>
        <v>110</v>
      </c>
      <c r="J8" s="50">
        <f>IF('P11'!P14=0,"",'P11'!P14)</f>
        <v>205</v>
      </c>
      <c r="K8" s="43">
        <f>IF('P11'!Q14=0,"",'P11'!Q14)</f>
        <v>280.2475358702469</v>
      </c>
      <c r="L8">
        <v>20</v>
      </c>
    </row>
    <row r="9" spans="1:12" ht="15">
      <c r="A9" s="41">
        <v>5</v>
      </c>
      <c r="B9" s="42" t="str">
        <f>IF('P7'!A16="","",'P7'!A16)</f>
        <v>+94</v>
      </c>
      <c r="C9" s="43">
        <f>IF('P7'!B16="","",'P7'!B16)</f>
        <v>103.74</v>
      </c>
      <c r="D9" s="42" t="str">
        <f>IF('P7'!C16="","",'P7'!C16)</f>
        <v>UM</v>
      </c>
      <c r="E9" s="44">
        <f>IF('P7'!D16="","",'P7'!D16)</f>
        <v>35434</v>
      </c>
      <c r="F9" s="45" t="str">
        <f>IF('P7'!F16="","",'P7'!F16)</f>
        <v>Ole Magnus Strand</v>
      </c>
      <c r="G9" s="45" t="str">
        <f>IF('P7'!G16="","",'P7'!G16)</f>
        <v>Hitra VK</v>
      </c>
      <c r="H9" s="50">
        <f>IF('P7'!N16=0,"",'P7'!N16)</f>
        <v>106</v>
      </c>
      <c r="I9" s="50">
        <f>IF('P7'!O16=0,"",'P7'!O16)</f>
        <v>140</v>
      </c>
      <c r="J9" s="50">
        <f>IF('P7'!P16=0,"",'P7'!P16)</f>
        <v>246</v>
      </c>
      <c r="K9" s="43">
        <f>IF('P7'!Q16=0,"",'P7'!Q16)</f>
        <v>269.9964711502568</v>
      </c>
      <c r="L9">
        <v>19</v>
      </c>
    </row>
    <row r="10" spans="1:12" ht="15">
      <c r="A10" s="41">
        <v>6</v>
      </c>
      <c r="B10" s="42">
        <f>IF('P7'!A15="","",'P7'!A15)</f>
        <v>105</v>
      </c>
      <c r="C10" s="43">
        <f>IF('P7'!B15="","",'P7'!B15)</f>
        <v>97.1</v>
      </c>
      <c r="D10" s="42" t="str">
        <f>IF('P7'!C15="","",'P7'!C15)</f>
        <v>JM</v>
      </c>
      <c r="E10" s="44">
        <f>IF('P7'!D15="","",'P7'!D15)</f>
        <v>34496</v>
      </c>
      <c r="F10" s="45" t="str">
        <f>IF('P7'!F15="","",'P7'!F15)</f>
        <v>Vegard Orekåsa</v>
      </c>
      <c r="G10" s="45" t="str">
        <f>IF('P7'!G15="","",'P7'!G15)</f>
        <v>Nidelv IL</v>
      </c>
      <c r="H10" s="50">
        <f>IF('P7'!N15=0,"",'P7'!N15)</f>
        <v>103</v>
      </c>
      <c r="I10" s="50">
        <f>IF('P7'!O15=0,"",'P7'!O15)</f>
        <v>131</v>
      </c>
      <c r="J10" s="50">
        <f>IF('P7'!P15=0,"",'P7'!P15)</f>
        <v>234</v>
      </c>
      <c r="K10" s="43">
        <f>IF('P7'!Q15=0,"",'P7'!Q15)</f>
        <v>263.38422857062574</v>
      </c>
      <c r="L10">
        <v>18</v>
      </c>
    </row>
    <row r="11" spans="1:12" ht="15">
      <c r="A11" s="41">
        <v>7</v>
      </c>
      <c r="B11" s="42">
        <f>IF('P7'!A9="","",'P7'!A9)</f>
        <v>77</v>
      </c>
      <c r="C11" s="43">
        <f>IF('P7'!B9="","",'P7'!B9)</f>
        <v>75.74</v>
      </c>
      <c r="D11" s="42" t="str">
        <f>IF('P7'!C9="","",'P7'!C9)</f>
        <v>JM</v>
      </c>
      <c r="E11" s="44">
        <f>IF('P7'!D9="","",'P7'!D9)</f>
        <v>35355</v>
      </c>
      <c r="F11" s="45" t="str">
        <f>IF('P7'!F9="","",'P7'!F9)</f>
        <v>Jo-Magne Rønning Elden</v>
      </c>
      <c r="G11" s="45" t="str">
        <f>IF('P7'!G9="","",'P7'!G9)</f>
        <v>Nidelv IL</v>
      </c>
      <c r="H11" s="50">
        <f>IF('P7'!N9=0,"",'P7'!N9)</f>
        <v>91</v>
      </c>
      <c r="I11" s="50">
        <f>IF('P7'!O9=0,"",'P7'!O9)</f>
        <v>115</v>
      </c>
      <c r="J11" s="50">
        <f>IF('P7'!P9=0,"",'P7'!P9)</f>
        <v>206</v>
      </c>
      <c r="K11" s="43">
        <f>IF('P7'!Q9=0,"",'P7'!Q9)</f>
        <v>261.8667149397966</v>
      </c>
      <c r="L11">
        <v>17</v>
      </c>
    </row>
    <row r="12" spans="1:12" ht="15">
      <c r="A12" s="41">
        <v>8</v>
      </c>
      <c r="B12" s="42">
        <f>IF('P6'!A14="","",'P6'!A14)</f>
        <v>69</v>
      </c>
      <c r="C12" s="43">
        <f>IF('P6'!B14="","",'P6'!B14)</f>
        <v>65.96</v>
      </c>
      <c r="D12" s="42" t="str">
        <f>IF('P6'!C14="","",'P6'!C14)</f>
        <v>JM</v>
      </c>
      <c r="E12" s="44">
        <f>IF('P6'!D14="","",'P6'!D14)</f>
        <v>35378</v>
      </c>
      <c r="F12" s="45" t="str">
        <f>IF('P6'!F14="","",'P6'!F14)</f>
        <v>Runar Klungervik</v>
      </c>
      <c r="G12" s="45" t="str">
        <f>IF('P6'!G14="","",'P6'!G14)</f>
        <v>Hitra VK</v>
      </c>
      <c r="H12" s="50">
        <f>IF('P6'!N14=0,"",'P6'!N14)</f>
        <v>83</v>
      </c>
      <c r="I12" s="50">
        <f>IF('P6'!O14=0,"",'P6'!O14)</f>
        <v>104</v>
      </c>
      <c r="J12" s="50">
        <f>IF('P6'!P14=0,"",'P6'!P14)</f>
        <v>187</v>
      </c>
      <c r="K12" s="43">
        <f>IF('P6'!Q14=0,"",'P6'!Q14)</f>
        <v>259.10194240095854</v>
      </c>
      <c r="L12">
        <v>16</v>
      </c>
    </row>
    <row r="13" spans="1:12" ht="15">
      <c r="A13" s="41">
        <v>9</v>
      </c>
      <c r="B13" s="42">
        <f>IF('P7'!A10="","",'P7'!A10)</f>
        <v>77</v>
      </c>
      <c r="C13" s="43">
        <f>IF('P7'!B10="","",'P7'!B10)</f>
        <v>76.96</v>
      </c>
      <c r="D13" s="42" t="str">
        <f>IF('P7'!C10="","",'P7'!C10)</f>
        <v>JM</v>
      </c>
      <c r="E13" s="44">
        <f>IF('P7'!D10="","",'P7'!D10)</f>
        <v>34357</v>
      </c>
      <c r="F13" s="45" t="str">
        <f>IF('P7'!F10="","",'P7'!F10)</f>
        <v>Trygve Nilsen</v>
      </c>
      <c r="G13" s="45" t="str">
        <f>IF('P7'!G10="","",'P7'!G10)</f>
        <v>Spydeberg Atletene</v>
      </c>
      <c r="H13" s="50">
        <f>IF('P7'!N10=0,"",'P7'!N10)</f>
        <v>91</v>
      </c>
      <c r="I13" s="50">
        <f>IF('P7'!O10=0,"",'P7'!O10)</f>
        <v>110</v>
      </c>
      <c r="J13" s="50">
        <f>IF('P7'!P10=0,"",'P7'!P10)</f>
        <v>201</v>
      </c>
      <c r="K13" s="43">
        <f>IF('P7'!Q10=0,"",'P7'!Q10)</f>
        <v>253.19433597162214</v>
      </c>
      <c r="L13">
        <v>15</v>
      </c>
    </row>
    <row r="14" spans="1:12" ht="15">
      <c r="A14" s="41">
        <v>10</v>
      </c>
      <c r="B14" s="42">
        <f>IF('P7'!A17="","",'P7'!A17)</f>
        <v>105</v>
      </c>
      <c r="C14" s="43">
        <f>IF('P7'!B17="","",'P7'!B17)</f>
        <v>102.39</v>
      </c>
      <c r="D14" s="42" t="str">
        <f>IF('P7'!C17="","",'P7'!C17)</f>
        <v>JM</v>
      </c>
      <c r="E14" s="44">
        <f>IF('P7'!D17="","",'P7'!D17)</f>
        <v>34852</v>
      </c>
      <c r="F14" s="45" t="str">
        <f>IF('P7'!F17="","",'P7'!F17)</f>
        <v>Hans Magnus Kleven</v>
      </c>
      <c r="G14" s="45" t="str">
        <f>IF('P7'!G17="","",'P7'!G17)</f>
        <v>Spydeberg Atletene</v>
      </c>
      <c r="H14" s="50">
        <f>IF('P7'!N17=0,"",'P7'!N17)</f>
        <v>107</v>
      </c>
      <c r="I14" s="50">
        <f>IF('P7'!O17=0,"",'P7'!O17)</f>
        <v>120</v>
      </c>
      <c r="J14" s="50">
        <f>IF('P7'!P17=0,"",'P7'!P17)</f>
        <v>227</v>
      </c>
      <c r="K14" s="43">
        <f>IF('P7'!Q17=0,"",'P7'!Q17)</f>
        <v>250.3302316957479</v>
      </c>
      <c r="L14">
        <v>14</v>
      </c>
    </row>
    <row r="15" spans="1:12" ht="15">
      <c r="A15" s="41">
        <v>11</v>
      </c>
      <c r="B15" s="42">
        <f>IF('P6'!A16="","",'P6'!A16)</f>
        <v>85</v>
      </c>
      <c r="C15" s="43">
        <f>IF('P6'!B16="","",'P6'!B16)</f>
        <v>79.72</v>
      </c>
      <c r="D15" s="42" t="str">
        <f>IF('P6'!C16="","",'P6'!C16)</f>
        <v>JM</v>
      </c>
      <c r="E15" s="44">
        <f>IF('P6'!D16="","",'P6'!D16)</f>
        <v>35430</v>
      </c>
      <c r="F15" s="45" t="str">
        <f>IF('P6'!F16="","",'P6'!F16)</f>
        <v>Eirik Kalland</v>
      </c>
      <c r="G15" s="45" t="str">
        <f>IF('P6'!G16="","",'P6'!G16)</f>
        <v>Tambarskjelvar IL</v>
      </c>
      <c r="H15" s="50">
        <f>IF('P6'!N16=0,"",'P6'!N16)</f>
        <v>86</v>
      </c>
      <c r="I15" s="50">
        <f>IF('P6'!O16=0,"",'P6'!O16)</f>
        <v>107</v>
      </c>
      <c r="J15" s="50">
        <f>IF('P6'!P16=0,"",'P6'!P16)</f>
        <v>193</v>
      </c>
      <c r="K15" s="43">
        <f>IF('P6'!Q16=0,"",'P6'!Q16)</f>
        <v>238.43195222598786</v>
      </c>
      <c r="L15">
        <v>13</v>
      </c>
    </row>
    <row r="16" spans="1:12" ht="15">
      <c r="A16" s="41">
        <v>12</v>
      </c>
      <c r="B16" s="42">
        <f>IF('P6'!A11="","",'P6'!A11)</f>
        <v>77</v>
      </c>
      <c r="C16" s="43">
        <f>IF('P6'!B11="","",'P6'!B11)</f>
        <v>75.74</v>
      </c>
      <c r="D16" s="42" t="str">
        <f>IF('P6'!C11="","",'P6'!C11)</f>
        <v>UM</v>
      </c>
      <c r="E16" s="44">
        <f>IF('P6'!D11="","",'P6'!D11)</f>
        <v>36497</v>
      </c>
      <c r="F16" s="45" t="str">
        <f>IF('P6'!F11="","",'P6'!F11)</f>
        <v>Oskar Emil Wavold</v>
      </c>
      <c r="G16" s="45" t="str">
        <f>IF('P6'!G11="","",'P6'!G11)</f>
        <v>Nidelv IL</v>
      </c>
      <c r="H16" s="50">
        <f>IF('P6'!N11=0,"",'P6'!N11)</f>
        <v>87</v>
      </c>
      <c r="I16" s="50">
        <f>IF('P6'!O11=0,"",'P6'!O11)</f>
        <v>100</v>
      </c>
      <c r="J16" s="50">
        <f>IF('P6'!P11=0,"",'P6'!P11)</f>
        <v>187</v>
      </c>
      <c r="K16" s="43">
        <f>IF('P6'!Q11=0,"",'P6'!Q11)</f>
        <v>237.71395967835906</v>
      </c>
      <c r="L16">
        <v>12</v>
      </c>
    </row>
    <row r="17" spans="1:12" ht="15">
      <c r="A17" s="41">
        <v>13</v>
      </c>
      <c r="B17" s="42">
        <f>IF('P6'!A15="","",'P6'!A15)</f>
        <v>94</v>
      </c>
      <c r="C17" s="43">
        <f>IF('P6'!B15="","",'P6'!B15)</f>
        <v>93.47</v>
      </c>
      <c r="D17" s="42" t="str">
        <f>IF('P6'!C15="","",'P6'!C15)</f>
        <v>JM</v>
      </c>
      <c r="E17" s="44">
        <f>IF('P6'!D15="","",'P6'!D15)</f>
        <v>35287</v>
      </c>
      <c r="F17" s="45" t="str">
        <f>IF('P6'!F15="","",'P6'!F15)</f>
        <v>Mathias Hybertsen</v>
      </c>
      <c r="G17" s="45" t="str">
        <f>IF('P6'!G15="","",'P6'!G15)</f>
        <v>Nidelv IL</v>
      </c>
      <c r="H17" s="50">
        <f>IF('P6'!N15=0,"",'P6'!N15)</f>
        <v>91</v>
      </c>
      <c r="I17" s="50">
        <f>IF('P6'!O15=0,"",'P6'!O15)</f>
        <v>115</v>
      </c>
      <c r="J17" s="50">
        <f>IF('P6'!P15=0,"",'P6'!P15)</f>
        <v>206</v>
      </c>
      <c r="K17" s="43">
        <f>IF('P6'!Q15=0,"",'P6'!Q15)</f>
        <v>235.583050937193</v>
      </c>
      <c r="L17">
        <v>11</v>
      </c>
    </row>
    <row r="18" spans="1:12" ht="15">
      <c r="A18" s="41">
        <v>14</v>
      </c>
      <c r="B18" s="42">
        <f>IF('P5'!A14="","",'P5'!A14)</f>
        <v>69</v>
      </c>
      <c r="C18" s="43">
        <f>IF('P5'!B14="","",'P5'!B14)</f>
        <v>67.87</v>
      </c>
      <c r="D18" s="42" t="str">
        <f>IF('P5'!C14="","",'P5'!C14)</f>
        <v>SM</v>
      </c>
      <c r="E18" s="44">
        <f>IF('P5'!D14="","",'P5'!D14)</f>
        <v>34156</v>
      </c>
      <c r="F18" s="45" t="str">
        <f>IF('P5'!F14="","",'P5'!F14)</f>
        <v>Christian Lysenstøen</v>
      </c>
      <c r="G18" s="45" t="str">
        <f>IF('P5'!G14="","",'P5'!G14)</f>
        <v>Spydeberg Atletene</v>
      </c>
      <c r="H18" s="50">
        <f>IF('P5'!N14=0,"",'P5'!N14)</f>
        <v>79</v>
      </c>
      <c r="I18" s="50">
        <f>IF('P5'!O14=0,"",'P5'!O14)</f>
        <v>94</v>
      </c>
      <c r="J18" s="50">
        <f>IF('P5'!P14=0,"",'P5'!P14)</f>
        <v>173</v>
      </c>
      <c r="K18" s="43">
        <f>IF('P5'!Q14=0,"",'P5'!Q14)</f>
        <v>235.2235496898942</v>
      </c>
      <c r="L18">
        <v>10</v>
      </c>
    </row>
    <row r="19" spans="1:12" ht="15">
      <c r="A19" s="41">
        <v>15</v>
      </c>
      <c r="B19" s="42">
        <f>IF('P7'!A12="","",'P7'!A12)</f>
        <v>105</v>
      </c>
      <c r="C19" s="43">
        <f>IF('P7'!B12="","",'P7'!B12)</f>
        <v>103.47</v>
      </c>
      <c r="D19" s="42" t="str">
        <f>IF('P7'!C12="","",'P7'!C12)</f>
        <v>JM</v>
      </c>
      <c r="E19" s="44">
        <f>IF('P7'!D12="","",'P7'!D12)</f>
        <v>34481</v>
      </c>
      <c r="F19" s="45" t="str">
        <f>IF('P7'!F12="","",'P7'!F12)</f>
        <v>Mats Runar Bye Herø</v>
      </c>
      <c r="G19" s="45" t="str">
        <f>IF('P7'!G12="","",'P7'!G12)</f>
        <v>Hitra VK</v>
      </c>
      <c r="H19" s="50">
        <f>IF('P7'!N12=0,"",'P7'!N12)</f>
        <v>94</v>
      </c>
      <c r="I19" s="50">
        <f>IF('P7'!O12=0,"",'P7'!O12)</f>
        <v>116</v>
      </c>
      <c r="J19" s="50">
        <f>IF('P7'!P12=0,"",'P7'!P12)</f>
        <v>210</v>
      </c>
      <c r="K19" s="43">
        <f>IF('P7'!Q12=0,"",'P7'!Q12)</f>
        <v>230.70070075229475</v>
      </c>
      <c r="L19">
        <v>9</v>
      </c>
    </row>
    <row r="20" spans="1:12" ht="15">
      <c r="A20" s="41">
        <v>16</v>
      </c>
      <c r="B20" s="42" t="str">
        <f>IF('P4'!A17="","",'P4'!A17)</f>
        <v>+94</v>
      </c>
      <c r="C20" s="43">
        <f>IF('P4'!B17="","",'P4'!B17)</f>
        <v>112.88</v>
      </c>
      <c r="D20" s="42" t="str">
        <f>IF('P4'!C17="","",'P4'!C17)</f>
        <v>UM</v>
      </c>
      <c r="E20" s="44">
        <f>IF('P4'!D17="","",'P4'!D17)</f>
        <v>35920</v>
      </c>
      <c r="F20" s="45" t="str">
        <f>IF('P4'!F17="","",'P4'!F17)</f>
        <v>Johannes N. Johansen</v>
      </c>
      <c r="G20" s="45" t="str">
        <f>IF('P4'!G17="","",'P4'!G17)</f>
        <v>Gjøvik AK</v>
      </c>
      <c r="H20" s="50">
        <f>IF('P4'!N17=0,"",'P4'!N17)</f>
        <v>105</v>
      </c>
      <c r="I20" s="50">
        <f>IF('P4'!O17=0,"",'P4'!O17)</f>
        <v>110</v>
      </c>
      <c r="J20" s="50">
        <f>IF('P4'!P17=0,"",'P4'!P17)</f>
        <v>215</v>
      </c>
      <c r="K20" s="43">
        <f>IF('P4'!Q17=0,"",'P4'!Q17)</f>
        <v>229.50244893133808</v>
      </c>
      <c r="L20">
        <v>8</v>
      </c>
    </row>
    <row r="21" spans="1:12" ht="15">
      <c r="A21" s="41">
        <v>17</v>
      </c>
      <c r="B21" s="42">
        <f>IF('P4'!A12="","",'P4'!A12)</f>
        <v>85</v>
      </c>
      <c r="C21" s="43">
        <f>IF('P4'!B12="","",'P4'!B12)</f>
        <v>82.64</v>
      </c>
      <c r="D21" s="42" t="str">
        <f>IF('P4'!C12="","",'P4'!C12)</f>
        <v>UM</v>
      </c>
      <c r="E21" s="44">
        <f>IF('P4'!D12="","",'P4'!D12)</f>
        <v>35949</v>
      </c>
      <c r="F21" s="45" t="str">
        <f>IF('P4'!F12="","",'P4'!F12)</f>
        <v>Izak Süssmann</v>
      </c>
      <c r="G21" s="45" t="str">
        <f>IF('P4'!G12="","",'P4'!G12)</f>
        <v>Stavanger VK</v>
      </c>
      <c r="H21" s="50">
        <f>IF('P4'!N12=0,"",'P4'!N12)</f>
        <v>84</v>
      </c>
      <c r="I21" s="50">
        <f>IF('P4'!O12=0,"",'P4'!O12)</f>
        <v>100</v>
      </c>
      <c r="J21" s="50">
        <f>IF('P4'!P12=0,"",'P4'!P12)</f>
        <v>184</v>
      </c>
      <c r="K21" s="43">
        <f>IF('P4'!Q12=0,"",'P4'!Q12)</f>
        <v>223.0390049404914</v>
      </c>
      <c r="L21">
        <v>7</v>
      </c>
    </row>
    <row r="22" spans="1:12" ht="15">
      <c r="A22" s="41">
        <v>18</v>
      </c>
      <c r="B22" s="42">
        <f>IF('P6'!A10="","",'P6'!A10)</f>
        <v>77</v>
      </c>
      <c r="C22" s="43">
        <f>IF('P6'!B10="","",'P6'!B10)</f>
        <v>75.39</v>
      </c>
      <c r="D22" s="42" t="str">
        <f>IF('P6'!C10="","",'P6'!C10)</f>
        <v>UM</v>
      </c>
      <c r="E22" s="44">
        <f>IF('P6'!D10="","",'P6'!D10)</f>
        <v>36371</v>
      </c>
      <c r="F22" s="45" t="str">
        <f>IF('P6'!F10="","",'P6'!F10)</f>
        <v>Steffen Skjærli</v>
      </c>
      <c r="G22" s="45" t="str">
        <f>IF('P6'!G10="","",'P6'!G10)</f>
        <v>Tambarskjelvar IL</v>
      </c>
      <c r="H22" s="50">
        <f>IF('P6'!N10=0,"",'P6'!N10)</f>
        <v>75</v>
      </c>
      <c r="I22" s="50">
        <f>IF('P6'!O10=0,"",'P6'!O10)</f>
        <v>96</v>
      </c>
      <c r="J22" s="50">
        <f>IF('P6'!P10=0,"",'P6'!P10)</f>
        <v>171</v>
      </c>
      <c r="K22" s="43">
        <f>IF('P6'!Q10=0,"",'P6'!Q10)</f>
        <v>217.956554064763</v>
      </c>
      <c r="L22">
        <v>6</v>
      </c>
    </row>
    <row r="23" spans="1:12" ht="15">
      <c r="A23" s="41">
        <v>19</v>
      </c>
      <c r="B23" s="42">
        <f>IF('P3'!A15="","",'P3'!A15)</f>
        <v>56</v>
      </c>
      <c r="C23" s="43">
        <f>IF('P3'!B15="","",'P3'!B15)</f>
        <v>52.71</v>
      </c>
      <c r="D23" s="42" t="str">
        <f>IF('P3'!C15="","",'P3'!C15)</f>
        <v>UM</v>
      </c>
      <c r="E23" s="44">
        <f>IF('P3'!D15="","",'P3'!D15)</f>
        <v>36793</v>
      </c>
      <c r="F23" s="45" t="str">
        <f>IF('P3'!F15="","",'P3'!F15)</f>
        <v>Kim Aleksander Kværnø</v>
      </c>
      <c r="G23" s="46" t="str">
        <f>IF('P3'!G15="","",'P3'!G15)</f>
        <v>Hitra VK</v>
      </c>
      <c r="H23" s="50">
        <f>IF('P3'!N15=0,"",'P3'!N15)</f>
        <v>58</v>
      </c>
      <c r="I23" s="50">
        <f>IF('P3'!O15=0,"",'P3'!O15)</f>
        <v>75</v>
      </c>
      <c r="J23" s="50">
        <f>IF('P3'!P15=0,"",'P3'!P15)</f>
        <v>133</v>
      </c>
      <c r="K23" s="43">
        <f>IF('P3'!Q15=0,"",'P3'!Q15)</f>
        <v>217.94429345149152</v>
      </c>
      <c r="L23">
        <v>5</v>
      </c>
    </row>
    <row r="24" spans="1:12" ht="15">
      <c r="A24" s="41">
        <v>20</v>
      </c>
      <c r="B24" s="42">
        <f>IF('P4'!A9="","",'P4'!A9)</f>
        <v>56</v>
      </c>
      <c r="C24" s="43">
        <f>IF('P4'!B9="","",'P4'!B9)</f>
        <v>55.53</v>
      </c>
      <c r="D24" s="42" t="str">
        <f>IF('P4'!C9="","",'P4'!C9)</f>
        <v>UM</v>
      </c>
      <c r="E24" s="44">
        <f>IF('P4'!D9="","",'P4'!D9)</f>
        <v>36725</v>
      </c>
      <c r="F24" s="45" t="str">
        <f>IF('P4'!F9="","",'P4'!F9)</f>
        <v>Runar Scheie</v>
      </c>
      <c r="G24" s="45" t="str">
        <f>IF('P4'!G9="","",'P4'!G9)</f>
        <v>Hitra VK</v>
      </c>
      <c r="H24" s="50">
        <f>IF('P4'!N9=0,"",'P4'!N9)</f>
        <v>60</v>
      </c>
      <c r="I24" s="50">
        <f>IF('P4'!O9=0,"",'P4'!O9)</f>
        <v>76</v>
      </c>
      <c r="J24" s="50">
        <f>IF('P4'!P9=0,"",'P4'!P9)</f>
        <v>136</v>
      </c>
      <c r="K24" s="43">
        <f>IF('P4'!Q9=0,"",'P4'!Q9)</f>
        <v>213.67494669672456</v>
      </c>
      <c r="L24">
        <v>4</v>
      </c>
    </row>
    <row r="25" spans="1:12" ht="15">
      <c r="A25" s="41">
        <v>21</v>
      </c>
      <c r="B25" s="42">
        <f>IF('P6'!A17="","",'P6'!A17)</f>
        <v>105</v>
      </c>
      <c r="C25" s="43">
        <f>IF('P6'!B17="","",'P6'!B17)</f>
        <v>103.18</v>
      </c>
      <c r="D25" s="42" t="str">
        <f>IF('P6'!C17="","",'P6'!C17)</f>
        <v>JM</v>
      </c>
      <c r="E25" s="44">
        <f>IF('P6'!D17="","",'P6'!D17)</f>
        <v>34699</v>
      </c>
      <c r="F25" s="45" t="str">
        <f>IF('P6'!F17="","",'P6'!F17)</f>
        <v>Tom-Erik Lysenstøen</v>
      </c>
      <c r="G25" s="45" t="str">
        <f>IF('P6'!G17="","",'P6'!G17)</f>
        <v>Spydeberg Atletene</v>
      </c>
      <c r="H25" s="50">
        <f>IF('P6'!N17=0,"",'P6'!N17)</f>
        <v>84</v>
      </c>
      <c r="I25" s="50">
        <f>IF('P6'!O17=0,"",'P6'!O17)</f>
        <v>103</v>
      </c>
      <c r="J25" s="50">
        <f>IF('P6'!P17=0,"",'P6'!P17)</f>
        <v>187</v>
      </c>
      <c r="K25" s="43">
        <f>IF('P6'!Q17=0,"",'P6'!Q17)</f>
        <v>205.64182273772053</v>
      </c>
      <c r="L25">
        <v>3</v>
      </c>
    </row>
    <row r="26" spans="1:12" ht="15">
      <c r="A26" s="41">
        <v>22</v>
      </c>
      <c r="B26" s="42">
        <f>IF('P3'!A10="","",'P3'!A10)</f>
        <v>69</v>
      </c>
      <c r="C26" s="43">
        <f>IF('P3'!B10="","",'P3'!B10)</f>
        <v>63.77</v>
      </c>
      <c r="D26" s="42" t="str">
        <f>IF('P3'!C10="","",'P3'!C10)</f>
        <v>UM</v>
      </c>
      <c r="E26" s="44">
        <f>IF('P3'!D10="","",'P3'!D10)</f>
        <v>36849</v>
      </c>
      <c r="F26" s="45" t="str">
        <f>IF('P3'!F10="","",'P3'!F10)</f>
        <v>Stephan Paulsen</v>
      </c>
      <c r="G26" s="46" t="str">
        <f>IF('P3'!G10="","",'P3'!G10)</f>
        <v>Hitra VK</v>
      </c>
      <c r="H26" s="50">
        <f>IF('P3'!N10=0,"",'P3'!N10)</f>
        <v>64</v>
      </c>
      <c r="I26" s="50">
        <f>IF('P3'!O10=0,"",'P3'!O10)</f>
        <v>79</v>
      </c>
      <c r="J26" s="50">
        <f>IF('P3'!P10=0,"",'P3'!P10)</f>
        <v>143</v>
      </c>
      <c r="K26" s="43">
        <f>IF('P3'!Q10=0,"",'P3'!Q10)</f>
        <v>202.75574390392296</v>
      </c>
      <c r="L26">
        <v>2</v>
      </c>
    </row>
    <row r="27" spans="1:12" ht="15">
      <c r="A27" s="41">
        <v>23</v>
      </c>
      <c r="B27" s="42">
        <f>IF('P4'!A11="","",'P4'!A11)</f>
        <v>77</v>
      </c>
      <c r="C27" s="43">
        <f>IF('P4'!B11="","",'P4'!B11)</f>
        <v>75.58</v>
      </c>
      <c r="D27" s="42" t="str">
        <f>IF('P4'!C11="","",'P4'!C11)</f>
        <v>UM</v>
      </c>
      <c r="E27" s="44">
        <f>IF('P4'!D11="","",'P4'!D11)</f>
        <v>35723</v>
      </c>
      <c r="F27" s="45" t="str">
        <f>IF('P4'!F11="","",'P4'!F11)</f>
        <v>Joakim Snildal</v>
      </c>
      <c r="G27" s="45" t="str">
        <f>IF('P4'!G11="","",'P4'!G11)</f>
        <v>Tambarskjelvar IL</v>
      </c>
      <c r="H27" s="50">
        <f>IF('P4'!N11=0,"",'P4'!N11)</f>
        <v>70</v>
      </c>
      <c r="I27" s="50">
        <f>IF('P4'!O11=0,"",'P4'!O11)</f>
        <v>85</v>
      </c>
      <c r="J27" s="50">
        <f>IF('P4'!P11=0,"",'P4'!P11)</f>
        <v>155</v>
      </c>
      <c r="K27" s="43">
        <f>IF('P4'!Q11=0,"",'P4'!Q11)</f>
        <v>197.27585700321217</v>
      </c>
      <c r="L27">
        <v>1</v>
      </c>
    </row>
    <row r="28" spans="1:12" ht="15">
      <c r="A28" s="41">
        <v>24</v>
      </c>
      <c r="B28" s="42">
        <f>IF('P6'!A12="","",'P6'!A12)</f>
        <v>94</v>
      </c>
      <c r="C28" s="43">
        <f>IF('P6'!B12="","",'P6'!B12)</f>
        <v>88.67</v>
      </c>
      <c r="D28" s="42" t="str">
        <f>IF('P6'!C12="","",'P6'!C12)</f>
        <v>JM</v>
      </c>
      <c r="E28" s="44">
        <f>IF('P6'!D12="","",'P6'!D12)</f>
        <v>34445</v>
      </c>
      <c r="F28" s="45" t="str">
        <f>IF('P6'!F12="","",'P6'!F12)</f>
        <v>Mathias Rud</v>
      </c>
      <c r="G28" s="45" t="str">
        <f>IF('P6'!G12="","",'P6'!G12)</f>
        <v>Spydeberg Atletene</v>
      </c>
      <c r="H28" s="50">
        <f>IF('P6'!N12=0,"",'P6'!N12)</f>
        <v>70</v>
      </c>
      <c r="I28" s="50">
        <f>IF('P6'!O12=0,"",'P6'!O12)</f>
        <v>91</v>
      </c>
      <c r="J28" s="50">
        <f>IF('P6'!P12=0,"",'P6'!P12)</f>
        <v>161</v>
      </c>
      <c r="K28" s="43">
        <f>IF('P6'!Q12=0,"",'P6'!Q12)</f>
        <v>188.52605832914355</v>
      </c>
      <c r="L28">
        <v>1</v>
      </c>
    </row>
    <row r="29" spans="1:12" ht="15">
      <c r="A29" s="41">
        <v>25</v>
      </c>
      <c r="B29" s="42">
        <f>IF('P3'!A16="","",'P3'!A16)</f>
        <v>62</v>
      </c>
      <c r="C29" s="43">
        <f>IF('P3'!B16="","",'P3'!B16)</f>
        <v>59.88</v>
      </c>
      <c r="D29" s="42" t="str">
        <f>IF('P3'!C16="","",'P3'!C16)</f>
        <v>UM</v>
      </c>
      <c r="E29" s="44">
        <f>IF('P3'!D16="","",'P3'!D16)</f>
        <v>36184</v>
      </c>
      <c r="F29" s="45" t="str">
        <f>IF('P3'!F16="","",'P3'!F16)</f>
        <v>Mats Holm</v>
      </c>
      <c r="G29" s="46" t="str">
        <f>IF('P3'!G16="","",'P3'!G16)</f>
        <v>Gjøvik AK</v>
      </c>
      <c r="H29" s="50">
        <f>IF('P3'!N16=0,"",'P3'!N16)</f>
        <v>54</v>
      </c>
      <c r="I29" s="50">
        <f>IF('P3'!O16=0,"",'P3'!O16)</f>
        <v>67</v>
      </c>
      <c r="J29" s="50">
        <f>IF('P3'!P16=0,"",'P3'!P16)</f>
        <v>121</v>
      </c>
      <c r="K29" s="43">
        <f>IF('P3'!Q16=0,"",'P3'!Q16)</f>
        <v>179.46915510730383</v>
      </c>
      <c r="L29">
        <v>1</v>
      </c>
    </row>
    <row r="30" spans="1:12" ht="15">
      <c r="A30" s="41">
        <v>26</v>
      </c>
      <c r="B30" s="42">
        <f>IF('P3'!A12="","",'P3'!A12)</f>
        <v>69</v>
      </c>
      <c r="C30" s="43">
        <f>IF('P3'!B12="","",'P3'!B12)</f>
        <v>65.83</v>
      </c>
      <c r="D30" s="42" t="str">
        <f>IF('P3'!C12="","",'P3'!C12)</f>
        <v>UM</v>
      </c>
      <c r="E30" s="44">
        <f>IF('P3'!D12="","",'P3'!D12)</f>
        <v>35851</v>
      </c>
      <c r="F30" s="45" t="str">
        <f>IF('P3'!F12="","",'P3'!F12)</f>
        <v>Jonas Helgheim</v>
      </c>
      <c r="G30" s="46" t="str">
        <f>IF('P3'!G12="","",'P3'!G12)</f>
        <v>Tambarskjelvar IL</v>
      </c>
      <c r="H30" s="50">
        <f>IF('P3'!N12=0,"",'P3'!N12)</f>
        <v>55</v>
      </c>
      <c r="I30" s="50">
        <f>IF('P3'!O12=0,"",'P3'!O12)</f>
        <v>67</v>
      </c>
      <c r="J30" s="50">
        <f>IF('P3'!P12=0,"",'P3'!P12)</f>
        <v>122</v>
      </c>
      <c r="K30" s="43">
        <f>IF('P3'!Q12=0,"",'P3'!Q12)</f>
        <v>169.2638598608733</v>
      </c>
      <c r="L30">
        <v>1</v>
      </c>
    </row>
    <row r="31" spans="1:12" ht="15">
      <c r="A31" s="41">
        <v>27</v>
      </c>
      <c r="B31" s="42">
        <f>IF('P3'!A14="","",'P3'!A14)</f>
        <v>56</v>
      </c>
      <c r="C31" s="43">
        <f>IF('P3'!B14="","",'P3'!B14)</f>
        <v>53.4</v>
      </c>
      <c r="D31" s="42" t="str">
        <f>IF('P3'!C14="","",'P3'!C14)</f>
        <v>UM</v>
      </c>
      <c r="E31" s="44">
        <f>IF('P3'!D14="","",'P3'!D14)</f>
        <v>36357</v>
      </c>
      <c r="F31" s="45" t="str">
        <f>IF('P3'!F14="","",'P3'!F14)</f>
        <v>Even Kongsvik Lien</v>
      </c>
      <c r="G31" s="46" t="str">
        <f>IF('P3'!G14="","",'P3'!G14)</f>
        <v>Tambarskjelvar IL</v>
      </c>
      <c r="H31" s="50">
        <f>IF('P3'!N14=0,"",'P3'!N14)</f>
        <v>45</v>
      </c>
      <c r="I31" s="50">
        <f>IF('P3'!O14=0,"",'P3'!O14)</f>
        <v>55</v>
      </c>
      <c r="J31" s="50">
        <f>IF('P3'!P14=0,"",'P3'!P14)</f>
        <v>100</v>
      </c>
      <c r="K31" s="43">
        <f>IF('P3'!Q14=0,"",'P3'!Q14)</f>
        <v>162.12734629547828</v>
      </c>
      <c r="L31">
        <v>1</v>
      </c>
    </row>
    <row r="32" spans="1:12" ht="15">
      <c r="A32" s="41">
        <v>28</v>
      </c>
      <c r="B32" s="42">
        <f>IF('P3'!A11="","",'P3'!A11)</f>
        <v>69</v>
      </c>
      <c r="C32" s="43">
        <f>IF('P3'!B11="","",'P3'!B11)</f>
        <v>66.14</v>
      </c>
      <c r="D32" s="42" t="str">
        <f>IF('P3'!C11="","",'P3'!C11)</f>
        <v>UM</v>
      </c>
      <c r="E32" s="44">
        <f>IF('P3'!D11="","",'P3'!D11)</f>
        <v>36713</v>
      </c>
      <c r="F32" s="45" t="str">
        <f>IF('P3'!F11="","",'P3'!F11)</f>
        <v>Simen Trosterud</v>
      </c>
      <c r="G32" s="46" t="str">
        <f>IF('P3'!G11="","",'P3'!G11)</f>
        <v>Gjøvik AK</v>
      </c>
      <c r="H32" s="50">
        <f>IF('P3'!N11=0,"",'P3'!N11)</f>
        <v>52</v>
      </c>
      <c r="I32" s="50">
        <f>IF('P3'!O11=0,"",'P3'!O11)</f>
        <v>65</v>
      </c>
      <c r="J32" s="50">
        <f>IF('P3'!P11=0,"",'P3'!P11)</f>
        <v>117</v>
      </c>
      <c r="K32" s="43">
        <f>IF('P3'!Q11=0,"",'P3'!Q11)</f>
        <v>161.81622923150678</v>
      </c>
      <c r="L32">
        <v>1</v>
      </c>
    </row>
    <row r="33" spans="1:12" ht="15">
      <c r="A33" s="41">
        <v>29</v>
      </c>
      <c r="B33" s="42">
        <f>IF('P3'!A9="","",'P3'!A9)</f>
        <v>50</v>
      </c>
      <c r="C33" s="43">
        <f>IF('P3'!B9="","",'P3'!B9)</f>
        <v>48.6</v>
      </c>
      <c r="D33" s="42" t="str">
        <f>IF('P3'!C9="","",'P3'!C9)</f>
        <v>UM</v>
      </c>
      <c r="E33" s="44">
        <f>IF('P3'!D9="","",'P3'!D9)</f>
        <v>37220</v>
      </c>
      <c r="F33" s="45" t="str">
        <f>IF('P3'!F9="","",'P3'!F9)</f>
        <v>Aron Süssmann</v>
      </c>
      <c r="G33" s="46" t="str">
        <f>IF('P3'!G9="","",'P3'!G9)</f>
        <v>Stavanger VK</v>
      </c>
      <c r="H33" s="50">
        <f>IF('P3'!N9=0,"",'P3'!N9)</f>
        <v>37</v>
      </c>
      <c r="I33" s="50">
        <f>IF('P3'!O9=0,"",'P3'!O9)</f>
        <v>44</v>
      </c>
      <c r="J33" s="50">
        <f>IF('P3'!P9=0,"",'P3'!P9)</f>
        <v>81</v>
      </c>
      <c r="K33" s="43">
        <f>IF('P3'!Q9=0,"",'P3'!Q9)</f>
        <v>142.25667512782852</v>
      </c>
      <c r="L33">
        <v>1</v>
      </c>
    </row>
    <row r="47" ht="12">
      <c r="G47" s="40" t="s">
        <v>20</v>
      </c>
    </row>
  </sheetData>
  <sheetProtection/>
  <mergeCells count="5">
    <mergeCell ref="A1:K1"/>
    <mergeCell ref="A2:E2"/>
    <mergeCell ref="F2:G2"/>
    <mergeCell ref="H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"/>
  <dimension ref="A1:B63"/>
  <sheetViews>
    <sheetView zoomScalePageLayoutView="0" workbookViewId="0" topLeftCell="A13">
      <selection activeCell="D6" sqref="D6"/>
    </sheetView>
  </sheetViews>
  <sheetFormatPr defaultColWidth="8.8515625" defaultRowHeight="12.75"/>
  <cols>
    <col min="1" max="2" width="11.421875" style="0" customWidth="1"/>
  </cols>
  <sheetData>
    <row r="1" spans="1:2" ht="12">
      <c r="A1" t="s">
        <v>45</v>
      </c>
      <c r="B1" s="82"/>
    </row>
    <row r="2" spans="1:2" ht="12">
      <c r="A2" t="s">
        <v>46</v>
      </c>
      <c r="B2" s="82" t="s">
        <v>11</v>
      </c>
    </row>
    <row r="3" spans="1:2" ht="12">
      <c r="A3">
        <v>30</v>
      </c>
      <c r="B3" s="82">
        <v>1</v>
      </c>
    </row>
    <row r="4" spans="1:2" ht="12">
      <c r="A4">
        <v>31</v>
      </c>
      <c r="B4" s="82">
        <v>1.016</v>
      </c>
    </row>
    <row r="5" spans="1:2" ht="12">
      <c r="A5">
        <v>32</v>
      </c>
      <c r="B5" s="82">
        <v>1.031</v>
      </c>
    </row>
    <row r="6" spans="1:2" ht="12">
      <c r="A6">
        <v>33</v>
      </c>
      <c r="B6" s="82">
        <v>1.046</v>
      </c>
    </row>
    <row r="7" spans="1:2" ht="12">
      <c r="A7">
        <v>34</v>
      </c>
      <c r="B7" s="82">
        <v>1.059</v>
      </c>
    </row>
    <row r="8" spans="1:2" ht="12">
      <c r="A8">
        <v>35</v>
      </c>
      <c r="B8" s="82">
        <v>1.072</v>
      </c>
    </row>
    <row r="9" spans="1:2" ht="12">
      <c r="A9">
        <v>36</v>
      </c>
      <c r="B9" s="82">
        <v>1.083</v>
      </c>
    </row>
    <row r="10" spans="1:2" ht="12">
      <c r="A10">
        <v>37</v>
      </c>
      <c r="B10" s="82">
        <v>1.096</v>
      </c>
    </row>
    <row r="11" spans="1:2" ht="12">
      <c r="A11">
        <v>38</v>
      </c>
      <c r="B11" s="82">
        <v>1.109</v>
      </c>
    </row>
    <row r="12" spans="1:2" ht="12">
      <c r="A12">
        <v>39</v>
      </c>
      <c r="B12" s="82">
        <v>1.122</v>
      </c>
    </row>
    <row r="13" spans="1:2" ht="12">
      <c r="A13">
        <v>40</v>
      </c>
      <c r="B13" s="82">
        <v>1.135</v>
      </c>
    </row>
    <row r="14" spans="1:2" ht="12">
      <c r="A14">
        <v>41</v>
      </c>
      <c r="B14" s="82">
        <v>1.149</v>
      </c>
    </row>
    <row r="15" spans="1:2" ht="12">
      <c r="A15">
        <v>42</v>
      </c>
      <c r="B15" s="82">
        <v>1.162</v>
      </c>
    </row>
    <row r="16" spans="1:2" ht="12">
      <c r="A16">
        <v>43</v>
      </c>
      <c r="B16" s="82">
        <v>1.176</v>
      </c>
    </row>
    <row r="17" spans="1:2" ht="12">
      <c r="A17">
        <v>44</v>
      </c>
      <c r="B17" s="82">
        <v>1.189</v>
      </c>
    </row>
    <row r="18" spans="1:2" ht="12">
      <c r="A18">
        <v>45</v>
      </c>
      <c r="B18" s="82">
        <v>1.203</v>
      </c>
    </row>
    <row r="19" spans="1:2" ht="12">
      <c r="A19">
        <v>46</v>
      </c>
      <c r="B19" s="82">
        <v>1.218</v>
      </c>
    </row>
    <row r="20" spans="1:2" ht="12">
      <c r="A20">
        <v>47</v>
      </c>
      <c r="B20" s="82">
        <v>1.233</v>
      </c>
    </row>
    <row r="21" spans="1:2" ht="12">
      <c r="A21">
        <v>48</v>
      </c>
      <c r="B21" s="82">
        <v>1.248</v>
      </c>
    </row>
    <row r="22" spans="1:2" ht="12">
      <c r="A22">
        <v>49</v>
      </c>
      <c r="B22" s="82">
        <v>1.263</v>
      </c>
    </row>
    <row r="23" spans="1:2" ht="12">
      <c r="A23">
        <v>50</v>
      </c>
      <c r="B23" s="82">
        <v>1.279</v>
      </c>
    </row>
    <row r="24" spans="1:2" ht="12">
      <c r="A24">
        <v>51</v>
      </c>
      <c r="B24" s="82">
        <v>1.297</v>
      </c>
    </row>
    <row r="25" spans="1:2" ht="12">
      <c r="A25">
        <v>52</v>
      </c>
      <c r="B25" s="82">
        <v>1.316</v>
      </c>
    </row>
    <row r="26" spans="1:2" ht="12">
      <c r="A26">
        <v>53</v>
      </c>
      <c r="B26" s="82">
        <v>1.338</v>
      </c>
    </row>
    <row r="27" spans="1:2" ht="12">
      <c r="A27">
        <v>54</v>
      </c>
      <c r="B27" s="82">
        <v>1.361</v>
      </c>
    </row>
    <row r="28" spans="1:2" ht="12">
      <c r="A28">
        <v>55</v>
      </c>
      <c r="B28" s="82">
        <v>1.385</v>
      </c>
    </row>
    <row r="29" spans="1:2" ht="12">
      <c r="A29">
        <v>56</v>
      </c>
      <c r="B29" s="82">
        <v>1.411</v>
      </c>
    </row>
    <row r="30" spans="1:2" ht="12">
      <c r="A30">
        <v>57</v>
      </c>
      <c r="B30" s="82">
        <v>1.437</v>
      </c>
    </row>
    <row r="31" spans="1:2" ht="12">
      <c r="A31">
        <v>58</v>
      </c>
      <c r="B31" s="82">
        <v>1.462</v>
      </c>
    </row>
    <row r="32" spans="1:2" ht="12">
      <c r="A32">
        <v>59</v>
      </c>
      <c r="B32" s="82">
        <v>1.488</v>
      </c>
    </row>
    <row r="33" spans="1:2" ht="12">
      <c r="A33">
        <v>60</v>
      </c>
      <c r="B33" s="82">
        <v>1.514</v>
      </c>
    </row>
    <row r="34" spans="1:2" ht="12">
      <c r="A34">
        <v>61</v>
      </c>
      <c r="B34" s="82">
        <v>1.541</v>
      </c>
    </row>
    <row r="35" spans="1:2" ht="12">
      <c r="A35">
        <v>62</v>
      </c>
      <c r="B35" s="82">
        <v>1.568</v>
      </c>
    </row>
    <row r="36" spans="1:2" ht="12">
      <c r="A36">
        <v>63</v>
      </c>
      <c r="B36" s="82">
        <v>1.598</v>
      </c>
    </row>
    <row r="37" spans="1:2" ht="12">
      <c r="A37">
        <v>64</v>
      </c>
      <c r="B37" s="82">
        <v>1.629</v>
      </c>
    </row>
    <row r="38" spans="1:2" ht="12">
      <c r="A38">
        <v>65</v>
      </c>
      <c r="B38" s="82">
        <v>1.663</v>
      </c>
    </row>
    <row r="39" spans="1:2" ht="12">
      <c r="A39">
        <v>66</v>
      </c>
      <c r="B39" s="82">
        <v>1.699</v>
      </c>
    </row>
    <row r="40" spans="1:2" ht="12">
      <c r="A40">
        <v>67</v>
      </c>
      <c r="B40" s="82">
        <v>1.738</v>
      </c>
    </row>
    <row r="41" spans="1:2" ht="12">
      <c r="A41">
        <v>68</v>
      </c>
      <c r="B41" s="82">
        <v>1.779</v>
      </c>
    </row>
    <row r="42" spans="1:2" ht="12">
      <c r="A42">
        <v>69</v>
      </c>
      <c r="B42" s="82">
        <v>1.823</v>
      </c>
    </row>
    <row r="43" spans="1:2" ht="12">
      <c r="A43">
        <v>70</v>
      </c>
      <c r="B43" s="82">
        <v>1.867</v>
      </c>
    </row>
    <row r="44" spans="1:2" ht="12">
      <c r="A44">
        <v>71</v>
      </c>
      <c r="B44" s="82">
        <v>1.91</v>
      </c>
    </row>
    <row r="45" spans="1:2" ht="12">
      <c r="A45">
        <v>72</v>
      </c>
      <c r="B45" s="82">
        <v>1.953</v>
      </c>
    </row>
    <row r="46" spans="1:2" ht="12">
      <c r="A46">
        <v>73</v>
      </c>
      <c r="B46" s="82">
        <v>2.004</v>
      </c>
    </row>
    <row r="47" spans="1:2" ht="12">
      <c r="A47">
        <v>74</v>
      </c>
      <c r="B47" s="82">
        <v>2.06</v>
      </c>
    </row>
    <row r="48" spans="1:2" ht="12">
      <c r="A48">
        <v>75</v>
      </c>
      <c r="B48" s="82">
        <v>2.117</v>
      </c>
    </row>
    <row r="49" spans="1:2" ht="12">
      <c r="A49">
        <v>76</v>
      </c>
      <c r="B49" s="82">
        <v>2.181</v>
      </c>
    </row>
    <row r="50" spans="1:2" ht="12">
      <c r="A50">
        <v>77</v>
      </c>
      <c r="B50" s="82">
        <v>2.255</v>
      </c>
    </row>
    <row r="51" spans="1:2" ht="12">
      <c r="A51">
        <v>78</v>
      </c>
      <c r="B51" s="82">
        <v>2.336</v>
      </c>
    </row>
    <row r="52" spans="1:2" ht="12">
      <c r="A52">
        <v>79</v>
      </c>
      <c r="B52" s="82">
        <v>2.419</v>
      </c>
    </row>
    <row r="53" spans="1:2" ht="12">
      <c r="A53">
        <v>80</v>
      </c>
      <c r="B53" s="82">
        <v>2.504</v>
      </c>
    </row>
    <row r="54" spans="1:2" ht="12">
      <c r="A54">
        <v>81</v>
      </c>
      <c r="B54" s="82">
        <v>2.597</v>
      </c>
    </row>
    <row r="55" spans="1:2" ht="12">
      <c r="A55">
        <v>82</v>
      </c>
      <c r="B55" s="82">
        <v>2.702</v>
      </c>
    </row>
    <row r="56" spans="1:2" ht="12">
      <c r="A56">
        <v>83</v>
      </c>
      <c r="B56" s="82">
        <v>2.831</v>
      </c>
    </row>
    <row r="57" spans="1:2" ht="12">
      <c r="A57">
        <v>84</v>
      </c>
      <c r="B57" s="82">
        <v>2.981</v>
      </c>
    </row>
    <row r="58" spans="1:2" ht="12">
      <c r="A58">
        <v>85</v>
      </c>
      <c r="B58" s="82">
        <v>3.153</v>
      </c>
    </row>
    <row r="59" spans="1:2" ht="12">
      <c r="A59">
        <v>86</v>
      </c>
      <c r="B59" s="82">
        <v>3.352</v>
      </c>
    </row>
    <row r="60" spans="1:2" ht="12">
      <c r="A60">
        <v>87</v>
      </c>
      <c r="B60" s="82">
        <v>3.58</v>
      </c>
    </row>
    <row r="61" spans="1:2" ht="12">
      <c r="A61">
        <v>88</v>
      </c>
      <c r="B61" s="82">
        <v>3.842</v>
      </c>
    </row>
    <row r="62" spans="1:2" ht="12">
      <c r="A62">
        <v>89</v>
      </c>
      <c r="B62" s="82">
        <v>4.145</v>
      </c>
    </row>
    <row r="63" spans="1:2" ht="12">
      <c r="A63">
        <v>90</v>
      </c>
      <c r="B63" s="82">
        <v>4.493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F43" sqref="F43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41978</v>
      </c>
      <c r="S5" s="103" t="s">
        <v>25</v>
      </c>
      <c r="T5" s="104">
        <v>2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42">
        <v>85</v>
      </c>
      <c r="B9" s="135">
        <v>83.72</v>
      </c>
      <c r="C9" s="136" t="s">
        <v>88</v>
      </c>
      <c r="D9" s="137">
        <v>23084</v>
      </c>
      <c r="E9" s="138">
        <v>1</v>
      </c>
      <c r="F9" s="139" t="s">
        <v>98</v>
      </c>
      <c r="G9" s="139" t="s">
        <v>65</v>
      </c>
      <c r="H9" s="140">
        <v>-100</v>
      </c>
      <c r="I9" s="141">
        <v>-100</v>
      </c>
      <c r="J9" s="141">
        <v>100</v>
      </c>
      <c r="K9" s="140">
        <v>115</v>
      </c>
      <c r="L9" s="114">
        <v>119</v>
      </c>
      <c r="M9" s="114">
        <v>123</v>
      </c>
      <c r="N9" s="83">
        <f aca="true" t="shared" si="0" ref="N9:N24">IF(MAX(H9:J9)&lt;0,0,TRUNC(MAX(H9:J9)/1)*1)</f>
        <v>100</v>
      </c>
      <c r="O9" s="83">
        <f aca="true" t="shared" si="1" ref="O9:O24">IF(MAX(K9:M9)&lt;0,0,TRUNC(MAX(K9:M9)/1)*1)</f>
        <v>123</v>
      </c>
      <c r="P9" s="83">
        <f aca="true" t="shared" si="2" ref="P9:P23">IF(N9=0,0,IF(O9=0,0,SUM(N9:O9)))</f>
        <v>223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268.5267073585177</v>
      </c>
      <c r="R9" s="84">
        <f>IF(OR(D9="",B9="",V9=""),"",IF(OR(C9="UM",C9="JM",C9="SM",C9="UK",C9="JK",C9="SK"),"",Q9*(IF(ABS(1900-YEAR((V9+1)-D9))&lt;29,0,(VLOOKUP((YEAR(V9)-YEAR(D9)),'Meltzer-Malone'!$A$3:$B$63,2))))))</f>
        <v>348.2791394439974</v>
      </c>
      <c r="S9" s="85"/>
      <c r="T9" s="86" t="s">
        <v>137</v>
      </c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1.204155638379003</v>
      </c>
      <c r="V9" s="125">
        <f>R5</f>
        <v>41978</v>
      </c>
      <c r="W9" s="115"/>
      <c r="X9" s="115"/>
    </row>
    <row r="10" spans="1:24" s="12" customFormat="1" ht="19.5" customHeight="1">
      <c r="A10" s="142">
        <v>94</v>
      </c>
      <c r="B10" s="135">
        <v>86.03</v>
      </c>
      <c r="C10" s="136" t="s">
        <v>88</v>
      </c>
      <c r="D10" s="137">
        <v>22528</v>
      </c>
      <c r="E10" s="138">
        <v>2</v>
      </c>
      <c r="F10" s="139" t="s">
        <v>99</v>
      </c>
      <c r="G10" s="139" t="s">
        <v>60</v>
      </c>
      <c r="H10" s="147">
        <v>85</v>
      </c>
      <c r="I10" s="148">
        <v>90</v>
      </c>
      <c r="J10" s="148">
        <v>94</v>
      </c>
      <c r="K10" s="147">
        <v>112</v>
      </c>
      <c r="L10" s="114">
        <v>117</v>
      </c>
      <c r="M10" s="114">
        <v>-120</v>
      </c>
      <c r="N10" s="83">
        <f t="shared" si="0"/>
        <v>94</v>
      </c>
      <c r="O10" s="83">
        <f t="shared" si="1"/>
        <v>117</v>
      </c>
      <c r="P10" s="83">
        <f t="shared" si="2"/>
        <v>211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250.66342684008313</v>
      </c>
      <c r="R10" s="84">
        <f>IF(OR(D10="",B10="",V10=""),"",IF(OR(C10="UM",C10="JM",C10="SM",C10="UK",C10="JK",C10="SK"),"",Q10*(IF(ABS(1900-YEAR((V10+1)-D10))&lt;29,0,(VLOOKUP((YEAR(V10)-YEAR(D10)),'Meltzer-Malone'!$A$3:$B$63,2))))))</f>
        <v>335.38766511203124</v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1.1879783262563182</v>
      </c>
      <c r="V10" s="125">
        <f>R5</f>
        <v>41978</v>
      </c>
      <c r="W10" s="115"/>
      <c r="X10" s="115"/>
    </row>
    <row r="11" spans="1:24" s="12" customFormat="1" ht="19.5" customHeight="1">
      <c r="A11" s="142">
        <v>105</v>
      </c>
      <c r="B11" s="135">
        <v>94.2</v>
      </c>
      <c r="C11" s="136" t="s">
        <v>100</v>
      </c>
      <c r="D11" s="137">
        <v>24948</v>
      </c>
      <c r="E11" s="138">
        <v>3</v>
      </c>
      <c r="F11" s="139" t="s">
        <v>101</v>
      </c>
      <c r="G11" s="139" t="s">
        <v>64</v>
      </c>
      <c r="H11" s="147">
        <v>103</v>
      </c>
      <c r="I11" s="148">
        <v>-105</v>
      </c>
      <c r="J11" s="205" t="s">
        <v>136</v>
      </c>
      <c r="K11" s="147">
        <v>110</v>
      </c>
      <c r="L11" s="114">
        <v>118</v>
      </c>
      <c r="M11" s="114">
        <v>-125</v>
      </c>
      <c r="N11" s="83">
        <f t="shared" si="0"/>
        <v>103</v>
      </c>
      <c r="O11" s="83">
        <f t="shared" si="1"/>
        <v>118</v>
      </c>
      <c r="P11" s="83">
        <f t="shared" si="2"/>
        <v>221</v>
      </c>
      <c r="Q11" s="84">
        <f t="shared" si="3"/>
        <v>251.89774297758814</v>
      </c>
      <c r="R11" s="84">
        <f>IF(OR(D11="",B11="",V11=""),"",IF(OR(C11="UM",C11="JM",C11="SM",C11="UK",C11="JK",C11="SK"),"",Q11*(IF(ABS(1900-YEAR((V11+1)-D11))&lt;29,0,(VLOOKUP((YEAR(V11)-YEAR(D11)),'Meltzer-Malone'!$A$3:$B$63,2))))))</f>
        <v>306.81145094670234</v>
      </c>
      <c r="S11" s="88"/>
      <c r="T11" s="89"/>
      <c r="U11" s="87">
        <f t="shared" si="4"/>
        <v>1.1398087917537925</v>
      </c>
      <c r="V11" s="125">
        <f>R5</f>
        <v>41978</v>
      </c>
      <c r="W11" s="115"/>
      <c r="X11" s="115"/>
    </row>
    <row r="12" spans="1:24" s="12" customFormat="1" ht="19.5" customHeight="1">
      <c r="A12" s="134"/>
      <c r="B12" s="135"/>
      <c r="C12" s="136"/>
      <c r="D12" s="137"/>
      <c r="E12" s="138"/>
      <c r="F12" s="139"/>
      <c r="G12" s="139"/>
      <c r="H12" s="157"/>
      <c r="I12" s="148"/>
      <c r="J12" s="148"/>
      <c r="K12" s="157"/>
      <c r="L12" s="119"/>
      <c r="M12" s="120"/>
      <c r="N12" s="83">
        <f t="shared" si="0"/>
        <v>0</v>
      </c>
      <c r="O12" s="83">
        <f t="shared" si="1"/>
        <v>0</v>
      </c>
      <c r="P12" s="83">
        <f t="shared" si="2"/>
        <v>0</v>
      </c>
      <c r="Q12" s="84">
        <f t="shared" si="3"/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</c>
      <c r="V12" s="125">
        <f>R5</f>
        <v>41978</v>
      </c>
      <c r="W12" s="115"/>
      <c r="X12" s="115"/>
    </row>
    <row r="13" spans="1:24" s="12" customFormat="1" ht="19.5" customHeight="1">
      <c r="A13" s="134">
        <v>77</v>
      </c>
      <c r="B13" s="135">
        <v>75.81</v>
      </c>
      <c r="C13" s="136" t="s">
        <v>88</v>
      </c>
      <c r="D13" s="137">
        <v>23475</v>
      </c>
      <c r="E13" s="138">
        <v>1</v>
      </c>
      <c r="F13" s="139" t="s">
        <v>102</v>
      </c>
      <c r="G13" s="139" t="s">
        <v>65</v>
      </c>
      <c r="H13" s="140">
        <v>94</v>
      </c>
      <c r="I13" s="141">
        <v>98</v>
      </c>
      <c r="J13" s="141">
        <v>101</v>
      </c>
      <c r="K13" s="140">
        <v>124</v>
      </c>
      <c r="L13" s="114">
        <v>127</v>
      </c>
      <c r="M13" s="114">
        <v>-131</v>
      </c>
      <c r="N13" s="83">
        <f t="shared" si="0"/>
        <v>101</v>
      </c>
      <c r="O13" s="83">
        <f t="shared" si="1"/>
        <v>127</v>
      </c>
      <c r="P13" s="83">
        <f t="shared" si="2"/>
        <v>228</v>
      </c>
      <c r="Q13" s="84">
        <f t="shared" si="3"/>
        <v>289.6791189178491</v>
      </c>
      <c r="R13" s="84">
        <f>IF(OR(D13="",B13="",V13=""),"",IF(OR(C13="UM",C13="JM",C13="SM",C13="UK",C13="JK",C13="SK"),"",Q13*(IF(ABS(1900-YEAR((V13+1)-D13))&lt;29,0,(VLOOKUP((YEAR(V13)-YEAR(D13)),'Meltzer-Malone'!$A$3:$B$63,2))))))</f>
        <v>370.49959309592896</v>
      </c>
      <c r="S13" s="88"/>
      <c r="T13" s="89" t="s">
        <v>195</v>
      </c>
      <c r="U13" s="87">
        <f t="shared" si="4"/>
        <v>1.270522451394075</v>
      </c>
      <c r="V13" s="125">
        <f>R5</f>
        <v>41978</v>
      </c>
      <c r="W13" s="115"/>
      <c r="X13" s="115"/>
    </row>
    <row r="14" spans="1:24" s="12" customFormat="1" ht="19.5" customHeight="1">
      <c r="A14" s="142">
        <v>105</v>
      </c>
      <c r="B14" s="135">
        <v>103.32</v>
      </c>
      <c r="C14" s="136" t="s">
        <v>94</v>
      </c>
      <c r="D14" s="137">
        <v>16227</v>
      </c>
      <c r="E14" s="138">
        <v>2</v>
      </c>
      <c r="F14" s="139" t="s">
        <v>103</v>
      </c>
      <c r="G14" s="139" t="s">
        <v>62</v>
      </c>
      <c r="H14" s="140">
        <v>68</v>
      </c>
      <c r="I14" s="141">
        <v>-73</v>
      </c>
      <c r="J14" s="141">
        <v>-73</v>
      </c>
      <c r="K14" s="140">
        <v>88</v>
      </c>
      <c r="L14" s="114">
        <v>-92</v>
      </c>
      <c r="M14" s="114">
        <v>-92</v>
      </c>
      <c r="N14" s="83">
        <f t="shared" si="0"/>
        <v>68</v>
      </c>
      <c r="O14" s="83">
        <f t="shared" si="1"/>
        <v>88</v>
      </c>
      <c r="P14" s="83">
        <f t="shared" si="2"/>
        <v>156</v>
      </c>
      <c r="Q14" s="84">
        <f t="shared" si="3"/>
        <v>171.46736260659844</v>
      </c>
      <c r="R14" s="84">
        <f>IF(OR(D14="",B14="",V14=""),"",IF(OR(C14="UM",C14="JM",C14="SM",C14="UK",C14="JK",C14="SK"),"",Q14*(IF(ABS(1900-YEAR((V14+1)-D14))&lt;29,0,(VLOOKUP((YEAR(V14)-YEAR(D14)),'Meltzer-Malone'!$A$3:$B$63,2))))))</f>
        <v>320.1295659865193</v>
      </c>
      <c r="S14" s="88"/>
      <c r="T14" s="89" t="s">
        <v>20</v>
      </c>
      <c r="U14" s="87">
        <f t="shared" si="4"/>
        <v>1.099149760298708</v>
      </c>
      <c r="V14" s="125">
        <f>R5</f>
        <v>41978</v>
      </c>
      <c r="W14" s="115"/>
      <c r="X14" s="115"/>
    </row>
    <row r="15" spans="1:24" s="12" customFormat="1" ht="19.5" customHeight="1">
      <c r="A15" s="142" t="s">
        <v>104</v>
      </c>
      <c r="B15" s="135">
        <v>107.43</v>
      </c>
      <c r="C15" s="136" t="s">
        <v>100</v>
      </c>
      <c r="D15" s="137">
        <v>23941</v>
      </c>
      <c r="E15" s="138">
        <v>3</v>
      </c>
      <c r="F15" s="139" t="s">
        <v>105</v>
      </c>
      <c r="G15" s="139" t="s">
        <v>64</v>
      </c>
      <c r="H15" s="147">
        <v>75</v>
      </c>
      <c r="I15" s="148">
        <v>80</v>
      </c>
      <c r="J15" s="148">
        <v>-85</v>
      </c>
      <c r="K15" s="147">
        <v>100</v>
      </c>
      <c r="L15" s="114">
        <v>105</v>
      </c>
      <c r="M15" s="114">
        <v>108</v>
      </c>
      <c r="N15" s="83">
        <f t="shared" si="0"/>
        <v>80</v>
      </c>
      <c r="O15" s="83">
        <f t="shared" si="1"/>
        <v>108</v>
      </c>
      <c r="P15" s="83">
        <f t="shared" si="2"/>
        <v>188</v>
      </c>
      <c r="Q15" s="84">
        <f t="shared" si="3"/>
        <v>203.85613381808847</v>
      </c>
      <c r="R15" s="84">
        <f>IF(OR(D15="",B15="",V15=""),"",IF(OR(C15="UM",C15="JM",C15="SM",C15="UK",C15="JK",C15="SK"),"",Q15*(IF(ABS(1900-YEAR((V15+1)-D15))&lt;29,0,(VLOOKUP((YEAR(V15)-YEAR(D15)),'Meltzer-Malone'!$A$3:$B$63,2))))))</f>
        <v>257.47029701224574</v>
      </c>
      <c r="S15" s="88"/>
      <c r="T15" s="89"/>
      <c r="U15" s="87">
        <f t="shared" si="4"/>
        <v>1.0843411373302578</v>
      </c>
      <c r="V15" s="125">
        <f>R5</f>
        <v>41978</v>
      </c>
      <c r="W15" s="115"/>
      <c r="X15" s="115"/>
    </row>
    <row r="16" spans="1:24" s="12" customFormat="1" ht="19.5" customHeight="1">
      <c r="A16" s="142" t="s">
        <v>104</v>
      </c>
      <c r="B16" s="135">
        <v>113.47</v>
      </c>
      <c r="C16" s="136" t="s">
        <v>94</v>
      </c>
      <c r="D16" s="137">
        <v>16053</v>
      </c>
      <c r="E16" s="138">
        <v>4</v>
      </c>
      <c r="F16" s="139" t="s">
        <v>106</v>
      </c>
      <c r="G16" s="139" t="s">
        <v>60</v>
      </c>
      <c r="H16" s="147">
        <v>65</v>
      </c>
      <c r="I16" s="148">
        <v>68</v>
      </c>
      <c r="J16" s="148">
        <v>70</v>
      </c>
      <c r="K16" s="147">
        <v>83</v>
      </c>
      <c r="L16" s="114">
        <v>86</v>
      </c>
      <c r="M16" s="114">
        <v>90</v>
      </c>
      <c r="N16" s="83">
        <f t="shared" si="0"/>
        <v>70</v>
      </c>
      <c r="O16" s="83">
        <f t="shared" si="1"/>
        <v>90</v>
      </c>
      <c r="P16" s="83">
        <f t="shared" si="2"/>
        <v>160</v>
      </c>
      <c r="Q16" s="84">
        <f t="shared" si="3"/>
        <v>170.5271027319627</v>
      </c>
      <c r="R16" s="84">
        <f>IF(OR(D16="",B16="",V16=""),"",IF(OR(C16="UM",C16="JM",C16="SM",C16="UK",C16="JK",C16="SK"),"",Q16*(IF(ABS(1900-YEAR((V16+1)-D16))&lt;29,0,(VLOOKUP((YEAR(V16)-YEAR(D16)),'Meltzer-Malone'!$A$3:$B$63,2))))))</f>
        <v>325.70676621804876</v>
      </c>
      <c r="S16" s="88"/>
      <c r="T16" s="89"/>
      <c r="U16" s="87">
        <f t="shared" si="4"/>
        <v>1.065794392074767</v>
      </c>
      <c r="V16" s="125">
        <f>R5</f>
        <v>41978</v>
      </c>
      <c r="W16" s="115"/>
      <c r="X16" s="115"/>
    </row>
    <row r="17" spans="1:24" s="12" customFormat="1" ht="19.5" customHeight="1">
      <c r="A17" s="142"/>
      <c r="B17" s="135"/>
      <c r="C17" s="136"/>
      <c r="D17" s="137"/>
      <c r="E17" s="138"/>
      <c r="F17" s="139"/>
      <c r="G17" s="139"/>
      <c r="H17" s="147"/>
      <c r="I17" s="148"/>
      <c r="J17" s="148"/>
      <c r="K17" s="147"/>
      <c r="L17" s="114"/>
      <c r="M17" s="114"/>
      <c r="N17" s="83">
        <f t="shared" si="0"/>
        <v>0</v>
      </c>
      <c r="O17" s="83">
        <f t="shared" si="1"/>
        <v>0</v>
      </c>
      <c r="P17" s="83">
        <f t="shared" si="2"/>
        <v>0</v>
      </c>
      <c r="Q17" s="84">
        <f t="shared" si="3"/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</c>
      <c r="V17" s="125">
        <f>R5</f>
        <v>41978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41978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41978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41978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41978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41978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41978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41978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81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76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72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3" t="s">
        <v>70</v>
      </c>
      <c r="D33" s="219"/>
      <c r="E33" s="219"/>
      <c r="F33" s="219"/>
      <c r="G33" s="61" t="s">
        <v>36</v>
      </c>
      <c r="H33" s="213" t="s">
        <v>83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5">
      <c r="A35" s="56" t="s">
        <v>37</v>
      </c>
      <c r="B35" s="65"/>
      <c r="C35" s="213" t="s">
        <v>78</v>
      </c>
      <c r="D35" s="219"/>
      <c r="E35" s="219"/>
      <c r="F35" s="219"/>
      <c r="G35" s="61" t="s">
        <v>22</v>
      </c>
      <c r="H35" s="213" t="s">
        <v>198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5">
      <c r="C36" s="213"/>
      <c r="D36" s="219"/>
      <c r="E36" s="219"/>
      <c r="F36" s="219"/>
      <c r="G36" s="61"/>
      <c r="H36" s="213" t="s">
        <v>138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11 M13:M24 H12:L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4">
      <selection activeCell="H38" sqref="H38:T38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41978</v>
      </c>
      <c r="S5" s="103" t="s">
        <v>25</v>
      </c>
      <c r="T5" s="104">
        <v>3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34">
        <v>50</v>
      </c>
      <c r="B9" s="135">
        <v>48.6</v>
      </c>
      <c r="C9" s="136" t="s">
        <v>107</v>
      </c>
      <c r="D9" s="137">
        <v>37220</v>
      </c>
      <c r="E9" s="138">
        <v>1</v>
      </c>
      <c r="F9" s="139" t="s">
        <v>108</v>
      </c>
      <c r="G9" s="139" t="s">
        <v>55</v>
      </c>
      <c r="H9" s="140">
        <v>30</v>
      </c>
      <c r="I9" s="141">
        <v>35</v>
      </c>
      <c r="J9" s="141">
        <v>37</v>
      </c>
      <c r="K9" s="140">
        <v>40</v>
      </c>
      <c r="L9" s="114">
        <v>44</v>
      </c>
      <c r="M9" s="114">
        <v>-47</v>
      </c>
      <c r="N9" s="83">
        <f aca="true" t="shared" si="0" ref="N9:N24">IF(MAX(H9:J9)&lt;0,0,TRUNC(MAX(H9:J9)/1)*1)</f>
        <v>37</v>
      </c>
      <c r="O9" s="83">
        <f aca="true" t="shared" si="1" ref="O9:O24">IF(MAX(K9:M9)&lt;0,0,TRUNC(MAX(K9:M9)/1)*1)</f>
        <v>44</v>
      </c>
      <c r="P9" s="83">
        <f aca="true" t="shared" si="2" ref="P9:P23">IF(N9=0,0,IF(O9=0,0,SUM(N9:O9)))</f>
        <v>81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142.25667512782852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1.7562552484917102</v>
      </c>
      <c r="V9" s="125">
        <f>R5</f>
        <v>41978</v>
      </c>
      <c r="W9" s="115"/>
      <c r="X9" s="115"/>
    </row>
    <row r="10" spans="1:24" s="12" customFormat="1" ht="19.5" customHeight="1">
      <c r="A10" s="126">
        <v>69</v>
      </c>
      <c r="B10" s="127">
        <v>63.77</v>
      </c>
      <c r="C10" s="128" t="s">
        <v>107</v>
      </c>
      <c r="D10" s="129">
        <v>36849</v>
      </c>
      <c r="E10" s="130">
        <v>2</v>
      </c>
      <c r="F10" s="131" t="s">
        <v>109</v>
      </c>
      <c r="G10" s="131" t="s">
        <v>54</v>
      </c>
      <c r="H10" s="132">
        <v>58</v>
      </c>
      <c r="I10" s="133">
        <v>62</v>
      </c>
      <c r="J10" s="133">
        <v>64</v>
      </c>
      <c r="K10" s="132">
        <v>75</v>
      </c>
      <c r="L10" s="114">
        <v>79</v>
      </c>
      <c r="M10" s="114">
        <v>-81</v>
      </c>
      <c r="N10" s="83">
        <f t="shared" si="0"/>
        <v>64</v>
      </c>
      <c r="O10" s="83">
        <f t="shared" si="1"/>
        <v>79</v>
      </c>
      <c r="P10" s="83">
        <f t="shared" si="2"/>
        <v>143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202.75574390392296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1.4178723349924682</v>
      </c>
      <c r="V10" s="125">
        <f>R5</f>
        <v>41978</v>
      </c>
      <c r="W10" s="115"/>
      <c r="X10" s="115"/>
    </row>
    <row r="11" spans="1:24" s="12" customFormat="1" ht="19.5" customHeight="1">
      <c r="A11" s="126">
        <v>69</v>
      </c>
      <c r="B11" s="127">
        <v>66.14</v>
      </c>
      <c r="C11" s="128" t="s">
        <v>107</v>
      </c>
      <c r="D11" s="129">
        <v>36713</v>
      </c>
      <c r="E11" s="130">
        <v>3</v>
      </c>
      <c r="F11" s="131" t="s">
        <v>110</v>
      </c>
      <c r="G11" s="131" t="s">
        <v>56</v>
      </c>
      <c r="H11" s="132">
        <v>45</v>
      </c>
      <c r="I11" s="133">
        <v>49</v>
      </c>
      <c r="J11" s="133">
        <v>52</v>
      </c>
      <c r="K11" s="132">
        <v>60</v>
      </c>
      <c r="L11" s="114">
        <v>65</v>
      </c>
      <c r="M11" s="114">
        <v>-70</v>
      </c>
      <c r="N11" s="83">
        <f t="shared" si="0"/>
        <v>52</v>
      </c>
      <c r="O11" s="83">
        <f t="shared" si="1"/>
        <v>65</v>
      </c>
      <c r="P11" s="83">
        <f t="shared" si="2"/>
        <v>117</v>
      </c>
      <c r="Q11" s="84">
        <f t="shared" si="3"/>
        <v>161.81622923150678</v>
      </c>
      <c r="R11" s="84">
        <f>IF(OR(D11="",B11="",V11=""),"",IF(OR(C11="UM",C11="JM",C11="SM",C11="UK",C11="JK",C11="SK"),"",Q11*(IF(ABS(1900-YEAR((V11+1)-D11))&lt;29,0,(VLOOKUP((YEAR(V11)-YEAR(D11)),'Meltzer-Malone'!$A$3:$B$63,2))))))</f>
      </c>
      <c r="S11" s="88"/>
      <c r="T11" s="89"/>
      <c r="U11" s="87">
        <f t="shared" si="4"/>
        <v>1.3830446942863828</v>
      </c>
      <c r="V11" s="125">
        <f>R5</f>
        <v>41978</v>
      </c>
      <c r="W11" s="115"/>
      <c r="X11" s="115"/>
    </row>
    <row r="12" spans="1:24" s="12" customFormat="1" ht="19.5" customHeight="1">
      <c r="A12" s="134">
        <v>69</v>
      </c>
      <c r="B12" s="135">
        <v>65.83</v>
      </c>
      <c r="C12" s="136" t="s">
        <v>107</v>
      </c>
      <c r="D12" s="137">
        <v>35851</v>
      </c>
      <c r="E12" s="138">
        <v>4</v>
      </c>
      <c r="F12" s="139" t="s">
        <v>111</v>
      </c>
      <c r="G12" s="139" t="s">
        <v>57</v>
      </c>
      <c r="H12" s="140">
        <v>52</v>
      </c>
      <c r="I12" s="141">
        <v>-55</v>
      </c>
      <c r="J12" s="141">
        <v>55</v>
      </c>
      <c r="K12" s="140">
        <v>62</v>
      </c>
      <c r="L12" s="119">
        <v>65</v>
      </c>
      <c r="M12" s="114">
        <v>67</v>
      </c>
      <c r="N12" s="83">
        <f t="shared" si="0"/>
        <v>55</v>
      </c>
      <c r="O12" s="83">
        <f t="shared" si="1"/>
        <v>67</v>
      </c>
      <c r="P12" s="83">
        <f t="shared" si="2"/>
        <v>122</v>
      </c>
      <c r="Q12" s="84">
        <f t="shared" si="3"/>
        <v>169.2638598608733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  <v>1.3874086873842075</v>
      </c>
      <c r="V12" s="125">
        <f>R5</f>
        <v>41978</v>
      </c>
      <c r="W12" s="115"/>
      <c r="X12" s="115"/>
    </row>
    <row r="13" spans="1:24" s="12" customFormat="1" ht="19.5" customHeight="1">
      <c r="A13" s="142"/>
      <c r="B13" s="135"/>
      <c r="C13" s="136"/>
      <c r="D13" s="137"/>
      <c r="E13" s="138"/>
      <c r="F13" s="139"/>
      <c r="G13" s="139"/>
      <c r="H13" s="143"/>
      <c r="I13" s="141"/>
      <c r="J13" s="141"/>
      <c r="K13" s="143"/>
      <c r="L13" s="114"/>
      <c r="M13" s="114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41978</v>
      </c>
      <c r="W13" s="115"/>
      <c r="X13" s="115"/>
    </row>
    <row r="14" spans="1:24" s="12" customFormat="1" ht="19.5" customHeight="1">
      <c r="A14" s="134">
        <v>56</v>
      </c>
      <c r="B14" s="135">
        <v>53.4</v>
      </c>
      <c r="C14" s="136" t="s">
        <v>107</v>
      </c>
      <c r="D14" s="137">
        <v>36357</v>
      </c>
      <c r="E14" s="138">
        <v>1</v>
      </c>
      <c r="F14" s="139" t="s">
        <v>112</v>
      </c>
      <c r="G14" s="139" t="s">
        <v>57</v>
      </c>
      <c r="H14" s="140">
        <v>41</v>
      </c>
      <c r="I14" s="141">
        <v>43</v>
      </c>
      <c r="J14" s="141">
        <v>45</v>
      </c>
      <c r="K14" s="140">
        <v>52</v>
      </c>
      <c r="L14" s="114">
        <v>-55</v>
      </c>
      <c r="M14" s="114">
        <v>55</v>
      </c>
      <c r="N14" s="83">
        <f t="shared" si="0"/>
        <v>45</v>
      </c>
      <c r="O14" s="83">
        <f t="shared" si="1"/>
        <v>55</v>
      </c>
      <c r="P14" s="83">
        <f t="shared" si="2"/>
        <v>100</v>
      </c>
      <c r="Q14" s="84">
        <f t="shared" si="3"/>
        <v>162.12734629547828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20</v>
      </c>
      <c r="U14" s="87">
        <f t="shared" si="4"/>
        <v>1.6212734629547827</v>
      </c>
      <c r="V14" s="125">
        <f>R5</f>
        <v>41978</v>
      </c>
      <c r="W14" s="115"/>
      <c r="X14" s="115"/>
    </row>
    <row r="15" spans="1:24" s="12" customFormat="1" ht="19.5" customHeight="1">
      <c r="A15" s="134">
        <v>56</v>
      </c>
      <c r="B15" s="135">
        <v>52.71</v>
      </c>
      <c r="C15" s="136" t="s">
        <v>107</v>
      </c>
      <c r="D15" s="137">
        <v>36793</v>
      </c>
      <c r="E15" s="138">
        <v>2</v>
      </c>
      <c r="F15" s="139" t="s">
        <v>113</v>
      </c>
      <c r="G15" s="139" t="s">
        <v>54</v>
      </c>
      <c r="H15" s="140">
        <v>55</v>
      </c>
      <c r="I15" s="141">
        <v>-58</v>
      </c>
      <c r="J15" s="141">
        <v>58</v>
      </c>
      <c r="K15" s="140">
        <v>70</v>
      </c>
      <c r="L15" s="114">
        <v>75</v>
      </c>
      <c r="M15" s="114">
        <v>-77</v>
      </c>
      <c r="N15" s="83">
        <f t="shared" si="0"/>
        <v>58</v>
      </c>
      <c r="O15" s="83">
        <f t="shared" si="1"/>
        <v>75</v>
      </c>
      <c r="P15" s="83">
        <f t="shared" si="2"/>
        <v>133</v>
      </c>
      <c r="Q15" s="84">
        <f t="shared" si="3"/>
        <v>217.94429345149152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1.6386788981315152</v>
      </c>
      <c r="V15" s="125">
        <f>R5</f>
        <v>41978</v>
      </c>
      <c r="W15" s="115"/>
      <c r="X15" s="115"/>
    </row>
    <row r="16" spans="1:24" s="12" customFormat="1" ht="19.5" customHeight="1">
      <c r="A16" s="134">
        <v>62</v>
      </c>
      <c r="B16" s="135">
        <v>59.88</v>
      </c>
      <c r="C16" s="136" t="s">
        <v>107</v>
      </c>
      <c r="D16" s="137">
        <v>36184</v>
      </c>
      <c r="E16" s="144">
        <v>3</v>
      </c>
      <c r="F16" s="145" t="s">
        <v>114</v>
      </c>
      <c r="G16" s="139" t="s">
        <v>56</v>
      </c>
      <c r="H16" s="140">
        <v>50</v>
      </c>
      <c r="I16" s="141">
        <v>-54</v>
      </c>
      <c r="J16" s="141">
        <v>54</v>
      </c>
      <c r="K16" s="140">
        <v>60</v>
      </c>
      <c r="L16" s="114">
        <v>65</v>
      </c>
      <c r="M16" s="114">
        <v>67</v>
      </c>
      <c r="N16" s="83">
        <f t="shared" si="0"/>
        <v>54</v>
      </c>
      <c r="O16" s="83">
        <f t="shared" si="1"/>
        <v>67</v>
      </c>
      <c r="P16" s="83">
        <f t="shared" si="2"/>
        <v>121</v>
      </c>
      <c r="Q16" s="84">
        <f t="shared" si="3"/>
        <v>179.46915510730383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1.4832161579116019</v>
      </c>
      <c r="V16" s="125">
        <f>R5</f>
        <v>41978</v>
      </c>
      <c r="W16" s="115"/>
      <c r="X16" s="115"/>
    </row>
    <row r="17" spans="1:24" s="12" customFormat="1" ht="19.5" customHeight="1">
      <c r="A17" s="106"/>
      <c r="B17" s="107"/>
      <c r="C17" s="108"/>
      <c r="D17" s="109"/>
      <c r="E17" s="110"/>
      <c r="F17" s="111"/>
      <c r="G17" s="112"/>
      <c r="H17" s="116"/>
      <c r="I17" s="117"/>
      <c r="J17" s="118"/>
      <c r="K17" s="113"/>
      <c r="L17" s="114"/>
      <c r="M17" s="114"/>
      <c r="N17" s="83">
        <f t="shared" si="0"/>
        <v>0</v>
      </c>
      <c r="O17" s="83">
        <f t="shared" si="1"/>
        <v>0</v>
      </c>
      <c r="P17" s="83">
        <f t="shared" si="2"/>
        <v>0</v>
      </c>
      <c r="Q17" s="84">
        <f t="shared" si="3"/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</c>
      <c r="V17" s="125">
        <f>R5</f>
        <v>41978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41978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41978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41978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41978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41978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41978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41978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77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73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76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75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3.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3.5">
      <c r="C36" s="213"/>
      <c r="D36" s="219"/>
      <c r="E36" s="219"/>
      <c r="F36" s="219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R19 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3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41978</v>
      </c>
      <c r="S5" s="103" t="s">
        <v>25</v>
      </c>
      <c r="T5" s="104">
        <v>4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34">
        <v>56</v>
      </c>
      <c r="B9" s="135">
        <v>55.53</v>
      </c>
      <c r="C9" s="136" t="s">
        <v>107</v>
      </c>
      <c r="D9" s="137">
        <v>36725</v>
      </c>
      <c r="E9" s="144">
        <v>1</v>
      </c>
      <c r="F9" s="145" t="s">
        <v>115</v>
      </c>
      <c r="G9" s="139" t="s">
        <v>54</v>
      </c>
      <c r="H9" s="140">
        <v>55</v>
      </c>
      <c r="I9" s="141">
        <v>60</v>
      </c>
      <c r="J9" s="141">
        <v>-62</v>
      </c>
      <c r="K9" s="140">
        <v>73</v>
      </c>
      <c r="L9" s="114">
        <v>76</v>
      </c>
      <c r="M9" s="114">
        <v>-78</v>
      </c>
      <c r="N9" s="83">
        <f aca="true" t="shared" si="0" ref="N9:N24">IF(MAX(H9:J9)&lt;0,0,TRUNC(MAX(H9:J9)/1)*1)</f>
        <v>60</v>
      </c>
      <c r="O9" s="83">
        <f aca="true" t="shared" si="1" ref="O9:O24">IF(MAX(K9:M9)&lt;0,0,TRUNC(MAX(K9:M9)/1)*1)</f>
        <v>76</v>
      </c>
      <c r="P9" s="83">
        <f aca="true" t="shared" si="2" ref="P9:P23">IF(N9=0,0,IF(O9=0,0,SUM(N9:O9)))</f>
        <v>136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213.67494669672456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1.5711393139465042</v>
      </c>
      <c r="V9" s="125">
        <f>R5</f>
        <v>41978</v>
      </c>
      <c r="W9" s="115"/>
      <c r="X9" s="115"/>
    </row>
    <row r="10" spans="1:24" s="12" customFormat="1" ht="19.5" customHeight="1">
      <c r="A10" s="134">
        <v>75</v>
      </c>
      <c r="B10" s="135">
        <v>69.3</v>
      </c>
      <c r="C10" s="136" t="s">
        <v>126</v>
      </c>
      <c r="D10" s="137">
        <v>36232</v>
      </c>
      <c r="E10" s="138">
        <v>2</v>
      </c>
      <c r="F10" s="139" t="s">
        <v>116</v>
      </c>
      <c r="G10" s="139" t="s">
        <v>56</v>
      </c>
      <c r="H10" s="140">
        <v>50</v>
      </c>
      <c r="I10" s="141">
        <v>55</v>
      </c>
      <c r="J10" s="141">
        <v>60</v>
      </c>
      <c r="K10" s="140">
        <v>66</v>
      </c>
      <c r="L10" s="114">
        <v>71</v>
      </c>
      <c r="M10" s="114">
        <v>73</v>
      </c>
      <c r="N10" s="83">
        <f t="shared" si="0"/>
        <v>60</v>
      </c>
      <c r="O10" s="83">
        <f t="shared" si="1"/>
        <v>73</v>
      </c>
      <c r="P10" s="83">
        <f t="shared" si="2"/>
        <v>133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166.46748685415142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1.251635239504898</v>
      </c>
      <c r="V10" s="125">
        <f>R5</f>
        <v>41978</v>
      </c>
      <c r="W10" s="115"/>
      <c r="X10" s="115"/>
    </row>
    <row r="11" spans="1:24" s="12" customFormat="1" ht="19.5" customHeight="1">
      <c r="A11" s="134">
        <v>77</v>
      </c>
      <c r="B11" s="135">
        <v>75.58</v>
      </c>
      <c r="C11" s="136" t="s">
        <v>107</v>
      </c>
      <c r="D11" s="137">
        <v>35723</v>
      </c>
      <c r="E11" s="138">
        <v>3</v>
      </c>
      <c r="F11" s="139" t="s">
        <v>117</v>
      </c>
      <c r="G11" s="139" t="s">
        <v>57</v>
      </c>
      <c r="H11" s="140">
        <v>65</v>
      </c>
      <c r="I11" s="141">
        <v>68</v>
      </c>
      <c r="J11" s="141">
        <v>70</v>
      </c>
      <c r="K11" s="140">
        <v>78</v>
      </c>
      <c r="L11" s="114">
        <v>82</v>
      </c>
      <c r="M11" s="114">
        <v>85</v>
      </c>
      <c r="N11" s="83">
        <f t="shared" si="0"/>
        <v>70</v>
      </c>
      <c r="O11" s="83">
        <f t="shared" si="1"/>
        <v>85</v>
      </c>
      <c r="P11" s="83">
        <f t="shared" si="2"/>
        <v>155</v>
      </c>
      <c r="Q11" s="84">
        <f t="shared" si="3"/>
        <v>197.27585700321217</v>
      </c>
      <c r="R11" s="84">
        <f>IF(OR(D11="",B11="",V11=""),"",IF(OR(C11="UM",C11="JM",C11="SM",C11="UK",C11="JK",C11="SK"),"",Q11*(IF(ABS(1900-YEAR((V11+1)-D11))&lt;29,0,(VLOOKUP((YEAR(V11)-YEAR(D11)),'Meltzer-Malone'!$A$3:$B$63,2))))))</f>
      </c>
      <c r="S11" s="88"/>
      <c r="T11" s="89"/>
      <c r="U11" s="87">
        <f t="shared" si="4"/>
        <v>1.2727474645368526</v>
      </c>
      <c r="V11" s="125">
        <f>R5</f>
        <v>41978</v>
      </c>
      <c r="W11" s="115"/>
      <c r="X11" s="115"/>
    </row>
    <row r="12" spans="1:24" s="12" customFormat="1" ht="19.5" customHeight="1">
      <c r="A12" s="134">
        <v>85</v>
      </c>
      <c r="B12" s="135">
        <v>82.64</v>
      </c>
      <c r="C12" s="136" t="s">
        <v>107</v>
      </c>
      <c r="D12" s="137">
        <v>35949</v>
      </c>
      <c r="E12" s="138">
        <v>4</v>
      </c>
      <c r="F12" s="139" t="s">
        <v>118</v>
      </c>
      <c r="G12" s="139" t="s">
        <v>55</v>
      </c>
      <c r="H12" s="140">
        <v>75</v>
      </c>
      <c r="I12" s="141">
        <v>80</v>
      </c>
      <c r="J12" s="141">
        <v>84</v>
      </c>
      <c r="K12" s="140">
        <v>90</v>
      </c>
      <c r="L12" s="119">
        <v>95</v>
      </c>
      <c r="M12" s="114">
        <v>100</v>
      </c>
      <c r="N12" s="83">
        <f t="shared" si="0"/>
        <v>84</v>
      </c>
      <c r="O12" s="83">
        <f t="shared" si="1"/>
        <v>100</v>
      </c>
      <c r="P12" s="83">
        <f t="shared" si="2"/>
        <v>184</v>
      </c>
      <c r="Q12" s="84">
        <f t="shared" si="3"/>
        <v>223.0390049404914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  <v>1.2121685051113662</v>
      </c>
      <c r="V12" s="125">
        <f>R5</f>
        <v>41978</v>
      </c>
      <c r="W12" s="115"/>
      <c r="X12" s="115"/>
    </row>
    <row r="13" spans="1:24" s="12" customFormat="1" ht="19.5" customHeight="1">
      <c r="A13" s="142"/>
      <c r="B13" s="135"/>
      <c r="C13" s="136"/>
      <c r="D13" s="137"/>
      <c r="E13" s="138"/>
      <c r="F13" s="139"/>
      <c r="G13" s="139"/>
      <c r="H13" s="143"/>
      <c r="I13" s="141"/>
      <c r="J13" s="141"/>
      <c r="K13" s="143"/>
      <c r="L13" s="114"/>
      <c r="M13" s="114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41978</v>
      </c>
      <c r="W13" s="115"/>
      <c r="X13" s="115"/>
    </row>
    <row r="14" spans="1:24" s="12" customFormat="1" ht="19.5" customHeight="1">
      <c r="A14" s="134">
        <v>69</v>
      </c>
      <c r="B14" s="135">
        <v>68.76</v>
      </c>
      <c r="C14" s="136" t="s">
        <v>107</v>
      </c>
      <c r="D14" s="137">
        <v>36192</v>
      </c>
      <c r="E14" s="144">
        <v>1</v>
      </c>
      <c r="F14" s="145" t="s">
        <v>119</v>
      </c>
      <c r="G14" s="139" t="s">
        <v>55</v>
      </c>
      <c r="H14" s="140">
        <v>-90</v>
      </c>
      <c r="I14" s="141">
        <v>90</v>
      </c>
      <c r="J14" s="141">
        <v>-94</v>
      </c>
      <c r="K14" s="140">
        <v>110</v>
      </c>
      <c r="L14" s="114">
        <v>113</v>
      </c>
      <c r="M14" s="114">
        <v>118</v>
      </c>
      <c r="N14" s="83">
        <f t="shared" si="0"/>
        <v>90</v>
      </c>
      <c r="O14" s="83">
        <f t="shared" si="1"/>
        <v>118</v>
      </c>
      <c r="P14" s="83">
        <f t="shared" si="2"/>
        <v>208</v>
      </c>
      <c r="Q14" s="84">
        <f t="shared" si="3"/>
        <v>280.43958405998393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20</v>
      </c>
      <c r="U14" s="87">
        <f t="shared" si="4"/>
        <v>1.3482672310576151</v>
      </c>
      <c r="V14" s="125">
        <f>R5</f>
        <v>41978</v>
      </c>
      <c r="W14" s="115"/>
      <c r="X14" s="115"/>
    </row>
    <row r="15" spans="1:24" s="12" customFormat="1" ht="19.5" customHeight="1">
      <c r="A15" s="134">
        <v>77</v>
      </c>
      <c r="B15" s="135">
        <v>74.65</v>
      </c>
      <c r="C15" s="136" t="s">
        <v>107</v>
      </c>
      <c r="D15" s="137">
        <v>36371</v>
      </c>
      <c r="E15" s="138">
        <v>2</v>
      </c>
      <c r="F15" s="139" t="s">
        <v>120</v>
      </c>
      <c r="G15" s="139" t="s">
        <v>57</v>
      </c>
      <c r="H15" s="140">
        <v>70</v>
      </c>
      <c r="I15" s="141">
        <v>74</v>
      </c>
      <c r="J15" s="141">
        <v>-76</v>
      </c>
      <c r="K15" s="140">
        <v>90</v>
      </c>
      <c r="L15" s="114">
        <v>93</v>
      </c>
      <c r="M15" s="114">
        <v>95</v>
      </c>
      <c r="N15" s="83">
        <f t="shared" si="0"/>
        <v>74</v>
      </c>
      <c r="O15" s="83">
        <f t="shared" si="1"/>
        <v>95</v>
      </c>
      <c r="P15" s="83">
        <f t="shared" si="2"/>
        <v>169</v>
      </c>
      <c r="Q15" s="84">
        <f t="shared" si="3"/>
        <v>216.64762726557967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1.2819386228732526</v>
      </c>
      <c r="V15" s="125">
        <f>R5</f>
        <v>41978</v>
      </c>
      <c r="W15" s="115"/>
      <c r="X15" s="115"/>
    </row>
    <row r="16" spans="1:24" s="12" customFormat="1" ht="19.5" customHeight="1">
      <c r="A16" s="142" t="s">
        <v>121</v>
      </c>
      <c r="B16" s="135">
        <v>103.39</v>
      </c>
      <c r="C16" s="136" t="s">
        <v>107</v>
      </c>
      <c r="D16" s="137">
        <v>35434</v>
      </c>
      <c r="E16" s="144">
        <v>3</v>
      </c>
      <c r="F16" s="145" t="s">
        <v>122</v>
      </c>
      <c r="G16" s="139" t="s">
        <v>54</v>
      </c>
      <c r="H16" s="140">
        <v>96</v>
      </c>
      <c r="I16" s="141">
        <v>102</v>
      </c>
      <c r="J16" s="141">
        <v>106</v>
      </c>
      <c r="K16" s="140">
        <v>-130</v>
      </c>
      <c r="L16" s="114">
        <v>130</v>
      </c>
      <c r="M16" s="206" t="s">
        <v>136</v>
      </c>
      <c r="N16" s="83">
        <f t="shared" si="0"/>
        <v>106</v>
      </c>
      <c r="O16" s="83">
        <f t="shared" si="1"/>
        <v>130</v>
      </c>
      <c r="P16" s="83">
        <f t="shared" si="2"/>
        <v>236</v>
      </c>
      <c r="Q16" s="84">
        <f t="shared" si="3"/>
        <v>259.33593713125543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1.098881089539218</v>
      </c>
      <c r="V16" s="125">
        <f>R5</f>
        <v>41978</v>
      </c>
      <c r="W16" s="115"/>
      <c r="X16" s="115"/>
    </row>
    <row r="17" spans="1:24" s="12" customFormat="1" ht="19.5" customHeight="1">
      <c r="A17" s="142" t="s">
        <v>121</v>
      </c>
      <c r="B17" s="135">
        <v>112.88</v>
      </c>
      <c r="C17" s="136" t="s">
        <v>107</v>
      </c>
      <c r="D17" s="137">
        <v>35920</v>
      </c>
      <c r="E17" s="138">
        <v>4</v>
      </c>
      <c r="F17" s="139" t="s">
        <v>123</v>
      </c>
      <c r="G17" s="139" t="s">
        <v>56</v>
      </c>
      <c r="H17" s="140">
        <v>-95</v>
      </c>
      <c r="I17" s="141">
        <v>100</v>
      </c>
      <c r="J17" s="141">
        <v>105</v>
      </c>
      <c r="K17" s="140">
        <v>110</v>
      </c>
      <c r="L17" s="114">
        <v>-120</v>
      </c>
      <c r="M17" s="114">
        <v>-120</v>
      </c>
      <c r="N17" s="83">
        <f t="shared" si="0"/>
        <v>105</v>
      </c>
      <c r="O17" s="83">
        <f t="shared" si="1"/>
        <v>110</v>
      </c>
      <c r="P17" s="83">
        <f t="shared" si="2"/>
        <v>215</v>
      </c>
      <c r="Q17" s="84">
        <f t="shared" si="3"/>
        <v>229.50244893133808</v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  <v>1.067453250843433</v>
      </c>
      <c r="V17" s="125">
        <f>R5</f>
        <v>41978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41978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41978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41978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41978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41978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41978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41978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81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76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77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75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5">
      <c r="A35" s="56" t="s">
        <v>37</v>
      </c>
      <c r="B35" s="65"/>
      <c r="C35" s="213" t="s">
        <v>78</v>
      </c>
      <c r="D35" s="219"/>
      <c r="E35" s="219"/>
      <c r="F35" s="219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5">
      <c r="C36" s="219"/>
      <c r="D36" s="219"/>
      <c r="E36" s="219"/>
      <c r="F36" s="219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41978</v>
      </c>
      <c r="S5" s="103" t="s">
        <v>25</v>
      </c>
      <c r="T5" s="104">
        <v>5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34">
        <v>58</v>
      </c>
      <c r="B9" s="135">
        <v>57.81</v>
      </c>
      <c r="C9" s="136" t="s">
        <v>124</v>
      </c>
      <c r="D9" s="137">
        <v>33717</v>
      </c>
      <c r="E9" s="138">
        <v>1</v>
      </c>
      <c r="F9" s="146" t="s">
        <v>125</v>
      </c>
      <c r="G9" s="139" t="s">
        <v>58</v>
      </c>
      <c r="H9" s="147">
        <v>63</v>
      </c>
      <c r="I9" s="148">
        <v>65</v>
      </c>
      <c r="J9" s="148">
        <v>-67</v>
      </c>
      <c r="K9" s="147">
        <v>80</v>
      </c>
      <c r="L9" s="114">
        <v>-83</v>
      </c>
      <c r="M9" s="114">
        <v>-86</v>
      </c>
      <c r="N9" s="83">
        <f aca="true" t="shared" si="0" ref="N9:N24">IF(MAX(H9:J9)&lt;0,0,TRUNC(MAX(H9:J9)/1)*1)</f>
        <v>65</v>
      </c>
      <c r="O9" s="83">
        <f aca="true" t="shared" si="1" ref="O9:O24">IF(MAX(K9:M9)&lt;0,0,TRUNC(MAX(K9:M9)/1)*1)</f>
        <v>80</v>
      </c>
      <c r="P9" s="83">
        <f aca="true" t="shared" si="2" ref="P9:P23">IF(N9=0,0,IF(O9=0,0,SUM(N9:O9)))</f>
        <v>145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204.63269083467304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1.4112599367908485</v>
      </c>
      <c r="V9" s="125">
        <f>R5</f>
        <v>41978</v>
      </c>
      <c r="W9" s="115"/>
      <c r="X9" s="115"/>
    </row>
    <row r="10" spans="1:24" s="12" customFormat="1" ht="19.5" customHeight="1">
      <c r="A10" s="134">
        <v>63</v>
      </c>
      <c r="B10" s="135">
        <v>61.77</v>
      </c>
      <c r="C10" s="136" t="s">
        <v>126</v>
      </c>
      <c r="D10" s="137">
        <v>35975</v>
      </c>
      <c r="E10" s="138">
        <v>3</v>
      </c>
      <c r="F10" s="146" t="s">
        <v>127</v>
      </c>
      <c r="G10" s="139" t="s">
        <v>60</v>
      </c>
      <c r="H10" s="147">
        <v>59</v>
      </c>
      <c r="I10" s="148">
        <v>62</v>
      </c>
      <c r="J10" s="148">
        <v>64</v>
      </c>
      <c r="K10" s="147">
        <v>75</v>
      </c>
      <c r="L10" s="114">
        <v>78</v>
      </c>
      <c r="M10" s="114">
        <v>80</v>
      </c>
      <c r="N10" s="83">
        <f t="shared" si="0"/>
        <v>64</v>
      </c>
      <c r="O10" s="83">
        <f t="shared" si="1"/>
        <v>80</v>
      </c>
      <c r="P10" s="83">
        <f t="shared" si="2"/>
        <v>144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193.92211838963945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1.3466813777058295</v>
      </c>
      <c r="V10" s="125">
        <f>R5</f>
        <v>41978</v>
      </c>
      <c r="W10" s="115"/>
      <c r="X10" s="115"/>
    </row>
    <row r="11" spans="1:24" s="12" customFormat="1" ht="19.5" customHeight="1">
      <c r="A11" s="142" t="s">
        <v>128</v>
      </c>
      <c r="B11" s="135">
        <v>75.22</v>
      </c>
      <c r="C11" s="136" t="s">
        <v>124</v>
      </c>
      <c r="D11" s="137">
        <v>33659</v>
      </c>
      <c r="E11" s="138">
        <v>5</v>
      </c>
      <c r="F11" s="146" t="s">
        <v>129</v>
      </c>
      <c r="G11" s="139" t="s">
        <v>58</v>
      </c>
      <c r="H11" s="147">
        <v>40</v>
      </c>
      <c r="I11" s="148">
        <v>43</v>
      </c>
      <c r="J11" s="148">
        <v>46</v>
      </c>
      <c r="K11" s="147">
        <v>55</v>
      </c>
      <c r="L11" s="114">
        <v>-61</v>
      </c>
      <c r="M11" s="114">
        <v>62</v>
      </c>
      <c r="N11" s="83">
        <f t="shared" si="0"/>
        <v>46</v>
      </c>
      <c r="O11" s="83">
        <f t="shared" si="1"/>
        <v>62</v>
      </c>
      <c r="P11" s="83">
        <f t="shared" si="2"/>
        <v>108</v>
      </c>
      <c r="Q11" s="84">
        <f t="shared" si="3"/>
        <v>129.11653154496688</v>
      </c>
      <c r="R11" s="84">
        <f>IF(OR(D11="",B11="",V11=""),"",IF(OR(C11="UM",C11="JM",C11="SM",C11="UK",C11="JK",C11="SK"),"",Q11*(IF(ABS(1900-YEAR((V11+1)-D11))&lt;29,0,(VLOOKUP((YEAR(V11)-YEAR(D11)),'Meltzer-Malone'!$A$3:$B$63,2))))))</f>
      </c>
      <c r="S11" s="88"/>
      <c r="T11" s="89"/>
      <c r="U11" s="87">
        <f t="shared" si="4"/>
        <v>1.1955234402311747</v>
      </c>
      <c r="V11" s="125">
        <f>R5</f>
        <v>41978</v>
      </c>
      <c r="W11" s="115"/>
      <c r="X11" s="115"/>
    </row>
    <row r="12" spans="1:24" s="12" customFormat="1" ht="19.5" customHeight="1">
      <c r="A12" s="134"/>
      <c r="B12" s="135"/>
      <c r="C12" s="136"/>
      <c r="D12" s="137"/>
      <c r="E12" s="138"/>
      <c r="F12" s="139"/>
      <c r="G12" s="139"/>
      <c r="H12" s="140"/>
      <c r="I12" s="141"/>
      <c r="J12" s="141"/>
      <c r="K12" s="140"/>
      <c r="L12" s="119"/>
      <c r="M12" s="120"/>
      <c r="N12" s="83">
        <f t="shared" si="0"/>
        <v>0</v>
      </c>
      <c r="O12" s="83">
        <f t="shared" si="1"/>
        <v>0</v>
      </c>
      <c r="P12" s="83">
        <f t="shared" si="2"/>
        <v>0</v>
      </c>
      <c r="Q12" s="84">
        <f t="shared" si="3"/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</c>
      <c r="V12" s="125">
        <f>R5</f>
        <v>41978</v>
      </c>
      <c r="W12" s="115"/>
      <c r="X12" s="115"/>
    </row>
    <row r="13" spans="1:24" s="12" customFormat="1" ht="19.5" customHeight="1">
      <c r="A13" s="134">
        <v>69</v>
      </c>
      <c r="B13" s="135">
        <v>68.73</v>
      </c>
      <c r="C13" s="136" t="s">
        <v>130</v>
      </c>
      <c r="D13" s="137">
        <v>33342</v>
      </c>
      <c r="E13" s="138">
        <v>6</v>
      </c>
      <c r="F13" s="139" t="s">
        <v>131</v>
      </c>
      <c r="G13" s="139" t="s">
        <v>58</v>
      </c>
      <c r="H13" s="140">
        <v>102</v>
      </c>
      <c r="I13" s="141">
        <v>107</v>
      </c>
      <c r="J13" s="141">
        <v>-110</v>
      </c>
      <c r="K13" s="140">
        <v>-133</v>
      </c>
      <c r="L13" s="114">
        <v>133</v>
      </c>
      <c r="M13" s="114">
        <v>-140</v>
      </c>
      <c r="N13" s="83">
        <f t="shared" si="0"/>
        <v>107</v>
      </c>
      <c r="O13" s="83">
        <f t="shared" si="1"/>
        <v>133</v>
      </c>
      <c r="P13" s="83">
        <f t="shared" si="2"/>
        <v>240</v>
      </c>
      <c r="Q13" s="84">
        <f t="shared" si="3"/>
        <v>323.67484758476354</v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  <v>1.3486451982698482</v>
      </c>
      <c r="V13" s="125">
        <f>R5</f>
        <v>41978</v>
      </c>
      <c r="W13" s="115"/>
      <c r="X13" s="115"/>
    </row>
    <row r="14" spans="1:24" s="12" customFormat="1" ht="19.5" customHeight="1">
      <c r="A14" s="126">
        <v>69</v>
      </c>
      <c r="B14" s="127">
        <v>67.87</v>
      </c>
      <c r="C14" s="128" t="s">
        <v>130</v>
      </c>
      <c r="D14" s="129">
        <v>34156</v>
      </c>
      <c r="E14" s="130">
        <v>7</v>
      </c>
      <c r="F14" s="131" t="s">
        <v>133</v>
      </c>
      <c r="G14" s="131" t="s">
        <v>58</v>
      </c>
      <c r="H14" s="132">
        <v>75</v>
      </c>
      <c r="I14" s="133">
        <v>79</v>
      </c>
      <c r="J14" s="133">
        <v>-81</v>
      </c>
      <c r="K14" s="132">
        <v>94</v>
      </c>
      <c r="L14" s="114">
        <v>-97</v>
      </c>
      <c r="M14" s="114">
        <v>-98</v>
      </c>
      <c r="N14" s="83">
        <f t="shared" si="0"/>
        <v>79</v>
      </c>
      <c r="O14" s="83">
        <f t="shared" si="1"/>
        <v>94</v>
      </c>
      <c r="P14" s="83">
        <f t="shared" si="2"/>
        <v>173</v>
      </c>
      <c r="Q14" s="84">
        <f t="shared" si="3"/>
        <v>235.2235496898942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20</v>
      </c>
      <c r="U14" s="87">
        <f t="shared" si="4"/>
        <v>1.3596736976294463</v>
      </c>
      <c r="V14" s="125">
        <f>R5</f>
        <v>41978</v>
      </c>
      <c r="W14" s="115"/>
      <c r="X14" s="115"/>
    </row>
    <row r="15" spans="1:24" s="12" customFormat="1" ht="19.5" customHeight="1">
      <c r="A15" s="134">
        <v>94</v>
      </c>
      <c r="B15" s="135">
        <v>86.58</v>
      </c>
      <c r="C15" s="136" t="s">
        <v>130</v>
      </c>
      <c r="D15" s="137">
        <v>34077</v>
      </c>
      <c r="E15" s="138">
        <v>8</v>
      </c>
      <c r="F15" s="139" t="s">
        <v>134</v>
      </c>
      <c r="G15" s="139" t="s">
        <v>54</v>
      </c>
      <c r="H15" s="140">
        <v>113</v>
      </c>
      <c r="I15" s="141">
        <v>118</v>
      </c>
      <c r="J15" s="141">
        <v>-121</v>
      </c>
      <c r="K15" s="140">
        <v>135</v>
      </c>
      <c r="L15" s="114">
        <v>141</v>
      </c>
      <c r="M15" s="114">
        <v>-145</v>
      </c>
      <c r="N15" s="83">
        <f t="shared" si="0"/>
        <v>118</v>
      </c>
      <c r="O15" s="83">
        <f t="shared" si="1"/>
        <v>141</v>
      </c>
      <c r="P15" s="83">
        <f t="shared" si="2"/>
        <v>259</v>
      </c>
      <c r="Q15" s="84">
        <f t="shared" si="3"/>
        <v>306.7361845962093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1.1843095930355572</v>
      </c>
      <c r="V15" s="125">
        <f>R5</f>
        <v>41978</v>
      </c>
      <c r="W15" s="115"/>
      <c r="X15" s="115"/>
    </row>
    <row r="16" spans="1:24" s="12" customFormat="1" ht="19.5" customHeight="1">
      <c r="A16" s="134">
        <v>94</v>
      </c>
      <c r="B16" s="135">
        <v>94</v>
      </c>
      <c r="C16" s="136" t="s">
        <v>130</v>
      </c>
      <c r="D16" s="137">
        <v>33733</v>
      </c>
      <c r="E16" s="138">
        <v>9</v>
      </c>
      <c r="F16" s="139" t="s">
        <v>135</v>
      </c>
      <c r="G16" s="139" t="s">
        <v>60</v>
      </c>
      <c r="H16" s="140">
        <v>132</v>
      </c>
      <c r="I16" s="141">
        <v>137</v>
      </c>
      <c r="J16" s="141">
        <v>140</v>
      </c>
      <c r="K16" s="140">
        <v>174</v>
      </c>
      <c r="L16" s="114">
        <v>-182</v>
      </c>
      <c r="M16" s="114">
        <v>-182</v>
      </c>
      <c r="N16" s="83">
        <f t="shared" si="0"/>
        <v>140</v>
      </c>
      <c r="O16" s="83">
        <f t="shared" si="1"/>
        <v>174</v>
      </c>
      <c r="P16" s="83">
        <f t="shared" si="2"/>
        <v>314</v>
      </c>
      <c r="Q16" s="84">
        <f t="shared" si="3"/>
        <v>358.22391362729394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1.140840489258898</v>
      </c>
      <c r="V16" s="125">
        <f>R5</f>
        <v>41978</v>
      </c>
      <c r="W16" s="115"/>
      <c r="X16" s="115"/>
    </row>
    <row r="17" spans="1:24" s="12" customFormat="1" ht="19.5" customHeight="1">
      <c r="A17" s="134"/>
      <c r="B17" s="135"/>
      <c r="C17" s="136"/>
      <c r="D17" s="137"/>
      <c r="E17" s="138"/>
      <c r="F17" s="139"/>
      <c r="G17" s="139"/>
      <c r="H17" s="140"/>
      <c r="I17" s="141"/>
      <c r="J17" s="141"/>
      <c r="K17" s="140"/>
      <c r="L17" s="114"/>
      <c r="M17" s="114"/>
      <c r="N17" s="83">
        <f t="shared" si="0"/>
        <v>0</v>
      </c>
      <c r="O17" s="83">
        <f t="shared" si="1"/>
        <v>0</v>
      </c>
      <c r="P17" s="83">
        <f t="shared" si="2"/>
        <v>0</v>
      </c>
      <c r="Q17" s="84">
        <f t="shared" si="3"/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</c>
      <c r="V17" s="125">
        <f>R5</f>
        <v>41978</v>
      </c>
      <c r="W17" s="115"/>
      <c r="X17" s="115"/>
    </row>
    <row r="18" spans="1:24" s="12" customFormat="1" ht="19.5" customHeight="1">
      <c r="A18" s="134"/>
      <c r="B18" s="135"/>
      <c r="C18" s="136"/>
      <c r="D18" s="137"/>
      <c r="E18" s="138"/>
      <c r="F18" s="139"/>
      <c r="G18" s="139"/>
      <c r="H18" s="140"/>
      <c r="I18" s="141"/>
      <c r="J18" s="141"/>
      <c r="K18" s="140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41978</v>
      </c>
      <c r="W18" s="115"/>
      <c r="X18" s="115"/>
    </row>
    <row r="19" spans="1:24" s="12" customFormat="1" ht="19.5" customHeight="1">
      <c r="A19" s="134"/>
      <c r="B19" s="135"/>
      <c r="C19" s="136"/>
      <c r="D19" s="137"/>
      <c r="E19" s="138"/>
      <c r="F19" s="139"/>
      <c r="G19" s="139"/>
      <c r="H19" s="140"/>
      <c r="I19" s="141"/>
      <c r="J19" s="141"/>
      <c r="K19" s="140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41978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41978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41978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41978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41978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41978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85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73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76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75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84</v>
      </c>
      <c r="D34" s="219"/>
      <c r="E34" s="219"/>
      <c r="F34" s="219"/>
      <c r="G34" s="61"/>
      <c r="H34" s="31"/>
      <c r="I34" s="64"/>
    </row>
    <row r="35" spans="1:20" ht="13.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3.5">
      <c r="C36" s="219"/>
      <c r="D36" s="219"/>
      <c r="E36" s="219"/>
      <c r="F36" s="219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11 M13:M24 H12:L14 L15 H16:L24">
    <cfRule type="cellIs" priority="3" dxfId="34" operator="between" stopIfTrue="1">
      <formula>1</formula>
      <formula>300</formula>
    </cfRule>
    <cfRule type="cellIs" priority="4" dxfId="35" operator="lessThanOrEqual" stopIfTrue="1">
      <formula>0</formula>
    </cfRule>
  </conditionalFormatting>
  <conditionalFormatting sqref="H15:K15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F1" sqref="F1:P1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41979</v>
      </c>
      <c r="S5" s="103" t="s">
        <v>25</v>
      </c>
      <c r="T5" s="104">
        <v>1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34">
        <v>56</v>
      </c>
      <c r="B9" s="135">
        <v>53.15</v>
      </c>
      <c r="C9" s="136" t="s">
        <v>107</v>
      </c>
      <c r="D9" s="137">
        <v>36793</v>
      </c>
      <c r="E9" s="138">
        <v>1</v>
      </c>
      <c r="F9" s="139" t="s">
        <v>113</v>
      </c>
      <c r="G9" s="139" t="s">
        <v>54</v>
      </c>
      <c r="H9" s="140">
        <v>50</v>
      </c>
      <c r="I9" s="141">
        <v>55</v>
      </c>
      <c r="J9" s="141">
        <v>-58</v>
      </c>
      <c r="K9" s="140">
        <v>70</v>
      </c>
      <c r="L9" s="141">
        <v>-74</v>
      </c>
      <c r="M9" s="208">
        <v>74</v>
      </c>
      <c r="N9" s="83">
        <f aca="true" t="shared" si="0" ref="N9:N24">IF(MAX(H9:J9)&lt;0,0,TRUNC(MAX(H9:J9)/1)*1)</f>
        <v>55</v>
      </c>
      <c r="O9" s="83">
        <f aca="true" t="shared" si="1" ref="O9:O24">IF(MAX(K9:M9)&lt;0,0,TRUNC(MAX(K9:M9)/1)*1)</f>
        <v>74</v>
      </c>
      <c r="P9" s="83">
        <f aca="true" t="shared" si="2" ref="P9:P23">IF(N9=0,0,IF(O9=0,0,SUM(N9:O9)))</f>
        <v>129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209.94883338624905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1.627510336327512</v>
      </c>
      <c r="V9" s="125">
        <f>R5</f>
        <v>41979</v>
      </c>
      <c r="W9" s="115"/>
      <c r="X9" s="115"/>
    </row>
    <row r="10" spans="1:24" s="12" customFormat="1" ht="19.5" customHeight="1">
      <c r="A10" s="134">
        <v>77</v>
      </c>
      <c r="B10" s="135">
        <v>75.39</v>
      </c>
      <c r="C10" s="136" t="s">
        <v>107</v>
      </c>
      <c r="D10" s="137">
        <v>36371</v>
      </c>
      <c r="E10" s="144">
        <v>2</v>
      </c>
      <c r="F10" s="150" t="s">
        <v>120</v>
      </c>
      <c r="G10" s="139" t="s">
        <v>57</v>
      </c>
      <c r="H10" s="140">
        <v>70</v>
      </c>
      <c r="I10" s="141">
        <v>73</v>
      </c>
      <c r="J10" s="141">
        <v>75</v>
      </c>
      <c r="K10" s="140">
        <v>90</v>
      </c>
      <c r="L10" s="141">
        <v>93</v>
      </c>
      <c r="M10" s="208">
        <v>96</v>
      </c>
      <c r="N10" s="83">
        <f t="shared" si="0"/>
        <v>75</v>
      </c>
      <c r="O10" s="83">
        <f t="shared" si="1"/>
        <v>96</v>
      </c>
      <c r="P10" s="83">
        <f t="shared" si="2"/>
        <v>171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217.956554064763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1.274599731372883</v>
      </c>
      <c r="V10" s="125">
        <f>R5</f>
        <v>41979</v>
      </c>
      <c r="W10" s="115"/>
      <c r="X10" s="115"/>
    </row>
    <row r="11" spans="1:24" s="12" customFormat="1" ht="19.5" customHeight="1">
      <c r="A11" s="126">
        <v>77</v>
      </c>
      <c r="B11" s="127">
        <v>75.74</v>
      </c>
      <c r="C11" s="128" t="s">
        <v>107</v>
      </c>
      <c r="D11" s="129">
        <v>36497</v>
      </c>
      <c r="E11" s="130">
        <v>3</v>
      </c>
      <c r="F11" s="131" t="s">
        <v>140</v>
      </c>
      <c r="G11" s="131" t="s">
        <v>61</v>
      </c>
      <c r="H11" s="132">
        <v>83</v>
      </c>
      <c r="I11" s="133">
        <v>87</v>
      </c>
      <c r="J11" s="133">
        <v>-90</v>
      </c>
      <c r="K11" s="132">
        <v>100</v>
      </c>
      <c r="L11" s="133">
        <v>-104</v>
      </c>
      <c r="M11" s="209">
        <v>-104</v>
      </c>
      <c r="N11" s="83">
        <f t="shared" si="0"/>
        <v>87</v>
      </c>
      <c r="O11" s="83">
        <f t="shared" si="1"/>
        <v>100</v>
      </c>
      <c r="P11" s="83">
        <f t="shared" si="2"/>
        <v>187</v>
      </c>
      <c r="Q11" s="84">
        <f t="shared" si="3"/>
        <v>237.71395967835906</v>
      </c>
      <c r="R11" s="84">
        <f>IF(OR(D11="",B11="",V11=""),"",IF(OR(C11="UM",C11="JM",C11="SM",C11="UK",C11="JK",C11="SK"),"",Q11*(IF(ABS(1900-YEAR((V11+1)-D11))&lt;29,0,(VLOOKUP((YEAR(V11)-YEAR(D11)),'Meltzer-Malone'!$A$3:$B$63,2))))))</f>
      </c>
      <c r="S11" s="88"/>
      <c r="T11" s="89"/>
      <c r="U11" s="87">
        <f t="shared" si="4"/>
        <v>1.2711976453388185</v>
      </c>
      <c r="V11" s="125">
        <f>R5</f>
        <v>41979</v>
      </c>
      <c r="W11" s="115"/>
      <c r="X11" s="115"/>
    </row>
    <row r="12" spans="1:24" s="12" customFormat="1" ht="19.5" customHeight="1">
      <c r="A12" s="142">
        <v>94</v>
      </c>
      <c r="B12" s="135">
        <v>88.67</v>
      </c>
      <c r="C12" s="136" t="s">
        <v>132</v>
      </c>
      <c r="D12" s="137">
        <v>34445</v>
      </c>
      <c r="E12" s="138">
        <v>4</v>
      </c>
      <c r="F12" s="146" t="s">
        <v>141</v>
      </c>
      <c r="G12" s="139" t="s">
        <v>58</v>
      </c>
      <c r="H12" s="147">
        <v>70</v>
      </c>
      <c r="I12" s="148">
        <v>-75</v>
      </c>
      <c r="J12" s="148">
        <v>-75</v>
      </c>
      <c r="K12" s="147">
        <v>88</v>
      </c>
      <c r="L12" s="148">
        <v>91</v>
      </c>
      <c r="M12" s="209">
        <v>-94</v>
      </c>
      <c r="N12" s="83">
        <f t="shared" si="0"/>
        <v>70</v>
      </c>
      <c r="O12" s="83">
        <f t="shared" si="1"/>
        <v>91</v>
      </c>
      <c r="P12" s="83">
        <f t="shared" si="2"/>
        <v>161</v>
      </c>
      <c r="Q12" s="84">
        <f t="shared" si="3"/>
        <v>188.52605832914355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  <v>1.170969306392196</v>
      </c>
      <c r="V12" s="125">
        <f>R5</f>
        <v>41979</v>
      </c>
      <c r="W12" s="115"/>
      <c r="X12" s="115"/>
    </row>
    <row r="13" spans="1:24" s="12" customFormat="1" ht="19.5" customHeight="1">
      <c r="A13" s="126"/>
      <c r="B13" s="127"/>
      <c r="C13" s="128"/>
      <c r="D13" s="129"/>
      <c r="E13" s="130"/>
      <c r="F13" s="131"/>
      <c r="G13" s="131"/>
      <c r="H13" s="132"/>
      <c r="I13" s="133"/>
      <c r="J13" s="133"/>
      <c r="K13" s="132"/>
      <c r="L13" s="133"/>
      <c r="M13" s="209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41979</v>
      </c>
      <c r="W13" s="115"/>
      <c r="X13" s="115"/>
    </row>
    <row r="14" spans="1:24" s="12" customFormat="1" ht="19.5" customHeight="1">
      <c r="A14" s="134">
        <v>69</v>
      </c>
      <c r="B14" s="135">
        <v>65.96</v>
      </c>
      <c r="C14" s="136" t="s">
        <v>132</v>
      </c>
      <c r="D14" s="137">
        <v>35378</v>
      </c>
      <c r="E14" s="138">
        <v>1</v>
      </c>
      <c r="F14" s="149" t="s">
        <v>142</v>
      </c>
      <c r="G14" s="139" t="s">
        <v>54</v>
      </c>
      <c r="H14" s="140">
        <v>76</v>
      </c>
      <c r="I14" s="141">
        <v>80</v>
      </c>
      <c r="J14" s="141">
        <v>83</v>
      </c>
      <c r="K14" s="140">
        <v>95</v>
      </c>
      <c r="L14" s="141">
        <v>100</v>
      </c>
      <c r="M14" s="208">
        <v>104</v>
      </c>
      <c r="N14" s="83">
        <f t="shared" si="0"/>
        <v>83</v>
      </c>
      <c r="O14" s="83">
        <f t="shared" si="1"/>
        <v>104</v>
      </c>
      <c r="P14" s="83">
        <f t="shared" si="2"/>
        <v>187</v>
      </c>
      <c r="Q14" s="84">
        <f t="shared" si="3"/>
        <v>259.10194240095854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20</v>
      </c>
      <c r="U14" s="87">
        <f t="shared" si="4"/>
        <v>1.3855718844971046</v>
      </c>
      <c r="V14" s="125">
        <f>R5</f>
        <v>41979</v>
      </c>
      <c r="W14" s="115"/>
      <c r="X14" s="115"/>
    </row>
    <row r="15" spans="1:24" s="12" customFormat="1" ht="19.5" customHeight="1">
      <c r="A15" s="126">
        <v>94</v>
      </c>
      <c r="B15" s="127">
        <v>93.47</v>
      </c>
      <c r="C15" s="128" t="s">
        <v>132</v>
      </c>
      <c r="D15" s="129">
        <v>35287</v>
      </c>
      <c r="E15" s="130">
        <v>2</v>
      </c>
      <c r="F15" s="131" t="s">
        <v>143</v>
      </c>
      <c r="G15" s="131" t="s">
        <v>61</v>
      </c>
      <c r="H15" s="132">
        <v>85</v>
      </c>
      <c r="I15" s="133">
        <v>88</v>
      </c>
      <c r="J15" s="133">
        <v>91</v>
      </c>
      <c r="K15" s="132">
        <v>-110</v>
      </c>
      <c r="L15" s="133">
        <v>110</v>
      </c>
      <c r="M15" s="209">
        <v>115</v>
      </c>
      <c r="N15" s="83">
        <f t="shared" si="0"/>
        <v>91</v>
      </c>
      <c r="O15" s="83">
        <f t="shared" si="1"/>
        <v>115</v>
      </c>
      <c r="P15" s="83">
        <f t="shared" si="2"/>
        <v>206</v>
      </c>
      <c r="Q15" s="84">
        <f t="shared" si="3"/>
        <v>235.583050937193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1.143607043384432</v>
      </c>
      <c r="V15" s="125">
        <f>R5</f>
        <v>41979</v>
      </c>
      <c r="W15" s="115"/>
      <c r="X15" s="115"/>
    </row>
    <row r="16" spans="1:24" s="12" customFormat="1" ht="19.5" customHeight="1">
      <c r="A16" s="134">
        <v>85</v>
      </c>
      <c r="B16" s="135">
        <v>79.72</v>
      </c>
      <c r="C16" s="136" t="s">
        <v>132</v>
      </c>
      <c r="D16" s="137">
        <v>35430</v>
      </c>
      <c r="E16" s="138">
        <v>3</v>
      </c>
      <c r="F16" s="139" t="s">
        <v>148</v>
      </c>
      <c r="G16" s="139" t="s">
        <v>57</v>
      </c>
      <c r="H16" s="140">
        <v>83</v>
      </c>
      <c r="I16" s="141">
        <v>86</v>
      </c>
      <c r="J16" s="141">
        <v>-88</v>
      </c>
      <c r="K16" s="140">
        <v>103</v>
      </c>
      <c r="L16" s="141">
        <v>-107</v>
      </c>
      <c r="M16" s="208">
        <v>107</v>
      </c>
      <c r="N16" s="83">
        <f t="shared" si="0"/>
        <v>86</v>
      </c>
      <c r="O16" s="83">
        <f t="shared" si="1"/>
        <v>107</v>
      </c>
      <c r="P16" s="83">
        <f t="shared" si="2"/>
        <v>193</v>
      </c>
      <c r="Q16" s="84">
        <f t="shared" si="3"/>
        <v>238.43195222598786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1.2353987161968283</v>
      </c>
      <c r="V16" s="125">
        <f>R5</f>
        <v>41979</v>
      </c>
      <c r="W16" s="115"/>
      <c r="X16" s="115"/>
    </row>
    <row r="17" spans="1:24" s="12" customFormat="1" ht="19.5" customHeight="1">
      <c r="A17" s="134">
        <v>105</v>
      </c>
      <c r="B17" s="135">
        <v>103.18</v>
      </c>
      <c r="C17" s="136" t="s">
        <v>132</v>
      </c>
      <c r="D17" s="137">
        <v>34699</v>
      </c>
      <c r="E17" s="138">
        <v>4</v>
      </c>
      <c r="F17" s="139" t="s">
        <v>145</v>
      </c>
      <c r="G17" s="139" t="s">
        <v>58</v>
      </c>
      <c r="H17" s="140">
        <v>80</v>
      </c>
      <c r="I17" s="141">
        <v>84</v>
      </c>
      <c r="J17" s="141">
        <v>-87</v>
      </c>
      <c r="K17" s="140">
        <v>103</v>
      </c>
      <c r="L17" s="141">
        <v>-108</v>
      </c>
      <c r="M17" s="208">
        <v>-108</v>
      </c>
      <c r="N17" s="83">
        <f t="shared" si="0"/>
        <v>84</v>
      </c>
      <c r="O17" s="83">
        <f t="shared" si="1"/>
        <v>103</v>
      </c>
      <c r="P17" s="83">
        <f t="shared" si="2"/>
        <v>187</v>
      </c>
      <c r="Q17" s="84">
        <f t="shared" si="3"/>
        <v>205.64182273772053</v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  <v>1.0996888916455643</v>
      </c>
      <c r="V17" s="125">
        <f>R5</f>
        <v>41979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41979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41979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41979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41979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41979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41979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41979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72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76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73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75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3.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3.5">
      <c r="C36" s="219"/>
      <c r="D36" s="219"/>
      <c r="E36" s="219"/>
      <c r="F36" s="219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41979</v>
      </c>
      <c r="S5" s="103" t="s">
        <v>25</v>
      </c>
      <c r="T5" s="104">
        <v>2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26">
        <v>77</v>
      </c>
      <c r="B9" s="127">
        <v>75.74</v>
      </c>
      <c r="C9" s="128" t="s">
        <v>132</v>
      </c>
      <c r="D9" s="129">
        <v>35355</v>
      </c>
      <c r="E9" s="130">
        <v>1</v>
      </c>
      <c r="F9" s="131" t="s">
        <v>146</v>
      </c>
      <c r="G9" s="131" t="s">
        <v>61</v>
      </c>
      <c r="H9" s="132">
        <v>-88</v>
      </c>
      <c r="I9" s="133">
        <v>88</v>
      </c>
      <c r="J9" s="133">
        <v>91</v>
      </c>
      <c r="K9" s="132">
        <v>110</v>
      </c>
      <c r="L9" s="114">
        <v>115</v>
      </c>
      <c r="M9" s="114">
        <v>-118</v>
      </c>
      <c r="N9" s="83">
        <f aca="true" t="shared" si="0" ref="N9:N24">IF(MAX(H9:J9)&lt;0,0,TRUNC(MAX(H9:J9)/1)*1)</f>
        <v>91</v>
      </c>
      <c r="O9" s="83">
        <f aca="true" t="shared" si="1" ref="O9:O24">IF(MAX(K9:M9)&lt;0,0,TRUNC(MAX(K9:M9)/1)*1)</f>
        <v>115</v>
      </c>
      <c r="P9" s="83">
        <f aca="true" t="shared" si="2" ref="P9:P23">IF(N9=0,0,IF(O9=0,0,SUM(N9:O9)))</f>
        <v>206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261.8667149397966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1.2711976453388185</v>
      </c>
      <c r="V9" s="125">
        <f>R5</f>
        <v>41979</v>
      </c>
      <c r="W9" s="115"/>
      <c r="X9" s="115"/>
    </row>
    <row r="10" spans="1:24" s="12" customFormat="1" ht="19.5" customHeight="1">
      <c r="A10" s="134">
        <v>77</v>
      </c>
      <c r="B10" s="135">
        <v>76.96</v>
      </c>
      <c r="C10" s="136" t="s">
        <v>132</v>
      </c>
      <c r="D10" s="137">
        <v>34357</v>
      </c>
      <c r="E10" s="144">
        <v>2</v>
      </c>
      <c r="F10" s="150" t="s">
        <v>147</v>
      </c>
      <c r="G10" s="139" t="s">
        <v>58</v>
      </c>
      <c r="H10" s="143">
        <v>83</v>
      </c>
      <c r="I10" s="141">
        <v>88</v>
      </c>
      <c r="J10" s="141">
        <v>91</v>
      </c>
      <c r="K10" s="140">
        <v>110</v>
      </c>
      <c r="L10" s="114">
        <v>-114</v>
      </c>
      <c r="M10" s="114">
        <v>-114</v>
      </c>
      <c r="N10" s="83">
        <f t="shared" si="0"/>
        <v>91</v>
      </c>
      <c r="O10" s="83">
        <f t="shared" si="1"/>
        <v>110</v>
      </c>
      <c r="P10" s="83">
        <f t="shared" si="2"/>
        <v>201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253.19433597162214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1.2596733132916524</v>
      </c>
      <c r="V10" s="125">
        <f>R5</f>
        <v>41979</v>
      </c>
      <c r="W10" s="115"/>
      <c r="X10" s="115"/>
    </row>
    <row r="11" spans="1:24" s="12" customFormat="1" ht="19.5" customHeight="1">
      <c r="A11" s="134">
        <v>94</v>
      </c>
      <c r="B11" s="135">
        <v>92.08</v>
      </c>
      <c r="C11" s="136" t="s">
        <v>132</v>
      </c>
      <c r="D11" s="137">
        <v>34774</v>
      </c>
      <c r="E11" s="144">
        <v>3</v>
      </c>
      <c r="F11" s="145" t="s">
        <v>144</v>
      </c>
      <c r="G11" s="139" t="s">
        <v>57</v>
      </c>
      <c r="H11" s="140">
        <v>95</v>
      </c>
      <c r="I11" s="141">
        <v>100</v>
      </c>
      <c r="J11" s="141">
        <v>-105</v>
      </c>
      <c r="K11" s="140">
        <v>120</v>
      </c>
      <c r="L11" s="114">
        <v>130</v>
      </c>
      <c r="M11" s="114">
        <v>140</v>
      </c>
      <c r="N11" s="83">
        <f t="shared" si="0"/>
        <v>100</v>
      </c>
      <c r="O11" s="83">
        <f t="shared" si="1"/>
        <v>140</v>
      </c>
      <c r="P11" s="83">
        <f t="shared" si="2"/>
        <v>240</v>
      </c>
      <c r="Q11" s="84">
        <f t="shared" si="3"/>
        <v>276.2623644107526</v>
      </c>
      <c r="R11" s="84">
        <f>IF(OR(D11="",B11="",V11=""),"",IF(OR(C11="UM",C11="JM",C11="SM",C11="UK",C11="JK",C11="SK"),"",Q11*(IF(ABS(1900-YEAR((V11+1)-D11))&lt;29,0,(VLOOKUP((YEAR(V11)-YEAR(D11)),'Meltzer-Malone'!$A$3:$B$63,2))))))</f>
      </c>
      <c r="S11" s="88"/>
      <c r="T11" s="89"/>
      <c r="U11" s="87">
        <f t="shared" si="4"/>
        <v>1.1510931850448025</v>
      </c>
      <c r="V11" s="125">
        <f>R5</f>
        <v>41979</v>
      </c>
      <c r="W11" s="115"/>
      <c r="X11" s="115"/>
    </row>
    <row r="12" spans="1:24" s="12" customFormat="1" ht="19.5" customHeight="1">
      <c r="A12" s="134">
        <v>105</v>
      </c>
      <c r="B12" s="135">
        <v>103.47</v>
      </c>
      <c r="C12" s="136" t="s">
        <v>132</v>
      </c>
      <c r="D12" s="137">
        <v>34481</v>
      </c>
      <c r="E12" s="138">
        <v>4</v>
      </c>
      <c r="F12" s="139" t="s">
        <v>149</v>
      </c>
      <c r="G12" s="139" t="s">
        <v>54</v>
      </c>
      <c r="H12" s="140">
        <v>85</v>
      </c>
      <c r="I12" s="141">
        <v>90</v>
      </c>
      <c r="J12" s="141">
        <v>94</v>
      </c>
      <c r="K12" s="140">
        <v>106</v>
      </c>
      <c r="L12" s="119">
        <v>111</v>
      </c>
      <c r="M12" s="114">
        <v>116</v>
      </c>
      <c r="N12" s="83">
        <f t="shared" si="0"/>
        <v>94</v>
      </c>
      <c r="O12" s="83">
        <f t="shared" si="1"/>
        <v>116</v>
      </c>
      <c r="P12" s="83">
        <f t="shared" si="2"/>
        <v>210</v>
      </c>
      <c r="Q12" s="84">
        <f t="shared" si="3"/>
        <v>230.70070075229475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  <v>1.0985747654871179</v>
      </c>
      <c r="V12" s="125">
        <f>R5</f>
        <v>41979</v>
      </c>
      <c r="W12" s="115"/>
      <c r="X12" s="115"/>
    </row>
    <row r="13" spans="1:24" s="12" customFormat="1" ht="19.5" customHeight="1">
      <c r="A13" s="126"/>
      <c r="B13" s="127"/>
      <c r="C13" s="128"/>
      <c r="D13" s="129"/>
      <c r="E13" s="130"/>
      <c r="F13" s="131"/>
      <c r="G13" s="131"/>
      <c r="H13" s="132"/>
      <c r="I13" s="133"/>
      <c r="J13" s="133"/>
      <c r="K13" s="132"/>
      <c r="L13" s="114"/>
      <c r="M13" s="114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41979</v>
      </c>
      <c r="W13" s="115"/>
      <c r="X13" s="115"/>
    </row>
    <row r="14" spans="1:24" s="12" customFormat="1" ht="19.5" customHeight="1">
      <c r="A14" s="126">
        <v>77</v>
      </c>
      <c r="B14" s="127">
        <v>70.12</v>
      </c>
      <c r="C14" s="128" t="s">
        <v>132</v>
      </c>
      <c r="D14" s="129">
        <v>34579</v>
      </c>
      <c r="E14" s="130">
        <v>1</v>
      </c>
      <c r="F14" s="131" t="s">
        <v>139</v>
      </c>
      <c r="G14" s="131" t="s">
        <v>57</v>
      </c>
      <c r="H14" s="132">
        <v>80</v>
      </c>
      <c r="I14" s="133">
        <v>90</v>
      </c>
      <c r="J14" s="133">
        <v>-100</v>
      </c>
      <c r="K14" s="132">
        <v>115</v>
      </c>
      <c r="L14" s="114">
        <v>-120</v>
      </c>
      <c r="M14" s="206" t="s">
        <v>136</v>
      </c>
      <c r="N14" s="83">
        <f t="shared" si="0"/>
        <v>90</v>
      </c>
      <c r="O14" s="83">
        <f t="shared" si="1"/>
        <v>115</v>
      </c>
      <c r="P14" s="83">
        <f t="shared" si="2"/>
        <v>205</v>
      </c>
      <c r="Q14" s="84">
        <f t="shared" si="3"/>
        <v>272.97644633249774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20</v>
      </c>
      <c r="U14" s="87">
        <f t="shared" si="4"/>
        <v>1.3315924211341355</v>
      </c>
      <c r="V14" s="125">
        <f>R5</f>
        <v>41979</v>
      </c>
      <c r="W14" s="115"/>
      <c r="X14" s="115"/>
    </row>
    <row r="15" spans="1:24" s="12" customFormat="1" ht="19.5" customHeight="1">
      <c r="A15" s="126">
        <v>105</v>
      </c>
      <c r="B15" s="127">
        <v>97.1</v>
      </c>
      <c r="C15" s="128" t="s">
        <v>132</v>
      </c>
      <c r="D15" s="129">
        <v>34496</v>
      </c>
      <c r="E15" s="130">
        <v>2</v>
      </c>
      <c r="F15" s="131" t="s">
        <v>150</v>
      </c>
      <c r="G15" s="131" t="s">
        <v>61</v>
      </c>
      <c r="H15" s="132">
        <v>95</v>
      </c>
      <c r="I15" s="133">
        <v>100</v>
      </c>
      <c r="J15" s="133">
        <v>103</v>
      </c>
      <c r="K15" s="132">
        <v>124</v>
      </c>
      <c r="L15" s="114">
        <v>128</v>
      </c>
      <c r="M15" s="114">
        <v>131</v>
      </c>
      <c r="N15" s="83">
        <f t="shared" si="0"/>
        <v>103</v>
      </c>
      <c r="O15" s="83">
        <f t="shared" si="1"/>
        <v>131</v>
      </c>
      <c r="P15" s="83">
        <f t="shared" si="2"/>
        <v>234</v>
      </c>
      <c r="Q15" s="84">
        <f t="shared" si="3"/>
        <v>263.38422857062574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1.1255736263701954</v>
      </c>
      <c r="V15" s="125">
        <f>R5</f>
        <v>41979</v>
      </c>
      <c r="W15" s="115"/>
      <c r="X15" s="115"/>
    </row>
    <row r="16" spans="1:24" s="12" customFormat="1" ht="19.5" customHeight="1">
      <c r="A16" s="142" t="s">
        <v>121</v>
      </c>
      <c r="B16" s="135">
        <v>103.74</v>
      </c>
      <c r="C16" s="136" t="s">
        <v>107</v>
      </c>
      <c r="D16" s="137">
        <v>35434</v>
      </c>
      <c r="E16" s="144">
        <v>3</v>
      </c>
      <c r="F16" s="150" t="s">
        <v>122</v>
      </c>
      <c r="G16" s="139" t="s">
        <v>54</v>
      </c>
      <c r="H16" s="140">
        <v>95</v>
      </c>
      <c r="I16" s="141">
        <v>102</v>
      </c>
      <c r="J16" s="141">
        <v>106</v>
      </c>
      <c r="K16" s="140">
        <v>130</v>
      </c>
      <c r="L16" s="114">
        <v>135</v>
      </c>
      <c r="M16" s="114">
        <v>140</v>
      </c>
      <c r="N16" s="83">
        <f t="shared" si="0"/>
        <v>106</v>
      </c>
      <c r="O16" s="83">
        <f t="shared" si="1"/>
        <v>140</v>
      </c>
      <c r="P16" s="83">
        <f t="shared" si="2"/>
        <v>246</v>
      </c>
      <c r="Q16" s="84">
        <f t="shared" si="3"/>
        <v>269.9964711502568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1.097546630692101</v>
      </c>
      <c r="V16" s="125">
        <f>R5</f>
        <v>41979</v>
      </c>
      <c r="W16" s="115"/>
      <c r="X16" s="115"/>
    </row>
    <row r="17" spans="1:24" s="12" customFormat="1" ht="19.5" customHeight="1">
      <c r="A17" s="126">
        <v>105</v>
      </c>
      <c r="B17" s="127">
        <v>102.39</v>
      </c>
      <c r="C17" s="128" t="s">
        <v>132</v>
      </c>
      <c r="D17" s="129">
        <v>34852</v>
      </c>
      <c r="E17" s="130">
        <v>4</v>
      </c>
      <c r="F17" s="131" t="s">
        <v>151</v>
      </c>
      <c r="G17" s="131" t="s">
        <v>58</v>
      </c>
      <c r="H17" s="132">
        <v>102</v>
      </c>
      <c r="I17" s="133">
        <v>107</v>
      </c>
      <c r="J17" s="133">
        <v>-111</v>
      </c>
      <c r="K17" s="132">
        <v>-105</v>
      </c>
      <c r="L17" s="114">
        <v>110</v>
      </c>
      <c r="M17" s="114">
        <v>120</v>
      </c>
      <c r="N17" s="83">
        <f t="shared" si="0"/>
        <v>107</v>
      </c>
      <c r="O17" s="83">
        <f t="shared" si="1"/>
        <v>120</v>
      </c>
      <c r="P17" s="83">
        <f t="shared" si="2"/>
        <v>227</v>
      </c>
      <c r="Q17" s="84">
        <f t="shared" si="3"/>
        <v>250.3302316957479</v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  <v>1.1027763510825899</v>
      </c>
      <c r="V17" s="125">
        <f>R5</f>
        <v>41979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41979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41979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41979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41979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41979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41979</v>
      </c>
      <c r="W23" s="115"/>
      <c r="X23" s="115"/>
      <c r="Y23" s="1"/>
    </row>
    <row r="24" spans="1:25" s="12" customFormat="1" ht="19.5" customHeight="1">
      <c r="A24" s="121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41979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79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20" t="s">
        <v>71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73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 t="s">
        <v>20</v>
      </c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75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3.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3.5">
      <c r="C36" s="219"/>
      <c r="D36" s="219"/>
      <c r="E36" s="219"/>
      <c r="F36" s="219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3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4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41979</v>
      </c>
      <c r="S5" s="103" t="s">
        <v>25</v>
      </c>
      <c r="T5" s="104">
        <v>3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42">
        <v>58</v>
      </c>
      <c r="B9" s="135">
        <v>57.93</v>
      </c>
      <c r="C9" s="136" t="s">
        <v>152</v>
      </c>
      <c r="D9" s="137">
        <v>34746</v>
      </c>
      <c r="E9" s="138">
        <v>1</v>
      </c>
      <c r="F9" s="207" t="s">
        <v>153</v>
      </c>
      <c r="G9" s="139" t="s">
        <v>59</v>
      </c>
      <c r="H9" s="140">
        <v>-50</v>
      </c>
      <c r="I9" s="141">
        <v>52</v>
      </c>
      <c r="J9" s="141">
        <v>-56</v>
      </c>
      <c r="K9" s="140">
        <v>67</v>
      </c>
      <c r="L9" s="114">
        <v>-70</v>
      </c>
      <c r="M9" s="114">
        <v>-70</v>
      </c>
      <c r="N9" s="83">
        <f aca="true" t="shared" si="0" ref="N9:N24">IF(MAX(H9:J9)&lt;0,0,TRUNC(MAX(H9:J9)/1)*1)</f>
        <v>52</v>
      </c>
      <c r="O9" s="83">
        <f aca="true" t="shared" si="1" ref="O9:O24">IF(MAX(K9:M9)&lt;0,0,TRUNC(MAX(K9:M9)/1)*1)</f>
        <v>67</v>
      </c>
      <c r="P9" s="83">
        <f aca="true" t="shared" si="2" ref="P9:P23">IF(N9=0,0,IF(O9=0,0,SUM(N9:O9)))</f>
        <v>119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167.68522688377863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1.4091195536451986</v>
      </c>
      <c r="V9" s="125">
        <f>R5</f>
        <v>41979</v>
      </c>
      <c r="W9" s="115"/>
      <c r="X9" s="115"/>
    </row>
    <row r="10" spans="1:24" s="12" customFormat="1" ht="19.5" customHeight="1">
      <c r="A10" s="134">
        <v>69</v>
      </c>
      <c r="B10" s="135">
        <v>66.18</v>
      </c>
      <c r="C10" s="136" t="s">
        <v>124</v>
      </c>
      <c r="D10" s="137">
        <v>32664</v>
      </c>
      <c r="E10" s="138">
        <v>2</v>
      </c>
      <c r="F10" s="139" t="s">
        <v>154</v>
      </c>
      <c r="G10" s="139" t="s">
        <v>57</v>
      </c>
      <c r="H10" s="140">
        <v>50</v>
      </c>
      <c r="I10" s="141">
        <v>53</v>
      </c>
      <c r="J10" s="141">
        <v>-55</v>
      </c>
      <c r="K10" s="140">
        <v>64</v>
      </c>
      <c r="L10" s="114">
        <v>-68</v>
      </c>
      <c r="M10" s="114">
        <v>-68</v>
      </c>
      <c r="N10" s="83">
        <f t="shared" si="0"/>
        <v>53</v>
      </c>
      <c r="O10" s="83">
        <f t="shared" si="1"/>
        <v>64</v>
      </c>
      <c r="P10" s="83">
        <f t="shared" si="2"/>
        <v>117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150.61085195064138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1.2872722388943707</v>
      </c>
      <c r="V10" s="125">
        <f>R5</f>
        <v>41979</v>
      </c>
      <c r="W10" s="115"/>
      <c r="X10" s="115"/>
    </row>
    <row r="11" spans="1:24" s="12" customFormat="1" ht="19.5" customHeight="1">
      <c r="A11" s="142">
        <v>63</v>
      </c>
      <c r="B11" s="135">
        <v>62.41</v>
      </c>
      <c r="C11" s="136" t="s">
        <v>152</v>
      </c>
      <c r="D11" s="137">
        <v>34499</v>
      </c>
      <c r="E11" s="138">
        <v>3</v>
      </c>
      <c r="F11" s="139" t="s">
        <v>155</v>
      </c>
      <c r="G11" s="139" t="s">
        <v>62</v>
      </c>
      <c r="H11" s="140">
        <v>50</v>
      </c>
      <c r="I11" s="141">
        <v>53</v>
      </c>
      <c r="J11" s="141">
        <v>55</v>
      </c>
      <c r="K11" s="140">
        <v>70</v>
      </c>
      <c r="L11" s="114">
        <v>73</v>
      </c>
      <c r="M11" s="114">
        <v>-75</v>
      </c>
      <c r="N11" s="83">
        <f t="shared" si="0"/>
        <v>55</v>
      </c>
      <c r="O11" s="83">
        <f t="shared" si="1"/>
        <v>73</v>
      </c>
      <c r="P11" s="83">
        <f t="shared" si="2"/>
        <v>128</v>
      </c>
      <c r="Q11" s="84">
        <f t="shared" si="3"/>
        <v>171.1763156630305</v>
      </c>
      <c r="R11" s="84">
        <f>IF(OR(D11="",B11="",V11=""),"",IF(OR(C11="UM",C11="JM",C11="SM",C11="UK",C11="JK",C11="SK"),"",Q11*(IF(ABS(1900-YEAR((V11+1)-D11))&lt;29,0,(VLOOKUP((YEAR(V11)-YEAR(D11)),'Meltzer-Malone'!$A$3:$B$63,2))))))</f>
      </c>
      <c r="S11" s="88"/>
      <c r="T11" s="89"/>
      <c r="U11" s="87">
        <f t="shared" si="4"/>
        <v>1.3373149661174257</v>
      </c>
      <c r="V11" s="125">
        <f>R5</f>
        <v>41979</v>
      </c>
      <c r="W11" s="115"/>
      <c r="X11" s="115"/>
    </row>
    <row r="12" spans="1:24" s="12" customFormat="1" ht="19.5" customHeight="1">
      <c r="A12" s="142" t="s">
        <v>128</v>
      </c>
      <c r="B12" s="135">
        <v>80.5</v>
      </c>
      <c r="C12" s="136" t="s">
        <v>124</v>
      </c>
      <c r="D12" s="137">
        <v>32271</v>
      </c>
      <c r="E12" s="138">
        <v>4</v>
      </c>
      <c r="F12" s="139" t="s">
        <v>156</v>
      </c>
      <c r="G12" s="139" t="s">
        <v>63</v>
      </c>
      <c r="H12" s="140">
        <v>46</v>
      </c>
      <c r="I12" s="141">
        <v>51</v>
      </c>
      <c r="J12" s="141">
        <v>-55</v>
      </c>
      <c r="K12" s="140">
        <v>63</v>
      </c>
      <c r="L12" s="119">
        <v>67</v>
      </c>
      <c r="M12" s="114">
        <v>-71</v>
      </c>
      <c r="N12" s="83">
        <f t="shared" si="0"/>
        <v>51</v>
      </c>
      <c r="O12" s="83">
        <f t="shared" si="1"/>
        <v>67</v>
      </c>
      <c r="P12" s="83">
        <f t="shared" si="2"/>
        <v>118</v>
      </c>
      <c r="Q12" s="84">
        <f t="shared" si="3"/>
        <v>136.35610540750153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20</v>
      </c>
      <c r="U12" s="87">
        <f t="shared" si="4"/>
        <v>1.1555602153178095</v>
      </c>
      <c r="V12" s="125">
        <f>R5</f>
        <v>41979</v>
      </c>
      <c r="W12" s="115"/>
      <c r="X12" s="115"/>
    </row>
    <row r="13" spans="1:24" s="12" customFormat="1" ht="19.5" customHeight="1">
      <c r="A13" s="134"/>
      <c r="B13" s="135"/>
      <c r="C13" s="136"/>
      <c r="D13" s="137"/>
      <c r="E13" s="138"/>
      <c r="F13" s="139"/>
      <c r="G13" s="139"/>
      <c r="H13" s="140"/>
      <c r="I13" s="141"/>
      <c r="J13" s="141"/>
      <c r="K13" s="140"/>
      <c r="L13" s="114"/>
      <c r="M13" s="114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41979</v>
      </c>
      <c r="W13" s="115"/>
      <c r="X13" s="115"/>
    </row>
    <row r="14" spans="1:24" s="12" customFormat="1" ht="19.5" customHeight="1">
      <c r="A14" s="134">
        <v>58</v>
      </c>
      <c r="B14" s="135">
        <v>55.87</v>
      </c>
      <c r="C14" s="136" t="s">
        <v>124</v>
      </c>
      <c r="D14" s="137">
        <v>33955</v>
      </c>
      <c r="E14" s="138">
        <v>1</v>
      </c>
      <c r="F14" s="139" t="s">
        <v>157</v>
      </c>
      <c r="G14" s="139" t="s">
        <v>57</v>
      </c>
      <c r="H14" s="147">
        <v>64</v>
      </c>
      <c r="I14" s="148">
        <v>-67</v>
      </c>
      <c r="J14" s="148">
        <v>67</v>
      </c>
      <c r="K14" s="147">
        <v>84</v>
      </c>
      <c r="L14" s="114">
        <v>-87</v>
      </c>
      <c r="M14" s="114">
        <v>-87</v>
      </c>
      <c r="N14" s="83">
        <f t="shared" si="0"/>
        <v>67</v>
      </c>
      <c r="O14" s="83">
        <f t="shared" si="1"/>
        <v>84</v>
      </c>
      <c r="P14" s="83">
        <f t="shared" si="2"/>
        <v>151</v>
      </c>
      <c r="Q14" s="84">
        <f t="shared" si="3"/>
        <v>218.59684192885555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20</v>
      </c>
      <c r="U14" s="87">
        <f t="shared" si="4"/>
        <v>1.447661204826858</v>
      </c>
      <c r="V14" s="125">
        <f>R5</f>
        <v>41979</v>
      </c>
      <c r="W14" s="115"/>
      <c r="X14" s="115"/>
    </row>
    <row r="15" spans="1:24" s="12" customFormat="1" ht="19.5" customHeight="1">
      <c r="A15" s="134">
        <v>69</v>
      </c>
      <c r="B15" s="135">
        <v>66.73</v>
      </c>
      <c r="C15" s="136" t="s">
        <v>124</v>
      </c>
      <c r="D15" s="137">
        <v>33690</v>
      </c>
      <c r="E15" s="138">
        <v>2</v>
      </c>
      <c r="F15" s="146" t="s">
        <v>158</v>
      </c>
      <c r="G15" s="139" t="s">
        <v>59</v>
      </c>
      <c r="H15" s="147">
        <v>65</v>
      </c>
      <c r="I15" s="148">
        <v>69</v>
      </c>
      <c r="J15" s="148">
        <v>-72</v>
      </c>
      <c r="K15" s="147">
        <v>88</v>
      </c>
      <c r="L15" s="114">
        <v>91</v>
      </c>
      <c r="M15" s="114">
        <v>-94</v>
      </c>
      <c r="N15" s="83">
        <f t="shared" si="0"/>
        <v>69</v>
      </c>
      <c r="O15" s="83">
        <f t="shared" si="1"/>
        <v>91</v>
      </c>
      <c r="P15" s="83">
        <f t="shared" si="2"/>
        <v>160</v>
      </c>
      <c r="Q15" s="84">
        <f t="shared" si="3"/>
        <v>204.9023455156925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1.2806396594730782</v>
      </c>
      <c r="V15" s="125">
        <f>R5</f>
        <v>41979</v>
      </c>
      <c r="W15" s="115"/>
      <c r="X15" s="115"/>
    </row>
    <row r="16" spans="1:24" s="12" customFormat="1" ht="19.5" customHeight="1">
      <c r="A16" s="142">
        <v>69</v>
      </c>
      <c r="B16" s="135">
        <v>68.13</v>
      </c>
      <c r="C16" s="136" t="s">
        <v>124</v>
      </c>
      <c r="D16" s="137">
        <v>33125</v>
      </c>
      <c r="E16" s="138">
        <v>3</v>
      </c>
      <c r="F16" s="139" t="s">
        <v>159</v>
      </c>
      <c r="G16" s="139" t="s">
        <v>62</v>
      </c>
      <c r="H16" s="140">
        <v>-40</v>
      </c>
      <c r="I16" s="141">
        <v>40</v>
      </c>
      <c r="J16" s="141">
        <v>44</v>
      </c>
      <c r="K16" s="140">
        <v>59</v>
      </c>
      <c r="L16" s="114">
        <v>62</v>
      </c>
      <c r="M16" s="114">
        <v>-65</v>
      </c>
      <c r="N16" s="83">
        <f t="shared" si="0"/>
        <v>44</v>
      </c>
      <c r="O16" s="83">
        <f t="shared" si="1"/>
        <v>62</v>
      </c>
      <c r="P16" s="83">
        <f t="shared" si="2"/>
        <v>106</v>
      </c>
      <c r="Q16" s="84">
        <f t="shared" si="3"/>
        <v>134.0314257070751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1.264447412330897</v>
      </c>
      <c r="V16" s="125">
        <f>R5</f>
        <v>41979</v>
      </c>
      <c r="W16" s="115"/>
      <c r="X16" s="115"/>
    </row>
    <row r="17" spans="1:24" s="12" customFormat="1" ht="19.5" customHeight="1">
      <c r="A17" s="142" t="s">
        <v>128</v>
      </c>
      <c r="B17" s="135">
        <v>76.54</v>
      </c>
      <c r="C17" s="136" t="s">
        <v>124</v>
      </c>
      <c r="D17" s="137">
        <v>32575</v>
      </c>
      <c r="E17" s="138">
        <v>4</v>
      </c>
      <c r="F17" s="139" t="s">
        <v>160</v>
      </c>
      <c r="G17" s="139" t="s">
        <v>63</v>
      </c>
      <c r="H17" s="140">
        <v>47</v>
      </c>
      <c r="I17" s="141">
        <v>-51</v>
      </c>
      <c r="J17" s="141">
        <v>51</v>
      </c>
      <c r="K17" s="140">
        <v>63</v>
      </c>
      <c r="L17" s="114">
        <v>68</v>
      </c>
      <c r="M17" s="114">
        <v>72</v>
      </c>
      <c r="N17" s="83">
        <f t="shared" si="0"/>
        <v>51</v>
      </c>
      <c r="O17" s="83">
        <f t="shared" si="1"/>
        <v>72</v>
      </c>
      <c r="P17" s="83">
        <f t="shared" si="2"/>
        <v>123</v>
      </c>
      <c r="Q17" s="84">
        <f t="shared" si="3"/>
        <v>145.72308407544236</v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  <v>1.1847405209385558</v>
      </c>
      <c r="V17" s="125">
        <f>R5</f>
        <v>41979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41979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41979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41979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41979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202"/>
      <c r="I22" s="203"/>
      <c r="J22" s="204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41979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41979</v>
      </c>
      <c r="W23" s="115"/>
      <c r="X23" s="115"/>
      <c r="Y23" s="1"/>
    </row>
    <row r="24" spans="1:25" s="12" customFormat="1" ht="19.5" customHeight="1">
      <c r="A24" s="121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41979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79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76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18" t="s">
        <v>81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75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5">
      <c r="A35" s="56" t="s">
        <v>37</v>
      </c>
      <c r="B35" s="65"/>
      <c r="C35" s="213" t="s">
        <v>78</v>
      </c>
      <c r="D35" s="219"/>
      <c r="E35" s="219"/>
      <c r="F35" s="219"/>
      <c r="G35" s="61" t="s">
        <v>22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5">
      <c r="C36" s="219"/>
      <c r="D36" s="219"/>
      <c r="E36" s="219"/>
      <c r="F36" s="219"/>
      <c r="G36" s="61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11 M13:M24 H12:L22 H24:L24 L23">
    <cfRule type="cellIs" priority="5" dxfId="34" operator="between" stopIfTrue="1">
      <formula>1</formula>
      <formula>300</formula>
    </cfRule>
    <cfRule type="cellIs" priority="6" dxfId="35" operator="lessThanOrEqual" stopIfTrue="1">
      <formula>0</formula>
    </cfRule>
  </conditionalFormatting>
  <conditionalFormatting sqref="H23:K23">
    <cfRule type="cellIs" priority="3" dxfId="34" operator="between" stopIfTrue="1">
      <formula>1</formula>
      <formula>300</formula>
    </cfRule>
    <cfRule type="cellIs" priority="4" dxfId="35" operator="lessThanOrEqual" stopIfTrue="1">
      <formula>0</formula>
    </cfRule>
  </conditionalFormatting>
  <conditionalFormatting sqref="M12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3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g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Y40"/>
  <sheetViews>
    <sheetView showGridLines="0" showRowColHeaders="0" showZeros="0" showOutlineSymbols="0" zoomScale="90" zoomScaleNormal="90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6.28125" style="68" customWidth="1"/>
    <col min="4" max="4" width="10.57421875" style="2" customWidth="1"/>
    <col min="5" max="5" width="3.8515625" style="2" customWidth="1"/>
    <col min="6" max="6" width="27.7109375" style="6" customWidth="1"/>
    <col min="7" max="7" width="20.421875" style="6" customWidth="1"/>
    <col min="8" max="8" width="7.140625" style="2" customWidth="1"/>
    <col min="9" max="9" width="7.140625" style="62" customWidth="1"/>
    <col min="10" max="13" width="7.140625" style="2" customWidth="1"/>
    <col min="14" max="16" width="7.7109375" style="2" customWidth="1"/>
    <col min="17" max="18" width="10.57421875" style="60" customWidth="1"/>
    <col min="19" max="19" width="5.7109375" style="60" customWidth="1"/>
    <col min="20" max="20" width="5.7109375" style="5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6:20" ht="53.25" customHeight="1">
      <c r="F1" s="211" t="s">
        <v>47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60"/>
    </row>
    <row r="2" spans="6:20" ht="24.75" customHeight="1">
      <c r="F2" s="212" t="s">
        <v>40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T2" s="60"/>
    </row>
    <row r="3" ht="12.75">
      <c r="T3" s="60"/>
    </row>
    <row r="4" ht="12" customHeight="1">
      <c r="T4" s="60"/>
    </row>
    <row r="5" spans="1:20" s="7" customFormat="1" ht="15" customHeight="1">
      <c r="A5" s="69"/>
      <c r="B5" s="100" t="s">
        <v>26</v>
      </c>
      <c r="C5" s="214" t="s">
        <v>66</v>
      </c>
      <c r="D5" s="214"/>
      <c r="E5" s="214"/>
      <c r="F5" s="214"/>
      <c r="G5" s="101" t="s">
        <v>0</v>
      </c>
      <c r="H5" s="215" t="s">
        <v>57</v>
      </c>
      <c r="I5" s="215"/>
      <c r="J5" s="215"/>
      <c r="K5" s="215"/>
      <c r="L5" s="100" t="s">
        <v>1</v>
      </c>
      <c r="M5" s="217" t="s">
        <v>67</v>
      </c>
      <c r="N5" s="217"/>
      <c r="O5" s="217"/>
      <c r="P5" s="217"/>
      <c r="Q5" s="100" t="s">
        <v>2</v>
      </c>
      <c r="R5" s="102">
        <v>41979</v>
      </c>
      <c r="S5" s="103" t="s">
        <v>25</v>
      </c>
      <c r="T5" s="104">
        <v>4</v>
      </c>
    </row>
    <row r="6" ht="12.75">
      <c r="T6" s="60"/>
    </row>
    <row r="7" spans="1:22" s="1" customFormat="1" ht="25.5">
      <c r="A7" s="27" t="s">
        <v>3</v>
      </c>
      <c r="B7" s="19" t="s">
        <v>4</v>
      </c>
      <c r="C7" s="70" t="s">
        <v>41</v>
      </c>
      <c r="D7" s="19" t="s">
        <v>5</v>
      </c>
      <c r="E7" s="19" t="s">
        <v>30</v>
      </c>
      <c r="F7" s="19" t="s">
        <v>6</v>
      </c>
      <c r="G7" s="19" t="s">
        <v>7</v>
      </c>
      <c r="H7" s="19"/>
      <c r="I7" s="71" t="s">
        <v>8</v>
      </c>
      <c r="J7" s="14"/>
      <c r="K7" s="19"/>
      <c r="L7" s="14" t="s">
        <v>9</v>
      </c>
      <c r="M7" s="14"/>
      <c r="N7" s="72" t="s">
        <v>42</v>
      </c>
      <c r="O7" s="14"/>
      <c r="P7" s="19" t="s">
        <v>10</v>
      </c>
      <c r="Q7" s="22" t="s">
        <v>11</v>
      </c>
      <c r="R7" s="105" t="s">
        <v>11</v>
      </c>
      <c r="S7" s="22" t="s">
        <v>12</v>
      </c>
      <c r="T7" s="29" t="s">
        <v>19</v>
      </c>
      <c r="U7" s="29" t="s">
        <v>13</v>
      </c>
      <c r="V7" s="13"/>
    </row>
    <row r="8" spans="1:21" s="1" customFormat="1" ht="12.75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31</v>
      </c>
      <c r="F8" s="20"/>
      <c r="G8" s="20"/>
      <c r="H8" s="25">
        <v>1</v>
      </c>
      <c r="I8" s="73">
        <v>2</v>
      </c>
      <c r="J8" s="24">
        <v>3</v>
      </c>
      <c r="K8" s="25">
        <v>1</v>
      </c>
      <c r="L8" s="26">
        <v>2</v>
      </c>
      <c r="M8" s="24">
        <v>3</v>
      </c>
      <c r="N8" s="74" t="s">
        <v>43</v>
      </c>
      <c r="O8" s="75"/>
      <c r="P8" s="20" t="s">
        <v>16</v>
      </c>
      <c r="Q8" s="23"/>
      <c r="R8" s="23" t="s">
        <v>48</v>
      </c>
      <c r="S8" s="23"/>
      <c r="T8" s="30"/>
      <c r="U8" s="30"/>
    </row>
    <row r="9" spans="1:24" s="12" customFormat="1" ht="19.5" customHeight="1">
      <c r="A9" s="142">
        <v>69</v>
      </c>
      <c r="B9" s="151">
        <v>64.97</v>
      </c>
      <c r="C9" s="136" t="s">
        <v>124</v>
      </c>
      <c r="D9" s="137">
        <v>33766</v>
      </c>
      <c r="E9" s="138">
        <v>1</v>
      </c>
      <c r="F9" s="139" t="s">
        <v>161</v>
      </c>
      <c r="G9" s="139" t="s">
        <v>57</v>
      </c>
      <c r="H9" s="147">
        <v>70</v>
      </c>
      <c r="I9" s="148">
        <v>-74</v>
      </c>
      <c r="J9" s="148">
        <v>74</v>
      </c>
      <c r="K9" s="147">
        <v>85</v>
      </c>
      <c r="L9" s="114">
        <v>-89</v>
      </c>
      <c r="M9" s="114">
        <v>-89</v>
      </c>
      <c r="N9" s="83">
        <f aca="true" t="shared" si="0" ref="N9:N24">IF(MAX(H9:J9)&lt;0,0,TRUNC(MAX(H9:J9)/1)*1)</f>
        <v>74</v>
      </c>
      <c r="O9" s="83">
        <f aca="true" t="shared" si="1" ref="O9:O24">IF(MAX(K9:M9)&lt;0,0,TRUNC(MAX(K9:M9)/1)*1)</f>
        <v>85</v>
      </c>
      <c r="P9" s="83">
        <f aca="true" t="shared" si="2" ref="P9:P23">IF(N9=0,0,IF(O9=0,0,SUM(N9:O9)))</f>
        <v>159</v>
      </c>
      <c r="Q9" s="84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207.08705371872762</v>
      </c>
      <c r="R9" s="84">
        <f>IF(OR(D9="",B9="",V9=""),"",IF(OR(C9="UM",C9="JM",C9="SM",C9="UK",C9="JK",C9="SK"),"",Q9*(IF(ABS(1900-YEAR((V9+1)-D9))&lt;29,0,(VLOOKUP((YEAR(V9)-YEAR(D9)),'Meltzer-Malone'!$A$3:$B$63,2))))))</f>
      </c>
      <c r="S9" s="85"/>
      <c r="T9" s="86"/>
      <c r="U9" s="8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1.3024343001177838</v>
      </c>
      <c r="V9" s="125">
        <f>R5</f>
        <v>41979</v>
      </c>
      <c r="W9" s="115"/>
      <c r="X9" s="115"/>
    </row>
    <row r="10" spans="1:24" s="12" customFormat="1" ht="19.5" customHeight="1">
      <c r="A10" s="142">
        <v>75</v>
      </c>
      <c r="B10" s="135">
        <v>71.67</v>
      </c>
      <c r="C10" s="136" t="s">
        <v>124</v>
      </c>
      <c r="D10" s="137">
        <v>33204</v>
      </c>
      <c r="E10" s="138">
        <v>2</v>
      </c>
      <c r="F10" s="139" t="s">
        <v>162</v>
      </c>
      <c r="G10" s="139" t="s">
        <v>63</v>
      </c>
      <c r="H10" s="140">
        <v>55</v>
      </c>
      <c r="I10" s="141">
        <v>59</v>
      </c>
      <c r="J10" s="141">
        <v>62</v>
      </c>
      <c r="K10" s="140">
        <v>80</v>
      </c>
      <c r="L10" s="114">
        <v>83</v>
      </c>
      <c r="M10" s="114">
        <v>-86</v>
      </c>
      <c r="N10" s="83">
        <f t="shared" si="0"/>
        <v>62</v>
      </c>
      <c r="O10" s="83">
        <f t="shared" si="1"/>
        <v>83</v>
      </c>
      <c r="P10" s="83">
        <f t="shared" si="2"/>
        <v>145</v>
      </c>
      <c r="Q10" s="84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177.99140772135513</v>
      </c>
      <c r="R10" s="84">
        <f>IF(OR(D10="",B10="",V10=""),"",IF(OR(C10="UM",C10="JM",C10="SM",C10="UK",C10="JK",C10="SK"),"",Q10*(IF(ABS(1900-YEAR((V10+1)-D10))&lt;29,0,(VLOOKUP((YEAR(V10)-YEAR(D10)),'Meltzer-Malone'!$A$3:$B$63,2))))))</f>
      </c>
      <c r="S10" s="88"/>
      <c r="T10" s="89"/>
      <c r="U10" s="87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1.2275269498024493</v>
      </c>
      <c r="V10" s="125">
        <f>R5</f>
        <v>41979</v>
      </c>
      <c r="W10" s="115"/>
      <c r="X10" s="115"/>
    </row>
    <row r="11" spans="1:24" s="12" customFormat="1" ht="19.5" customHeight="1">
      <c r="A11" s="134">
        <v>75</v>
      </c>
      <c r="B11" s="135">
        <v>71.76</v>
      </c>
      <c r="C11" s="136" t="s">
        <v>124</v>
      </c>
      <c r="D11" s="137">
        <v>32978</v>
      </c>
      <c r="E11" s="138">
        <v>3</v>
      </c>
      <c r="F11" s="146" t="s">
        <v>163</v>
      </c>
      <c r="G11" s="139" t="s">
        <v>62</v>
      </c>
      <c r="H11" s="147">
        <v>55</v>
      </c>
      <c r="I11" s="148">
        <v>-58</v>
      </c>
      <c r="J11" s="148">
        <v>60</v>
      </c>
      <c r="K11" s="147">
        <v>75</v>
      </c>
      <c r="L11" s="114">
        <v>78</v>
      </c>
      <c r="M11" s="114">
        <v>80</v>
      </c>
      <c r="N11" s="83">
        <f t="shared" si="0"/>
        <v>60</v>
      </c>
      <c r="O11" s="83">
        <f t="shared" si="1"/>
        <v>80</v>
      </c>
      <c r="P11" s="83">
        <f t="shared" si="2"/>
        <v>140</v>
      </c>
      <c r="Q11" s="84">
        <f t="shared" si="3"/>
        <v>171.73200813445268</v>
      </c>
      <c r="R11" s="84">
        <f>IF(OR(D11="",B11="",V11=""),"",IF(OR(C11="UM",C11="JM",C11="SM",C11="UK",C11="JK",C11="SK"),"",Q11*(IF(ABS(1900-YEAR((V11+1)-D11))&lt;29,0,(VLOOKUP((YEAR(V11)-YEAR(D11)),'Meltzer-Malone'!$A$3:$B$63,2))))))</f>
      </c>
      <c r="S11" s="88"/>
      <c r="T11" s="89"/>
      <c r="U11" s="87">
        <f t="shared" si="4"/>
        <v>1.2266572009603762</v>
      </c>
      <c r="V11" s="125">
        <f>R5</f>
        <v>41979</v>
      </c>
      <c r="W11" s="115"/>
      <c r="X11" s="115"/>
    </row>
    <row r="12" spans="1:24" s="12" customFormat="1" ht="19.5" customHeight="1">
      <c r="A12" s="142" t="s">
        <v>164</v>
      </c>
      <c r="B12" s="135">
        <v>87.8</v>
      </c>
      <c r="C12" s="136" t="s">
        <v>126</v>
      </c>
      <c r="D12" s="137">
        <v>35778</v>
      </c>
      <c r="E12" s="138">
        <v>4</v>
      </c>
      <c r="F12" s="139" t="s">
        <v>165</v>
      </c>
      <c r="G12" s="139" t="s">
        <v>59</v>
      </c>
      <c r="H12" s="140">
        <v>65</v>
      </c>
      <c r="I12" s="141">
        <v>68</v>
      </c>
      <c r="J12" s="141">
        <v>70</v>
      </c>
      <c r="K12" s="140">
        <v>-85</v>
      </c>
      <c r="L12" s="119">
        <v>-85</v>
      </c>
      <c r="M12" s="114">
        <v>85</v>
      </c>
      <c r="N12" s="83">
        <f t="shared" si="0"/>
        <v>70</v>
      </c>
      <c r="O12" s="83">
        <f t="shared" si="1"/>
        <v>85</v>
      </c>
      <c r="P12" s="83">
        <f t="shared" si="2"/>
        <v>155</v>
      </c>
      <c r="Q12" s="84">
        <f t="shared" si="3"/>
        <v>172.3863651953453</v>
      </c>
      <c r="R12" s="84">
        <f>IF(OR(D12="",B12="",V12=""),"",IF(OR(C12="UM",C12="JM",C12="SM",C12="UK",C12="JK",C12="SK"),"",Q12*(IF(ABS(1900-YEAR((V12+1)-D12))&lt;29,0,(VLOOKUP((YEAR(V12)-YEAR(D12)),'Meltzer-Malone'!$A$3:$B$63,2))))))</f>
      </c>
      <c r="S12" s="88"/>
      <c r="T12" s="89" t="s">
        <v>137</v>
      </c>
      <c r="U12" s="87">
        <f t="shared" si="4"/>
        <v>1.1121700980344857</v>
      </c>
      <c r="V12" s="125">
        <f>R5</f>
        <v>41979</v>
      </c>
      <c r="W12" s="115"/>
      <c r="X12" s="115"/>
    </row>
    <row r="13" spans="1:24" s="12" customFormat="1" ht="19.5" customHeight="1">
      <c r="A13" s="134"/>
      <c r="B13" s="135"/>
      <c r="C13" s="136"/>
      <c r="D13" s="137"/>
      <c r="E13" s="138"/>
      <c r="F13" s="139"/>
      <c r="G13" s="139"/>
      <c r="H13" s="140"/>
      <c r="I13" s="141"/>
      <c r="J13" s="141"/>
      <c r="K13" s="140"/>
      <c r="L13" s="114"/>
      <c r="M13" s="114"/>
      <c r="N13" s="83">
        <f t="shared" si="0"/>
        <v>0</v>
      </c>
      <c r="O13" s="83">
        <f t="shared" si="1"/>
        <v>0</v>
      </c>
      <c r="P13" s="83">
        <f t="shared" si="2"/>
        <v>0</v>
      </c>
      <c r="Q13" s="84">
        <f t="shared" si="3"/>
      </c>
      <c r="R13" s="84">
        <f>IF(OR(D13="",B13="",V13=""),"",IF(OR(C13="UM",C13="JM",C13="SM",C13="UK",C13="JK",C13="SK"),"",Q13*(IF(ABS(1900-YEAR((V13+1)-D13))&lt;29,0,(VLOOKUP((YEAR(V13)-YEAR(D13)),'Meltzer-Malone'!$A$3:$B$63,2))))))</f>
      </c>
      <c r="S13" s="88"/>
      <c r="T13" s="89" t="s">
        <v>20</v>
      </c>
      <c r="U13" s="87">
        <f t="shared" si="4"/>
      </c>
      <c r="V13" s="125">
        <f>R5</f>
        <v>41979</v>
      </c>
      <c r="W13" s="115"/>
      <c r="X13" s="115"/>
    </row>
    <row r="14" spans="1:24" s="12" customFormat="1" ht="19.5" customHeight="1">
      <c r="A14" s="142">
        <v>53</v>
      </c>
      <c r="B14" s="135">
        <v>50.61</v>
      </c>
      <c r="C14" s="136" t="s">
        <v>152</v>
      </c>
      <c r="D14" s="137">
        <v>34413</v>
      </c>
      <c r="E14" s="138">
        <v>1</v>
      </c>
      <c r="F14" s="139" t="s">
        <v>166</v>
      </c>
      <c r="G14" s="139" t="s">
        <v>59</v>
      </c>
      <c r="H14" s="140">
        <v>66</v>
      </c>
      <c r="I14" s="141">
        <v>69</v>
      </c>
      <c r="J14" s="141">
        <v>-71</v>
      </c>
      <c r="K14" s="140">
        <v>79</v>
      </c>
      <c r="L14" s="114">
        <v>82</v>
      </c>
      <c r="M14" s="114">
        <v>84</v>
      </c>
      <c r="N14" s="83">
        <f t="shared" si="0"/>
        <v>69</v>
      </c>
      <c r="O14" s="83">
        <f t="shared" si="1"/>
        <v>84</v>
      </c>
      <c r="P14" s="83">
        <f t="shared" si="2"/>
        <v>153</v>
      </c>
      <c r="Q14" s="84">
        <f t="shared" si="3"/>
        <v>239.67460016624344</v>
      </c>
      <c r="R14" s="84">
        <f>IF(OR(D14="",B14="",V14=""),"",IF(OR(C14="UM",C14="JM",C14="SM",C14="UK",C14="JK",C14="SK"),"",Q14*(IF(ABS(1900-YEAR((V14+1)-D14))&lt;29,0,(VLOOKUP((YEAR(V14)-YEAR(D14)),'Meltzer-Malone'!$A$3:$B$63,2))))))</f>
      </c>
      <c r="S14" s="88"/>
      <c r="T14" s="89" t="s">
        <v>137</v>
      </c>
      <c r="U14" s="87">
        <f t="shared" si="4"/>
        <v>1.5665006546813296</v>
      </c>
      <c r="V14" s="125">
        <f>R5</f>
        <v>41979</v>
      </c>
      <c r="W14" s="115"/>
      <c r="X14" s="115"/>
    </row>
    <row r="15" spans="1:24" s="12" customFormat="1" ht="19.5" customHeight="1">
      <c r="A15" s="142">
        <v>63</v>
      </c>
      <c r="B15" s="151">
        <v>61.33</v>
      </c>
      <c r="C15" s="136" t="s">
        <v>124</v>
      </c>
      <c r="D15" s="137">
        <v>32737</v>
      </c>
      <c r="E15" s="138">
        <v>2</v>
      </c>
      <c r="F15" s="139" t="s">
        <v>167</v>
      </c>
      <c r="G15" s="139" t="s">
        <v>57</v>
      </c>
      <c r="H15" s="147">
        <v>70</v>
      </c>
      <c r="I15" s="148">
        <v>73</v>
      </c>
      <c r="J15" s="148">
        <v>75</v>
      </c>
      <c r="K15" s="147">
        <v>83</v>
      </c>
      <c r="L15" s="114">
        <v>-87</v>
      </c>
      <c r="M15" s="114">
        <v>87</v>
      </c>
      <c r="N15" s="83">
        <f t="shared" si="0"/>
        <v>75</v>
      </c>
      <c r="O15" s="83">
        <f t="shared" si="1"/>
        <v>87</v>
      </c>
      <c r="P15" s="83">
        <f t="shared" si="2"/>
        <v>162</v>
      </c>
      <c r="Q15" s="84">
        <f t="shared" si="3"/>
        <v>219.2316116976247</v>
      </c>
      <c r="R15" s="84">
        <f>IF(OR(D15="",B15="",V15=""),"",IF(OR(C15="UM",C15="JM",C15="SM",C15="UK",C15="JK",C15="SK"),"",Q15*(IF(ABS(1900-YEAR((V15+1)-D15))&lt;29,0,(VLOOKUP((YEAR(V15)-YEAR(D15)),'Meltzer-Malone'!$A$3:$B$63,2))))))</f>
      </c>
      <c r="S15" s="88"/>
      <c r="T15" s="89"/>
      <c r="U15" s="87">
        <f t="shared" si="4"/>
        <v>1.3532815536890412</v>
      </c>
      <c r="V15" s="125">
        <f>R5</f>
        <v>41979</v>
      </c>
      <c r="W15" s="115"/>
      <c r="X15" s="115"/>
    </row>
    <row r="16" spans="1:24" s="12" customFormat="1" ht="19.5" customHeight="1">
      <c r="A16" s="142">
        <v>69</v>
      </c>
      <c r="B16" s="135">
        <v>66.72</v>
      </c>
      <c r="C16" s="136" t="s">
        <v>124</v>
      </c>
      <c r="D16" s="137">
        <v>32302</v>
      </c>
      <c r="E16" s="138">
        <v>3</v>
      </c>
      <c r="F16" s="139" t="s">
        <v>168</v>
      </c>
      <c r="G16" s="139" t="s">
        <v>62</v>
      </c>
      <c r="H16" s="140">
        <v>-60</v>
      </c>
      <c r="I16" s="141">
        <v>-60</v>
      </c>
      <c r="J16" s="141">
        <v>60</v>
      </c>
      <c r="K16" s="140">
        <v>70</v>
      </c>
      <c r="L16" s="114">
        <v>74</v>
      </c>
      <c r="M16" s="114">
        <v>78</v>
      </c>
      <c r="N16" s="83">
        <f t="shared" si="0"/>
        <v>60</v>
      </c>
      <c r="O16" s="83">
        <f t="shared" si="1"/>
        <v>78</v>
      </c>
      <c r="P16" s="83">
        <f t="shared" si="2"/>
        <v>138</v>
      </c>
      <c r="Q16" s="84">
        <f t="shared" si="3"/>
        <v>176.74472143729653</v>
      </c>
      <c r="R16" s="84">
        <f>IF(OR(D16="",B16="",V16=""),"",IF(OR(C16="UM",C16="JM",C16="SM",C16="UK",C16="JK",C16="SK"),"",Q16*(IF(ABS(1900-YEAR((V16+1)-D16))&lt;29,0,(VLOOKUP((YEAR(V16)-YEAR(D16)),'Meltzer-Malone'!$A$3:$B$63,2))))))</f>
      </c>
      <c r="S16" s="88"/>
      <c r="T16" s="89"/>
      <c r="U16" s="87">
        <f t="shared" si="4"/>
        <v>1.2807588509949024</v>
      </c>
      <c r="V16" s="125">
        <f>R5</f>
        <v>41979</v>
      </c>
      <c r="W16" s="115"/>
      <c r="X16" s="115"/>
    </row>
    <row r="17" spans="1:24" s="12" customFormat="1" ht="19.5" customHeight="1">
      <c r="A17" s="142">
        <v>69</v>
      </c>
      <c r="B17" s="135">
        <v>66.83</v>
      </c>
      <c r="C17" s="136" t="s">
        <v>124</v>
      </c>
      <c r="D17" s="137">
        <v>31365</v>
      </c>
      <c r="E17" s="138">
        <v>4</v>
      </c>
      <c r="F17" s="139" t="s">
        <v>169</v>
      </c>
      <c r="G17" s="139" t="s">
        <v>63</v>
      </c>
      <c r="H17" s="140">
        <v>57</v>
      </c>
      <c r="I17" s="141">
        <v>-60</v>
      </c>
      <c r="J17" s="141">
        <v>-61</v>
      </c>
      <c r="K17" s="140">
        <v>85</v>
      </c>
      <c r="L17" s="114">
        <v>-88</v>
      </c>
      <c r="M17" s="114">
        <v>-90</v>
      </c>
      <c r="N17" s="83">
        <f t="shared" si="0"/>
        <v>57</v>
      </c>
      <c r="O17" s="83">
        <f t="shared" si="1"/>
        <v>85</v>
      </c>
      <c r="P17" s="83">
        <f t="shared" si="2"/>
        <v>142</v>
      </c>
      <c r="Q17" s="84">
        <f t="shared" si="3"/>
        <v>181.68198016114835</v>
      </c>
      <c r="R17" s="84">
        <f>IF(OR(D17="",B17="",V17=""),"",IF(OR(C17="UM",C17="JM",C17="SM",C17="UK",C17="JK",C17="SK"),"",Q17*(IF(ABS(1900-YEAR((V17+1)-D17))&lt;29,0,(VLOOKUP((YEAR(V17)-YEAR(D17)),'Meltzer-Malone'!$A$3:$B$63,2))))))</f>
      </c>
      <c r="S17" s="88"/>
      <c r="T17" s="89"/>
      <c r="U17" s="87">
        <f t="shared" si="4"/>
        <v>1.2794505645151293</v>
      </c>
      <c r="V17" s="125">
        <f>R5</f>
        <v>41979</v>
      </c>
      <c r="W17" s="115"/>
      <c r="X17" s="115"/>
    </row>
    <row r="18" spans="1:24" s="12" customFormat="1" ht="19.5" customHeight="1">
      <c r="A18" s="106"/>
      <c r="B18" s="107"/>
      <c r="C18" s="108"/>
      <c r="D18" s="109"/>
      <c r="E18" s="110"/>
      <c r="F18" s="111"/>
      <c r="G18" s="112"/>
      <c r="H18" s="116"/>
      <c r="I18" s="117"/>
      <c r="J18" s="118"/>
      <c r="K18" s="113"/>
      <c r="L18" s="114"/>
      <c r="M18" s="114"/>
      <c r="N18" s="83">
        <f t="shared" si="0"/>
        <v>0</v>
      </c>
      <c r="O18" s="83">
        <f t="shared" si="1"/>
        <v>0</v>
      </c>
      <c r="P18" s="83">
        <f t="shared" si="2"/>
        <v>0</v>
      </c>
      <c r="Q18" s="84">
        <f t="shared" si="3"/>
      </c>
      <c r="R18" s="84">
        <f>IF(OR(D18="",B18="",V18=""),"",IF(OR(C18="UM",C18="JM",C18="SM",C18="UK",C18="JK",C18="SK"),"",Q18*(IF(ABS(1900-YEAR((V18+1)-D18))&lt;29,0,(VLOOKUP((YEAR(V18)-YEAR(D18)),'Meltzer-Malone'!$A$3:$B$63,2))))))</f>
      </c>
      <c r="S18" s="88"/>
      <c r="T18" s="89" t="s">
        <v>20</v>
      </c>
      <c r="U18" s="87">
        <f t="shared" si="4"/>
      </c>
      <c r="V18" s="125">
        <f>R5</f>
        <v>41979</v>
      </c>
      <c r="W18" s="115"/>
      <c r="X18" s="115"/>
    </row>
    <row r="19" spans="1:24" s="12" customFormat="1" ht="19.5" customHeight="1">
      <c r="A19" s="106"/>
      <c r="B19" s="107"/>
      <c r="C19" s="108"/>
      <c r="D19" s="109"/>
      <c r="E19" s="110"/>
      <c r="F19" s="111"/>
      <c r="G19" s="112"/>
      <c r="H19" s="116"/>
      <c r="I19" s="117"/>
      <c r="J19" s="118"/>
      <c r="K19" s="113"/>
      <c r="L19" s="114"/>
      <c r="M19" s="114"/>
      <c r="N19" s="83">
        <f t="shared" si="0"/>
        <v>0</v>
      </c>
      <c r="O19" s="83">
        <f t="shared" si="1"/>
        <v>0</v>
      </c>
      <c r="P19" s="83">
        <f t="shared" si="2"/>
        <v>0</v>
      </c>
      <c r="Q19" s="84">
        <f t="shared" si="3"/>
      </c>
      <c r="R19" s="84">
        <f>IF(OR(D19="",B19="",V19=""),"",IF(OR(C19="UM",C19="JM",C19="SM",C19="UK",C19="JK",C19="SK"),"",Q19*(IF(ABS(1900-YEAR((V19+1)-D19))&lt;29,0,(VLOOKUP((YEAR(V19)-YEAR(D19)),'Meltzer-Malone'!$A$3:$B$63,2))))))</f>
      </c>
      <c r="S19" s="88"/>
      <c r="T19" s="89"/>
      <c r="U19" s="87">
        <f t="shared" si="4"/>
      </c>
      <c r="V19" s="125">
        <f>R5</f>
        <v>41979</v>
      </c>
      <c r="W19" s="115"/>
      <c r="X19" s="115"/>
    </row>
    <row r="20" spans="1:25" s="12" customFormat="1" ht="19.5" customHeight="1">
      <c r="A20" s="106"/>
      <c r="B20" s="107"/>
      <c r="C20" s="108"/>
      <c r="D20" s="109"/>
      <c r="E20" s="110"/>
      <c r="F20" s="111"/>
      <c r="G20" s="112"/>
      <c r="H20" s="116"/>
      <c r="I20" s="117"/>
      <c r="J20" s="118"/>
      <c r="K20" s="113"/>
      <c r="L20" s="114"/>
      <c r="M20" s="114"/>
      <c r="N20" s="83">
        <f t="shared" si="0"/>
        <v>0</v>
      </c>
      <c r="O20" s="83">
        <f t="shared" si="1"/>
        <v>0</v>
      </c>
      <c r="P20" s="83">
        <f t="shared" si="2"/>
        <v>0</v>
      </c>
      <c r="Q20" s="84">
        <f t="shared" si="3"/>
      </c>
      <c r="R20" s="84">
        <f>IF(OR(D20="",B20="",V20=""),"",IF(OR(C20="UM",C20="JM",C20="SM",C20="UK",C20="JK",C20="SK"),"",Q20*(IF(ABS(1900-YEAR((V20+1)-D20))&lt;29,0,(VLOOKUP((YEAR(V20)-YEAR(D20)),'Meltzer-Malone'!$A$3:$B$63,2))))))</f>
      </c>
      <c r="S20" s="88"/>
      <c r="T20" s="89"/>
      <c r="U20" s="87">
        <f t="shared" si="4"/>
      </c>
      <c r="V20" s="125">
        <f>R5</f>
        <v>41979</v>
      </c>
      <c r="W20" s="115"/>
      <c r="X20" s="115"/>
      <c r="Y20" s="1"/>
    </row>
    <row r="21" spans="1:25" s="12" customFormat="1" ht="19.5" customHeight="1">
      <c r="A21" s="106"/>
      <c r="B21" s="107"/>
      <c r="C21" s="108"/>
      <c r="D21" s="109"/>
      <c r="E21" s="110"/>
      <c r="F21" s="111"/>
      <c r="G21" s="112"/>
      <c r="H21" s="116"/>
      <c r="I21" s="117"/>
      <c r="J21" s="118"/>
      <c r="K21" s="113"/>
      <c r="L21" s="114"/>
      <c r="M21" s="114"/>
      <c r="N21" s="83">
        <f t="shared" si="0"/>
        <v>0</v>
      </c>
      <c r="O21" s="83">
        <f t="shared" si="1"/>
        <v>0</v>
      </c>
      <c r="P21" s="83">
        <f t="shared" si="2"/>
        <v>0</v>
      </c>
      <c r="Q21" s="84">
        <f t="shared" si="3"/>
      </c>
      <c r="R21" s="84">
        <f>IF(OR(D21="",B21="",V21=""),"",IF(OR(C21="UM",C21="JM",C21="SM",C21="UK",C21="JK",C21="SK"),"",Q21*(IF(ABS(1900-YEAR((V21+1)-D21))&lt;29,0,(VLOOKUP((YEAR(V21)-YEAR(D21)),'Meltzer-Malone'!$A$3:$B$63,2))))))</f>
      </c>
      <c r="S21" s="88"/>
      <c r="T21" s="89"/>
      <c r="U21" s="87">
        <f t="shared" si="4"/>
      </c>
      <c r="V21" s="125">
        <f>R5</f>
        <v>41979</v>
      </c>
      <c r="W21" s="115"/>
      <c r="X21" s="115"/>
      <c r="Y21" s="1"/>
    </row>
    <row r="22" spans="1:25" s="12" customFormat="1" ht="19.5" customHeight="1">
      <c r="A22" s="106"/>
      <c r="B22" s="107"/>
      <c r="C22" s="108"/>
      <c r="D22" s="109"/>
      <c r="E22" s="110"/>
      <c r="F22" s="111"/>
      <c r="G22" s="112"/>
      <c r="H22" s="116"/>
      <c r="I22" s="117"/>
      <c r="J22" s="118"/>
      <c r="K22" s="113"/>
      <c r="L22" s="114"/>
      <c r="M22" s="114"/>
      <c r="N22" s="83">
        <f t="shared" si="0"/>
        <v>0</v>
      </c>
      <c r="O22" s="83">
        <f t="shared" si="1"/>
        <v>0</v>
      </c>
      <c r="P22" s="83">
        <f t="shared" si="2"/>
        <v>0</v>
      </c>
      <c r="Q22" s="84">
        <f t="shared" si="3"/>
      </c>
      <c r="R22" s="84">
        <f>IF(OR(D22="",B22="",V22=""),"",IF(OR(C22="UM",C22="JM",C22="SM",C22="UK",C22="JK",C22="SK"),"",Q22*(IF(ABS(1900-YEAR((V22+1)-D22))&lt;29,0,(VLOOKUP((YEAR(V22)-YEAR(D22)),'Meltzer-Malone'!$A$3:$B$63,2))))))</f>
      </c>
      <c r="S22" s="88"/>
      <c r="T22" s="89"/>
      <c r="U22" s="87">
        <f t="shared" si="4"/>
      </c>
      <c r="V22" s="125">
        <f>R5</f>
        <v>41979</v>
      </c>
      <c r="W22" s="115"/>
      <c r="X22" s="115"/>
      <c r="Y22" s="1"/>
    </row>
    <row r="23" spans="1:25" s="12" customFormat="1" ht="19.5" customHeight="1">
      <c r="A23" s="106"/>
      <c r="B23" s="107"/>
      <c r="C23" s="108"/>
      <c r="D23" s="109"/>
      <c r="E23" s="110"/>
      <c r="F23" s="111"/>
      <c r="G23" s="112"/>
      <c r="H23" s="116"/>
      <c r="I23" s="117"/>
      <c r="J23" s="118"/>
      <c r="K23" s="113"/>
      <c r="L23" s="114"/>
      <c r="M23" s="114"/>
      <c r="N23" s="83">
        <f t="shared" si="0"/>
        <v>0</v>
      </c>
      <c r="O23" s="83">
        <f t="shared" si="1"/>
        <v>0</v>
      </c>
      <c r="P23" s="83">
        <f t="shared" si="2"/>
        <v>0</v>
      </c>
      <c r="Q23" s="84">
        <f t="shared" si="3"/>
      </c>
      <c r="R23" s="84">
        <f>IF(OR(D23="",B23="",V23=""),"",IF(OR(C23="UM",C23="JM",C23="SM",C23="UK",C23="JK",C23="SK"),"",Q23*(IF(ABS(1900-YEAR((V23+1)-D23))&lt;29,0,(VLOOKUP((YEAR(V23)-YEAR(D23)),'Meltzer-Malone'!$A$3:$B$63,2))))))</f>
      </c>
      <c r="S23" s="88"/>
      <c r="T23" s="89"/>
      <c r="U23" s="87">
        <f t="shared" si="4"/>
      </c>
      <c r="V23" s="125">
        <f>R5</f>
        <v>41979</v>
      </c>
      <c r="W23" s="115"/>
      <c r="X23" s="115"/>
      <c r="Y23" s="1"/>
    </row>
    <row r="24" spans="1:25" s="12" customFormat="1" ht="19.5" customHeight="1">
      <c r="A24" s="106"/>
      <c r="B24" s="97"/>
      <c r="C24" s="108"/>
      <c r="D24" s="90"/>
      <c r="E24" s="91"/>
      <c r="F24" s="92"/>
      <c r="G24" s="93"/>
      <c r="H24" s="122"/>
      <c r="I24" s="123"/>
      <c r="J24" s="124"/>
      <c r="K24" s="113"/>
      <c r="L24" s="114"/>
      <c r="M24" s="114"/>
      <c r="N24" s="83">
        <f t="shared" si="0"/>
        <v>0</v>
      </c>
      <c r="O24" s="83">
        <f t="shared" si="1"/>
        <v>0</v>
      </c>
      <c r="P24" s="94">
        <f>IF(N24=0,0,IF(O24=0,0,SUM(N24:O24)))</f>
        <v>0</v>
      </c>
      <c r="Q24" s="84">
        <f t="shared" si="3"/>
      </c>
      <c r="R24" s="84">
        <f>IF(OR(D24="",B24="",V24=""),"",IF(OR(C24="UM",C24="JM",C24="SM",C24="UK",C24="JK",C24="SK"),"",Q24*(IF(ABS(1900-YEAR((V24+1)-D24))&lt;29,0,(VLOOKUP((YEAR(V24)-YEAR(D24)),'Meltzer-Malone'!$A$3:$B$63,2))))))</f>
      </c>
      <c r="S24" s="95"/>
      <c r="T24" s="96"/>
      <c r="U24" s="87">
        <f t="shared" si="4"/>
      </c>
      <c r="V24" s="125">
        <f>R5</f>
        <v>41979</v>
      </c>
      <c r="W24" s="115"/>
      <c r="X24" s="115"/>
      <c r="Y24" s="1"/>
    </row>
    <row r="25" spans="1:21" s="8" customFormat="1" ht="9" customHeight="1">
      <c r="A25" s="15"/>
      <c r="B25" s="16"/>
      <c r="C25" s="17"/>
      <c r="D25" s="18"/>
      <c r="E25" s="18"/>
      <c r="F25" s="15"/>
      <c r="G25" s="15"/>
      <c r="H25" s="76"/>
      <c r="I25" s="77"/>
      <c r="J25" s="76"/>
      <c r="K25" s="76"/>
      <c r="L25" s="76"/>
      <c r="M25" s="76"/>
      <c r="N25" s="17"/>
      <c r="O25" s="17"/>
      <c r="P25" s="17"/>
      <c r="Q25" s="78"/>
      <c r="R25" s="78"/>
      <c r="S25" s="79"/>
      <c r="T25" s="9"/>
      <c r="U25" s="10"/>
    </row>
    <row r="26" spans="8:19" ht="12.75">
      <c r="H26" s="69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" customFormat="1" ht="15">
      <c r="A27" s="7" t="s">
        <v>17</v>
      </c>
      <c r="B27"/>
      <c r="C27" s="219" t="s">
        <v>71</v>
      </c>
      <c r="D27" s="219"/>
      <c r="E27" s="219"/>
      <c r="F27" s="219"/>
      <c r="G27" s="55" t="s">
        <v>32</v>
      </c>
      <c r="H27" s="56">
        <v>1</v>
      </c>
      <c r="I27" s="218" t="s">
        <v>81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2:20" s="7" customFormat="1" ht="15">
      <c r="B28"/>
      <c r="C28" s="216"/>
      <c r="D28" s="216"/>
      <c r="E28" s="216"/>
      <c r="F28" s="216"/>
      <c r="G28" s="57" t="s">
        <v>20</v>
      </c>
      <c r="H28" s="56">
        <v>2</v>
      </c>
      <c r="I28" s="218" t="s">
        <v>73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s="7" customFormat="1" ht="15">
      <c r="A29" s="58" t="s">
        <v>33</v>
      </c>
      <c r="B29"/>
      <c r="C29" s="219"/>
      <c r="D29" s="219"/>
      <c r="E29" s="219"/>
      <c r="F29" s="219"/>
      <c r="G29" s="59"/>
      <c r="H29" s="56">
        <v>3</v>
      </c>
      <c r="I29" s="220" t="s">
        <v>71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1:20" ht="15">
      <c r="A30" s="6"/>
      <c r="B30"/>
      <c r="C30" s="219"/>
      <c r="D30" s="219"/>
      <c r="E30" s="219"/>
      <c r="F30" s="219"/>
      <c r="G30" s="34"/>
      <c r="H30" s="3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</row>
    <row r="31" spans="1:20" ht="15">
      <c r="A31" s="7"/>
      <c r="B31"/>
      <c r="C31" s="219"/>
      <c r="D31" s="219"/>
      <c r="E31" s="219"/>
      <c r="F31" s="219"/>
      <c r="G31" s="61" t="s">
        <v>34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3:20" ht="15">
      <c r="C32" s="38"/>
      <c r="D32" s="33"/>
      <c r="E32" s="33"/>
      <c r="F32" s="34"/>
      <c r="G32" s="61" t="s">
        <v>35</v>
      </c>
      <c r="H32" s="213" t="s">
        <v>74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">
      <c r="A33" s="7" t="s">
        <v>18</v>
      </c>
      <c r="B33"/>
      <c r="C33" s="219" t="s">
        <v>70</v>
      </c>
      <c r="D33" s="219"/>
      <c r="E33" s="219"/>
      <c r="F33" s="219"/>
      <c r="G33" s="61" t="s">
        <v>36</v>
      </c>
      <c r="H33" s="213" t="s">
        <v>79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</row>
    <row r="34" spans="3:9" ht="15">
      <c r="C34" s="213" t="s">
        <v>82</v>
      </c>
      <c r="D34" s="219"/>
      <c r="E34" s="219"/>
      <c r="F34" s="219"/>
      <c r="G34" s="61"/>
      <c r="H34" s="31"/>
      <c r="I34" s="64"/>
    </row>
    <row r="35" spans="1:20" ht="13.5">
      <c r="A35" s="56" t="s">
        <v>37</v>
      </c>
      <c r="B35" s="65"/>
      <c r="C35" s="213" t="s">
        <v>69</v>
      </c>
      <c r="D35" s="213"/>
      <c r="E35" s="213"/>
      <c r="F35" s="213"/>
      <c r="G35" s="61" t="s">
        <v>22</v>
      </c>
      <c r="H35" s="213" t="s">
        <v>193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</row>
    <row r="36" spans="3:20" ht="13.5">
      <c r="C36" s="219"/>
      <c r="D36" s="219"/>
      <c r="E36" s="219"/>
      <c r="F36" s="219"/>
      <c r="G36" s="61"/>
      <c r="H36" s="213" t="s">
        <v>199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20" ht="13.5">
      <c r="A37" s="65" t="s">
        <v>21</v>
      </c>
      <c r="B37" s="65"/>
      <c r="C37" s="35" t="s">
        <v>49</v>
      </c>
      <c r="D37" s="36"/>
      <c r="E37" s="36"/>
      <c r="F37" s="37"/>
      <c r="G37" s="5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0" ht="13.5">
      <c r="A38" s="66"/>
      <c r="B38" s="66"/>
      <c r="C38" s="67"/>
      <c r="D38" s="33"/>
      <c r="E38" s="33"/>
      <c r="F38" s="34"/>
      <c r="G38" s="5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3:20" ht="13.5">
      <c r="C39" s="3"/>
      <c r="D39" s="4"/>
      <c r="E39" s="4"/>
      <c r="F39" s="5"/>
      <c r="G39" s="5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8:9" ht="12.75">
      <c r="H40" s="81"/>
      <c r="I40" s="63"/>
    </row>
  </sheetData>
  <sheetProtection sheet="1"/>
  <mergeCells count="26">
    <mergeCell ref="H33:T33"/>
    <mergeCell ref="H35:T35"/>
    <mergeCell ref="H36:T36"/>
    <mergeCell ref="H37:T37"/>
    <mergeCell ref="H38:T38"/>
    <mergeCell ref="H39:T39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</mergeCells>
  <conditionalFormatting sqref="H9:M24">
    <cfRule type="cellIs" priority="1" dxfId="34" operator="between" stopIfTrue="1">
      <formula>1</formula>
      <formula>300</formula>
    </cfRule>
    <cfRule type="cellIs" priority="2" dxfId="35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cp:keywords/>
  <dc:description/>
  <cp:lastModifiedBy>Pedersen, Arne H.</cp:lastModifiedBy>
  <cp:lastPrinted>2015-11-17T19:39:51Z</cp:lastPrinted>
  <dcterms:created xsi:type="dcterms:W3CDTF">2001-08-31T20:44:44Z</dcterms:created>
  <dcterms:modified xsi:type="dcterms:W3CDTF">2015-11-17T19:40:34Z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fb809ca8e56e4d4a8122c12376747d">
    <vt:lpwstr>Stevneprotokoller|62758785-c66c-4e54-854b-2bf1204ae428</vt:lpwstr>
  </property>
  <property fmtid="{D5CDD505-2E9C-101B-9397-08002B2CF9AE}" pid="4" name="arDokumentkatego">
    <vt:lpwstr>32;#Stevneprotokoller|62758785-c66c-4e54-854b-2bf1204ae428</vt:lpwstr>
  </property>
  <property fmtid="{D5CDD505-2E9C-101B-9397-08002B2CF9AE}" pid="5" name="TaxCatchA">
    <vt:lpwstr>32;#Stevneprotokoller|62758785-c66c-4e54-854b-2bf1204ae428</vt:lpwstr>
  </property>
</Properties>
</file>