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/Users/emelienilsen/Desktop/"/>
    </mc:Choice>
  </mc:AlternateContent>
  <xr:revisionPtr revIDLastSave="0" documentId="13_ncr:1_{392DACF3-190E-E040-93F6-E94B9C0A2EC9}" xr6:coauthVersionLast="47" xr6:coauthVersionMax="47" xr10:uidLastSave="{00000000-0000-0000-0000-000000000000}"/>
  <bookViews>
    <workbookView xWindow="35320" yWindow="-3900" windowWidth="23220" windowHeight="20160" xr2:uid="{00000000-000D-0000-FFFF-FFFF00000000}"/>
  </bookViews>
  <sheets>
    <sheet name="Pulje 1" sheetId="10" r:id="rId1"/>
    <sheet name="Pulje 2" sheetId="9" r:id="rId2"/>
    <sheet name="Pulje 3" sheetId="14" r:id="rId3"/>
    <sheet name="Pulje 4" sheetId="15" r:id="rId4"/>
    <sheet name="Pulje 5" sheetId="16" r:id="rId5"/>
    <sheet name="Pulje 6" sheetId="17" r:id="rId6"/>
    <sheet name="Resultat NM Junior" sheetId="38" r:id="rId7"/>
    <sheet name="Ranking NM Junior" sheetId="39" r:id="rId8"/>
    <sheet name="NM Junior Lag finale" sheetId="40" r:id="rId9"/>
    <sheet name="Meltzer-Faber" sheetId="37" state="hidden" r:id="rId10"/>
    <sheet name="Module1" sheetId="2" state="veryHidden" r:id="rId11"/>
  </sheets>
  <externalReferences>
    <externalReference r:id="rId12"/>
  </externalReferences>
  <definedNames>
    <definedName name="_xlnm.Print_Area" localSheetId="8">'NM Junior Lag finale'!$A$1:$P$55</definedName>
    <definedName name="_xlnm.Print_Area" localSheetId="0">'Pulje 1'!$B$1:$W$39</definedName>
    <definedName name="_xlnm.Print_Area" localSheetId="1">'Pulje 2'!$B$1:$W$39</definedName>
    <definedName name="_xlnm.Print_Area" localSheetId="2">'Pulje 3'!$B$1:$W$39</definedName>
    <definedName name="_xlnm.Print_Area" localSheetId="3">'Pulje 4'!$B$1:$W$39</definedName>
    <definedName name="_xlnm.Print_Area" localSheetId="4">'Pulje 5'!$B$1:$W$39</definedName>
    <definedName name="_xlnm.Print_Area" localSheetId="5">'Pulje 6'!$B$1:$W$39</definedName>
    <definedName name="_xlnm.Print_Area" localSheetId="7">'Ranking NM Junior'!$A$1:$Q$75</definedName>
    <definedName name="_xlnm.Print_Area" localSheetId="6">'Resultat NM Junior'!$A$1:$Q$92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2" i="40" l="1"/>
  <c r="F2" i="40"/>
  <c r="M2" i="40"/>
  <c r="B7" i="40"/>
  <c r="C7" i="40"/>
  <c r="D7" i="40"/>
  <c r="E7" i="40"/>
  <c r="F7" i="40"/>
  <c r="G7" i="40"/>
  <c r="H7" i="40"/>
  <c r="I7" i="40"/>
  <c r="J7" i="40"/>
  <c r="K7" i="40"/>
  <c r="L7" i="40"/>
  <c r="M7" i="40"/>
  <c r="N7" i="40"/>
  <c r="O7" i="40"/>
  <c r="P7" i="40"/>
  <c r="B8" i="40"/>
  <c r="C8" i="40"/>
  <c r="D8" i="40"/>
  <c r="E8" i="40"/>
  <c r="F8" i="40"/>
  <c r="G8" i="40"/>
  <c r="H8" i="40"/>
  <c r="I8" i="40"/>
  <c r="J8" i="40"/>
  <c r="K8" i="40"/>
  <c r="L8" i="40"/>
  <c r="M8" i="40"/>
  <c r="N8" i="40"/>
  <c r="O8" i="40"/>
  <c r="P8" i="40"/>
  <c r="B9" i="40"/>
  <c r="C9" i="40"/>
  <c r="D9" i="40"/>
  <c r="E9" i="40"/>
  <c r="F9" i="40"/>
  <c r="G9" i="40"/>
  <c r="H9" i="40"/>
  <c r="I9" i="40"/>
  <c r="J9" i="40"/>
  <c r="K9" i="40"/>
  <c r="L9" i="40"/>
  <c r="M9" i="40"/>
  <c r="N9" i="40"/>
  <c r="O9" i="40"/>
  <c r="P9" i="40"/>
  <c r="B10" i="40"/>
  <c r="C10" i="40"/>
  <c r="D10" i="40"/>
  <c r="E10" i="40"/>
  <c r="F10" i="40"/>
  <c r="G10" i="40"/>
  <c r="H10" i="40"/>
  <c r="I10" i="40"/>
  <c r="J10" i="40"/>
  <c r="K10" i="40"/>
  <c r="L10" i="40"/>
  <c r="M10" i="40"/>
  <c r="N10" i="40"/>
  <c r="O10" i="40"/>
  <c r="P10" i="40"/>
  <c r="P6" i="40" s="1"/>
  <c r="B12" i="40"/>
  <c r="C12" i="40"/>
  <c r="D12" i="40"/>
  <c r="E12" i="40"/>
  <c r="F12" i="40"/>
  <c r="G12" i="40"/>
  <c r="H12" i="40"/>
  <c r="I12" i="40"/>
  <c r="J12" i="40"/>
  <c r="K12" i="40"/>
  <c r="L12" i="40"/>
  <c r="M12" i="40"/>
  <c r="N12" i="40"/>
  <c r="O12" i="40"/>
  <c r="P12" i="40"/>
  <c r="B13" i="40"/>
  <c r="C13" i="40"/>
  <c r="D13" i="40"/>
  <c r="E13" i="40"/>
  <c r="F13" i="40"/>
  <c r="G13" i="40"/>
  <c r="H13" i="40"/>
  <c r="I13" i="40"/>
  <c r="J13" i="40"/>
  <c r="K13" i="40"/>
  <c r="L13" i="40"/>
  <c r="M13" i="40"/>
  <c r="N13" i="40"/>
  <c r="O13" i="40"/>
  <c r="P13" i="40"/>
  <c r="B14" i="40"/>
  <c r="C14" i="40"/>
  <c r="D14" i="40"/>
  <c r="E14" i="40"/>
  <c r="F14" i="40"/>
  <c r="G14" i="40"/>
  <c r="H14" i="40"/>
  <c r="I14" i="40"/>
  <c r="J14" i="40"/>
  <c r="K14" i="40"/>
  <c r="L14" i="40"/>
  <c r="M14" i="40"/>
  <c r="N14" i="40"/>
  <c r="O14" i="40"/>
  <c r="P14" i="40"/>
  <c r="B15" i="40"/>
  <c r="C15" i="40"/>
  <c r="D15" i="40"/>
  <c r="E15" i="40"/>
  <c r="F15" i="40"/>
  <c r="G15" i="40"/>
  <c r="H15" i="40"/>
  <c r="I15" i="40"/>
  <c r="J15" i="40"/>
  <c r="K15" i="40"/>
  <c r="L15" i="40"/>
  <c r="M15" i="40"/>
  <c r="N15" i="40"/>
  <c r="O15" i="40"/>
  <c r="P15" i="40"/>
  <c r="P11" i="40" s="1"/>
  <c r="B17" i="40"/>
  <c r="C17" i="40"/>
  <c r="D17" i="40"/>
  <c r="E17" i="40"/>
  <c r="F17" i="40"/>
  <c r="G17" i="40"/>
  <c r="H17" i="40"/>
  <c r="I17" i="40"/>
  <c r="J17" i="40"/>
  <c r="K17" i="40"/>
  <c r="L17" i="40"/>
  <c r="M17" i="40"/>
  <c r="N17" i="40"/>
  <c r="O17" i="40"/>
  <c r="P17" i="40"/>
  <c r="B18" i="40"/>
  <c r="C18" i="40"/>
  <c r="D18" i="40"/>
  <c r="E18" i="40"/>
  <c r="F18" i="40"/>
  <c r="G18" i="40"/>
  <c r="H18" i="40"/>
  <c r="I18" i="40"/>
  <c r="J18" i="40"/>
  <c r="K18" i="40"/>
  <c r="L18" i="40"/>
  <c r="M18" i="40"/>
  <c r="N18" i="40"/>
  <c r="O18" i="40"/>
  <c r="P18" i="40"/>
  <c r="B19" i="40"/>
  <c r="C19" i="40"/>
  <c r="D19" i="40"/>
  <c r="E19" i="40"/>
  <c r="F19" i="40"/>
  <c r="G19" i="40"/>
  <c r="H19" i="40"/>
  <c r="I19" i="40"/>
  <c r="J19" i="40"/>
  <c r="K19" i="40"/>
  <c r="L19" i="40"/>
  <c r="M19" i="40"/>
  <c r="N19" i="40"/>
  <c r="O19" i="40"/>
  <c r="P19" i="40"/>
  <c r="B20" i="40"/>
  <c r="C20" i="40"/>
  <c r="D20" i="40"/>
  <c r="E20" i="40"/>
  <c r="F20" i="40"/>
  <c r="G20" i="40"/>
  <c r="H20" i="40"/>
  <c r="I20" i="40"/>
  <c r="J20" i="40"/>
  <c r="K20" i="40"/>
  <c r="L20" i="40"/>
  <c r="M20" i="40"/>
  <c r="N20" i="40"/>
  <c r="O20" i="40"/>
  <c r="P20" i="40"/>
  <c r="P16" i="40" s="1"/>
  <c r="P21" i="40"/>
  <c r="B22" i="40"/>
  <c r="C22" i="40"/>
  <c r="D22" i="40"/>
  <c r="E22" i="40"/>
  <c r="F22" i="40"/>
  <c r="G22" i="40"/>
  <c r="H22" i="40"/>
  <c r="I22" i="40"/>
  <c r="J22" i="40"/>
  <c r="K22" i="40"/>
  <c r="L22" i="40"/>
  <c r="M22" i="40"/>
  <c r="N22" i="40"/>
  <c r="O22" i="40"/>
  <c r="P22" i="40"/>
  <c r="B23" i="40"/>
  <c r="C23" i="40"/>
  <c r="D23" i="40"/>
  <c r="E23" i="40"/>
  <c r="F23" i="40"/>
  <c r="G23" i="40"/>
  <c r="H23" i="40"/>
  <c r="I23" i="40"/>
  <c r="J23" i="40"/>
  <c r="K23" i="40"/>
  <c r="L23" i="40"/>
  <c r="M23" i="40"/>
  <c r="N23" i="40"/>
  <c r="O23" i="40"/>
  <c r="P23" i="40"/>
  <c r="B24" i="40"/>
  <c r="C24" i="40"/>
  <c r="D24" i="40"/>
  <c r="E24" i="40"/>
  <c r="F24" i="40"/>
  <c r="G24" i="40"/>
  <c r="H24" i="40"/>
  <c r="I24" i="40"/>
  <c r="J24" i="40"/>
  <c r="K24" i="40"/>
  <c r="L24" i="40"/>
  <c r="M24" i="40"/>
  <c r="N24" i="40"/>
  <c r="O24" i="40"/>
  <c r="P24" i="40"/>
  <c r="B26" i="40"/>
  <c r="C26" i="40"/>
  <c r="D26" i="40"/>
  <c r="E26" i="40"/>
  <c r="F26" i="40"/>
  <c r="G26" i="40"/>
  <c r="H26" i="40"/>
  <c r="I26" i="40"/>
  <c r="J26" i="40"/>
  <c r="K26" i="40"/>
  <c r="L26" i="40"/>
  <c r="M26" i="40"/>
  <c r="N26" i="40"/>
  <c r="O26" i="40"/>
  <c r="P26" i="40"/>
  <c r="B27" i="40"/>
  <c r="C27" i="40"/>
  <c r="D27" i="40"/>
  <c r="E27" i="40"/>
  <c r="F27" i="40"/>
  <c r="G27" i="40"/>
  <c r="H27" i="40"/>
  <c r="I27" i="40"/>
  <c r="J27" i="40"/>
  <c r="K27" i="40"/>
  <c r="L27" i="40"/>
  <c r="M27" i="40"/>
  <c r="N27" i="40"/>
  <c r="O27" i="40"/>
  <c r="P27" i="40"/>
  <c r="B28" i="40"/>
  <c r="C28" i="40"/>
  <c r="D28" i="40"/>
  <c r="E28" i="40"/>
  <c r="F28" i="40"/>
  <c r="G28" i="40"/>
  <c r="H28" i="40"/>
  <c r="I28" i="40"/>
  <c r="J28" i="40"/>
  <c r="K28" i="40"/>
  <c r="L28" i="40"/>
  <c r="M28" i="40"/>
  <c r="N28" i="40"/>
  <c r="O28" i="40"/>
  <c r="P28" i="40"/>
  <c r="B29" i="40"/>
  <c r="C29" i="40"/>
  <c r="D29" i="40"/>
  <c r="E29" i="40"/>
  <c r="F29" i="40"/>
  <c r="G29" i="40"/>
  <c r="H29" i="40"/>
  <c r="I29" i="40"/>
  <c r="J29" i="40"/>
  <c r="K29" i="40"/>
  <c r="L29" i="40"/>
  <c r="M29" i="40"/>
  <c r="N29" i="40"/>
  <c r="O29" i="40"/>
  <c r="P29" i="40"/>
  <c r="P25" i="40" s="1"/>
  <c r="B34" i="40"/>
  <c r="C34" i="40"/>
  <c r="D34" i="40"/>
  <c r="E34" i="40"/>
  <c r="F34" i="40"/>
  <c r="G34" i="40"/>
  <c r="H34" i="40"/>
  <c r="I34" i="40"/>
  <c r="J34" i="40"/>
  <c r="K34" i="40"/>
  <c r="L34" i="40"/>
  <c r="M34" i="40"/>
  <c r="N34" i="40"/>
  <c r="O34" i="40"/>
  <c r="P34" i="40"/>
  <c r="B35" i="40"/>
  <c r="C35" i="40"/>
  <c r="D35" i="40"/>
  <c r="E35" i="40"/>
  <c r="F35" i="40"/>
  <c r="G35" i="40"/>
  <c r="H35" i="40"/>
  <c r="I35" i="40"/>
  <c r="J35" i="40"/>
  <c r="K35" i="40"/>
  <c r="L35" i="40"/>
  <c r="M35" i="40"/>
  <c r="N35" i="40"/>
  <c r="O35" i="40"/>
  <c r="P35" i="40"/>
  <c r="P33" i="40" s="1"/>
  <c r="B36" i="40"/>
  <c r="C36" i="40"/>
  <c r="D36" i="40"/>
  <c r="E36" i="40"/>
  <c r="F36" i="40"/>
  <c r="G36" i="40"/>
  <c r="H36" i="40"/>
  <c r="I36" i="40"/>
  <c r="J36" i="40"/>
  <c r="K36" i="40"/>
  <c r="L36" i="40"/>
  <c r="M36" i="40"/>
  <c r="N36" i="40"/>
  <c r="O36" i="40"/>
  <c r="P36" i="40"/>
  <c r="B37" i="40"/>
  <c r="C37" i="40"/>
  <c r="D37" i="40"/>
  <c r="E37" i="40"/>
  <c r="F37" i="40"/>
  <c r="G37" i="40"/>
  <c r="H37" i="40"/>
  <c r="I37" i="40"/>
  <c r="J37" i="40"/>
  <c r="K37" i="40"/>
  <c r="L37" i="40"/>
  <c r="M37" i="40"/>
  <c r="N37" i="40"/>
  <c r="O37" i="40"/>
  <c r="P37" i="40"/>
  <c r="B42" i="40"/>
  <c r="C42" i="40"/>
  <c r="D42" i="40"/>
  <c r="E42" i="40"/>
  <c r="F42" i="40"/>
  <c r="G42" i="40"/>
  <c r="H42" i="40"/>
  <c r="I42" i="40"/>
  <c r="J42" i="40"/>
  <c r="K42" i="40"/>
  <c r="L42" i="40"/>
  <c r="M42" i="40"/>
  <c r="N42" i="40"/>
  <c r="O42" i="40"/>
  <c r="P42" i="40"/>
  <c r="B43" i="40"/>
  <c r="C43" i="40"/>
  <c r="D43" i="40"/>
  <c r="E43" i="40"/>
  <c r="F43" i="40"/>
  <c r="G43" i="40"/>
  <c r="H43" i="40"/>
  <c r="I43" i="40"/>
  <c r="J43" i="40"/>
  <c r="K43" i="40"/>
  <c r="L43" i="40"/>
  <c r="M43" i="40"/>
  <c r="N43" i="40"/>
  <c r="O43" i="40"/>
  <c r="P43" i="40"/>
  <c r="B44" i="40"/>
  <c r="C44" i="40"/>
  <c r="D44" i="40"/>
  <c r="E44" i="40"/>
  <c r="F44" i="40"/>
  <c r="G44" i="40"/>
  <c r="H44" i="40"/>
  <c r="I44" i="40"/>
  <c r="J44" i="40"/>
  <c r="K44" i="40"/>
  <c r="L44" i="40"/>
  <c r="M44" i="40"/>
  <c r="N44" i="40"/>
  <c r="O44" i="40"/>
  <c r="P44" i="40"/>
  <c r="B45" i="40"/>
  <c r="C45" i="40"/>
  <c r="E45" i="40"/>
  <c r="F45" i="40"/>
  <c r="G45" i="40"/>
  <c r="H45" i="40"/>
  <c r="I45" i="40"/>
  <c r="J45" i="40"/>
  <c r="K45" i="40"/>
  <c r="L45" i="40"/>
  <c r="M45" i="40"/>
  <c r="N45" i="40"/>
  <c r="O45" i="40"/>
  <c r="P45" i="40"/>
  <c r="P41" i="40" s="1"/>
  <c r="B47" i="40"/>
  <c r="C47" i="40"/>
  <c r="D47" i="40"/>
  <c r="E47" i="40"/>
  <c r="F47" i="40"/>
  <c r="G47" i="40"/>
  <c r="H47" i="40"/>
  <c r="I47" i="40"/>
  <c r="J47" i="40"/>
  <c r="K47" i="40"/>
  <c r="L47" i="40"/>
  <c r="M47" i="40"/>
  <c r="N47" i="40"/>
  <c r="O47" i="40"/>
  <c r="P47" i="40"/>
  <c r="P46" i="40" s="1"/>
  <c r="B48" i="40"/>
  <c r="C48" i="40"/>
  <c r="D48" i="40"/>
  <c r="E48" i="40"/>
  <c r="F48" i="40"/>
  <c r="G48" i="40"/>
  <c r="H48" i="40"/>
  <c r="I48" i="40"/>
  <c r="J48" i="40"/>
  <c r="K48" i="40"/>
  <c r="L48" i="40"/>
  <c r="M48" i="40"/>
  <c r="N48" i="40"/>
  <c r="O48" i="40"/>
  <c r="P48" i="40"/>
  <c r="B49" i="40"/>
  <c r="C49" i="40"/>
  <c r="D49" i="40"/>
  <c r="E49" i="40"/>
  <c r="F49" i="40"/>
  <c r="G49" i="40"/>
  <c r="H49" i="40"/>
  <c r="I49" i="40"/>
  <c r="J49" i="40"/>
  <c r="K49" i="40"/>
  <c r="L49" i="40"/>
  <c r="M49" i="40"/>
  <c r="N49" i="40"/>
  <c r="O49" i="40"/>
  <c r="P49" i="40"/>
  <c r="B50" i="40"/>
  <c r="C50" i="40"/>
  <c r="D50" i="40"/>
  <c r="E50" i="40"/>
  <c r="F50" i="40"/>
  <c r="G50" i="40"/>
  <c r="H50" i="40"/>
  <c r="I50" i="40"/>
  <c r="J50" i="40"/>
  <c r="K50" i="40"/>
  <c r="L50" i="40"/>
  <c r="M50" i="40"/>
  <c r="N50" i="40"/>
  <c r="O50" i="40"/>
  <c r="P50" i="40"/>
  <c r="B52" i="40"/>
  <c r="C52" i="40"/>
  <c r="D52" i="40"/>
  <c r="E52" i="40"/>
  <c r="F52" i="40"/>
  <c r="G52" i="40"/>
  <c r="H52" i="40"/>
  <c r="I52" i="40"/>
  <c r="J52" i="40"/>
  <c r="K52" i="40"/>
  <c r="L52" i="40"/>
  <c r="M52" i="40"/>
  <c r="N52" i="40"/>
  <c r="O52" i="40"/>
  <c r="P52" i="40"/>
  <c r="B53" i="40"/>
  <c r="C53" i="40"/>
  <c r="D53" i="40"/>
  <c r="E53" i="40"/>
  <c r="F53" i="40"/>
  <c r="G53" i="40"/>
  <c r="H53" i="40"/>
  <c r="I53" i="40"/>
  <c r="J53" i="40"/>
  <c r="K53" i="40"/>
  <c r="L53" i="40"/>
  <c r="M53" i="40"/>
  <c r="N53" i="40"/>
  <c r="O53" i="40"/>
  <c r="P53" i="40"/>
  <c r="B54" i="40"/>
  <c r="C54" i="40"/>
  <c r="D54" i="40"/>
  <c r="E54" i="40"/>
  <c r="F54" i="40"/>
  <c r="G54" i="40"/>
  <c r="H54" i="40"/>
  <c r="I54" i="40"/>
  <c r="J54" i="40"/>
  <c r="K54" i="40"/>
  <c r="L54" i="40"/>
  <c r="M54" i="40"/>
  <c r="N54" i="40"/>
  <c r="O54" i="40"/>
  <c r="P54" i="40"/>
  <c r="P51" i="40" s="1"/>
  <c r="B55" i="40"/>
  <c r="C55" i="40"/>
  <c r="D55" i="40"/>
  <c r="E55" i="40"/>
  <c r="F55" i="40"/>
  <c r="G55" i="40"/>
  <c r="H55" i="40"/>
  <c r="I55" i="40"/>
  <c r="J55" i="40"/>
  <c r="K55" i="40"/>
  <c r="L55" i="40"/>
  <c r="M55" i="40"/>
  <c r="N55" i="40"/>
  <c r="O55" i="40"/>
  <c r="P55" i="40"/>
  <c r="A2" i="39"/>
  <c r="F2" i="39"/>
  <c r="N2" i="39"/>
  <c r="B6" i="39"/>
  <c r="C6" i="39"/>
  <c r="D6" i="39"/>
  <c r="E6" i="39"/>
  <c r="F6" i="39"/>
  <c r="G6" i="39"/>
  <c r="H6" i="39"/>
  <c r="I6" i="39"/>
  <c r="J6" i="39"/>
  <c r="K6" i="39"/>
  <c r="L6" i="39"/>
  <c r="M6" i="39"/>
  <c r="N6" i="39"/>
  <c r="O6" i="39"/>
  <c r="P6" i="39"/>
  <c r="Q6" i="39"/>
  <c r="B7" i="39"/>
  <c r="C7" i="39"/>
  <c r="D7" i="39"/>
  <c r="E7" i="39"/>
  <c r="F7" i="39"/>
  <c r="G7" i="39"/>
  <c r="H7" i="39"/>
  <c r="I7" i="39"/>
  <c r="J7" i="39"/>
  <c r="K7" i="39"/>
  <c r="L7" i="39"/>
  <c r="M7" i="39"/>
  <c r="N7" i="39"/>
  <c r="O7" i="39"/>
  <c r="P7" i="39"/>
  <c r="Q7" i="39"/>
  <c r="B8" i="39"/>
  <c r="C8" i="39"/>
  <c r="D8" i="39"/>
  <c r="E8" i="39"/>
  <c r="F8" i="39"/>
  <c r="G8" i="39"/>
  <c r="H8" i="39"/>
  <c r="I8" i="39"/>
  <c r="J8" i="39"/>
  <c r="K8" i="39"/>
  <c r="L8" i="39"/>
  <c r="M8" i="39"/>
  <c r="N8" i="39"/>
  <c r="O8" i="39"/>
  <c r="P8" i="39"/>
  <c r="Q8" i="39"/>
  <c r="B9" i="39"/>
  <c r="C9" i="39"/>
  <c r="D9" i="39"/>
  <c r="E9" i="39"/>
  <c r="F9" i="39"/>
  <c r="G9" i="39"/>
  <c r="H9" i="39"/>
  <c r="I9" i="39"/>
  <c r="J9" i="39"/>
  <c r="K9" i="39"/>
  <c r="L9" i="39"/>
  <c r="M9" i="39"/>
  <c r="N9" i="39"/>
  <c r="O9" i="39"/>
  <c r="P9" i="39"/>
  <c r="Q9" i="39"/>
  <c r="B10" i="39"/>
  <c r="C10" i="39"/>
  <c r="D10" i="39"/>
  <c r="E10" i="39"/>
  <c r="F10" i="39"/>
  <c r="G10" i="39"/>
  <c r="H10" i="39"/>
  <c r="I10" i="39"/>
  <c r="J10" i="39"/>
  <c r="K10" i="39"/>
  <c r="L10" i="39"/>
  <c r="M10" i="39"/>
  <c r="N10" i="39"/>
  <c r="O10" i="39"/>
  <c r="P10" i="39"/>
  <c r="Q10" i="39"/>
  <c r="B11" i="39"/>
  <c r="C11" i="39"/>
  <c r="D11" i="39"/>
  <c r="E11" i="39"/>
  <c r="F11" i="39"/>
  <c r="G11" i="39"/>
  <c r="H11" i="39"/>
  <c r="I11" i="39"/>
  <c r="J11" i="39"/>
  <c r="K11" i="39"/>
  <c r="L11" i="39"/>
  <c r="M11" i="39"/>
  <c r="N11" i="39"/>
  <c r="O11" i="39"/>
  <c r="P11" i="39"/>
  <c r="Q11" i="39"/>
  <c r="B12" i="39"/>
  <c r="C12" i="39"/>
  <c r="D12" i="39"/>
  <c r="E12" i="39"/>
  <c r="F12" i="39"/>
  <c r="G12" i="39"/>
  <c r="H12" i="39"/>
  <c r="I12" i="39"/>
  <c r="J12" i="39"/>
  <c r="K12" i="39"/>
  <c r="L12" i="39"/>
  <c r="M12" i="39"/>
  <c r="N12" i="39"/>
  <c r="O12" i="39"/>
  <c r="P12" i="39"/>
  <c r="Q12" i="39"/>
  <c r="B13" i="39"/>
  <c r="C13" i="39"/>
  <c r="D13" i="39"/>
  <c r="E13" i="39"/>
  <c r="F13" i="39"/>
  <c r="G13" i="39"/>
  <c r="H13" i="39"/>
  <c r="I13" i="39"/>
  <c r="J13" i="39"/>
  <c r="K13" i="39"/>
  <c r="L13" i="39"/>
  <c r="M13" i="39"/>
  <c r="N13" i="39"/>
  <c r="O13" i="39"/>
  <c r="P13" i="39"/>
  <c r="Q13" i="39"/>
  <c r="B14" i="39"/>
  <c r="C14" i="39"/>
  <c r="D14" i="39"/>
  <c r="E14" i="39"/>
  <c r="F14" i="39"/>
  <c r="G14" i="39"/>
  <c r="H14" i="39"/>
  <c r="I14" i="39"/>
  <c r="J14" i="39"/>
  <c r="K14" i="39"/>
  <c r="L14" i="39"/>
  <c r="M14" i="39"/>
  <c r="N14" i="39"/>
  <c r="O14" i="39"/>
  <c r="P14" i="39"/>
  <c r="Q14" i="39"/>
  <c r="B15" i="39"/>
  <c r="C15" i="39"/>
  <c r="D15" i="39"/>
  <c r="E15" i="39"/>
  <c r="F15" i="39"/>
  <c r="G15" i="39"/>
  <c r="H15" i="39"/>
  <c r="I15" i="39"/>
  <c r="J15" i="39"/>
  <c r="K15" i="39"/>
  <c r="L15" i="39"/>
  <c r="M15" i="39"/>
  <c r="N15" i="39"/>
  <c r="O15" i="39"/>
  <c r="P15" i="39"/>
  <c r="Q15" i="39"/>
  <c r="B16" i="39"/>
  <c r="C16" i="39"/>
  <c r="D16" i="39"/>
  <c r="E16" i="39"/>
  <c r="F16" i="39"/>
  <c r="G16" i="39"/>
  <c r="H16" i="39"/>
  <c r="I16" i="39"/>
  <c r="J16" i="39"/>
  <c r="K16" i="39"/>
  <c r="L16" i="39"/>
  <c r="M16" i="39"/>
  <c r="N16" i="39"/>
  <c r="O16" i="39"/>
  <c r="P16" i="39"/>
  <c r="Q16" i="39"/>
  <c r="B17" i="39"/>
  <c r="C17" i="39"/>
  <c r="D17" i="39"/>
  <c r="E17" i="39"/>
  <c r="F17" i="39"/>
  <c r="G17" i="39"/>
  <c r="H17" i="39"/>
  <c r="I17" i="39"/>
  <c r="J17" i="39"/>
  <c r="K17" i="39"/>
  <c r="L17" i="39"/>
  <c r="M17" i="39"/>
  <c r="N17" i="39"/>
  <c r="O17" i="39"/>
  <c r="P17" i="39"/>
  <c r="Q17" i="39"/>
  <c r="B18" i="39"/>
  <c r="C18" i="39"/>
  <c r="D18" i="39"/>
  <c r="E18" i="39"/>
  <c r="F18" i="39"/>
  <c r="G18" i="39"/>
  <c r="H18" i="39"/>
  <c r="I18" i="39"/>
  <c r="J18" i="39"/>
  <c r="K18" i="39"/>
  <c r="L18" i="39"/>
  <c r="M18" i="39"/>
  <c r="N18" i="39"/>
  <c r="O18" i="39"/>
  <c r="P18" i="39"/>
  <c r="Q18" i="39"/>
  <c r="B19" i="39"/>
  <c r="C19" i="39"/>
  <c r="D19" i="39"/>
  <c r="E19" i="39"/>
  <c r="F19" i="39"/>
  <c r="G19" i="39"/>
  <c r="H19" i="39"/>
  <c r="I19" i="39"/>
  <c r="J19" i="39"/>
  <c r="K19" i="39"/>
  <c r="L19" i="39"/>
  <c r="M19" i="39"/>
  <c r="N19" i="39"/>
  <c r="O19" i="39"/>
  <c r="P19" i="39"/>
  <c r="Q19" i="39"/>
  <c r="B20" i="39"/>
  <c r="C20" i="39"/>
  <c r="D20" i="39"/>
  <c r="E20" i="39"/>
  <c r="F20" i="39"/>
  <c r="G20" i="39"/>
  <c r="H20" i="39"/>
  <c r="I20" i="39"/>
  <c r="J20" i="39"/>
  <c r="K20" i="39"/>
  <c r="L20" i="39"/>
  <c r="M20" i="39"/>
  <c r="N20" i="39"/>
  <c r="O20" i="39"/>
  <c r="P20" i="39"/>
  <c r="Q20" i="39"/>
  <c r="B21" i="39"/>
  <c r="C21" i="39"/>
  <c r="D21" i="39"/>
  <c r="E21" i="39"/>
  <c r="F21" i="39"/>
  <c r="G21" i="39"/>
  <c r="H21" i="39"/>
  <c r="I21" i="39"/>
  <c r="J21" i="39"/>
  <c r="K21" i="39"/>
  <c r="L21" i="39"/>
  <c r="M21" i="39"/>
  <c r="N21" i="39"/>
  <c r="O21" i="39"/>
  <c r="P21" i="39"/>
  <c r="Q21" i="39"/>
  <c r="B22" i="39"/>
  <c r="C22" i="39"/>
  <c r="D22" i="39"/>
  <c r="E22" i="39"/>
  <c r="F22" i="39"/>
  <c r="G22" i="39"/>
  <c r="H22" i="39"/>
  <c r="I22" i="39"/>
  <c r="J22" i="39"/>
  <c r="K22" i="39"/>
  <c r="L22" i="39"/>
  <c r="M22" i="39"/>
  <c r="N22" i="39"/>
  <c r="O22" i="39"/>
  <c r="P22" i="39"/>
  <c r="Q22" i="39"/>
  <c r="B23" i="39"/>
  <c r="C23" i="39"/>
  <c r="D23" i="39"/>
  <c r="E23" i="39"/>
  <c r="F23" i="39"/>
  <c r="G23" i="39"/>
  <c r="H23" i="39"/>
  <c r="I23" i="39"/>
  <c r="J23" i="39"/>
  <c r="K23" i="39"/>
  <c r="L23" i="39"/>
  <c r="M23" i="39"/>
  <c r="N23" i="39"/>
  <c r="O23" i="39"/>
  <c r="P23" i="39"/>
  <c r="Q23" i="39"/>
  <c r="B24" i="39"/>
  <c r="C24" i="39"/>
  <c r="D24" i="39"/>
  <c r="E24" i="39"/>
  <c r="F24" i="39"/>
  <c r="G24" i="39"/>
  <c r="H24" i="39"/>
  <c r="I24" i="39"/>
  <c r="J24" i="39"/>
  <c r="K24" i="39"/>
  <c r="L24" i="39"/>
  <c r="M24" i="39"/>
  <c r="N24" i="39"/>
  <c r="O24" i="39"/>
  <c r="P24" i="39"/>
  <c r="Q24" i="39"/>
  <c r="B25" i="39"/>
  <c r="C25" i="39"/>
  <c r="D25" i="39"/>
  <c r="E25" i="39"/>
  <c r="F25" i="39"/>
  <c r="G25" i="39"/>
  <c r="H25" i="39"/>
  <c r="I25" i="39"/>
  <c r="J25" i="39"/>
  <c r="K25" i="39"/>
  <c r="L25" i="39"/>
  <c r="M25" i="39"/>
  <c r="N25" i="39"/>
  <c r="O25" i="39"/>
  <c r="P25" i="39"/>
  <c r="Q25" i="39"/>
  <c r="B26" i="39"/>
  <c r="C26" i="39"/>
  <c r="D26" i="39"/>
  <c r="E26" i="39"/>
  <c r="F26" i="39"/>
  <c r="G26" i="39"/>
  <c r="H26" i="39"/>
  <c r="I26" i="39"/>
  <c r="J26" i="39"/>
  <c r="K26" i="39"/>
  <c r="L26" i="39"/>
  <c r="M26" i="39"/>
  <c r="N26" i="39"/>
  <c r="O26" i="39"/>
  <c r="P26" i="39"/>
  <c r="Q26" i="39"/>
  <c r="B27" i="39"/>
  <c r="C27" i="39"/>
  <c r="D27" i="39"/>
  <c r="E27" i="39"/>
  <c r="F27" i="39"/>
  <c r="G27" i="39"/>
  <c r="H27" i="39"/>
  <c r="I27" i="39"/>
  <c r="J27" i="39"/>
  <c r="K27" i="39"/>
  <c r="L27" i="39"/>
  <c r="M27" i="39"/>
  <c r="N27" i="39"/>
  <c r="O27" i="39"/>
  <c r="P27" i="39"/>
  <c r="Q27" i="39"/>
  <c r="B28" i="39"/>
  <c r="C28" i="39"/>
  <c r="D28" i="39"/>
  <c r="E28" i="39"/>
  <c r="F28" i="39"/>
  <c r="G28" i="39"/>
  <c r="H28" i="39"/>
  <c r="I28" i="39"/>
  <c r="J28" i="39"/>
  <c r="K28" i="39"/>
  <c r="L28" i="39"/>
  <c r="M28" i="39"/>
  <c r="N28" i="39"/>
  <c r="O28" i="39"/>
  <c r="P28" i="39"/>
  <c r="Q28" i="39"/>
  <c r="B29" i="39"/>
  <c r="C29" i="39"/>
  <c r="D29" i="39"/>
  <c r="E29" i="39"/>
  <c r="F29" i="39"/>
  <c r="G29" i="39"/>
  <c r="H29" i="39"/>
  <c r="I29" i="39"/>
  <c r="J29" i="39"/>
  <c r="K29" i="39"/>
  <c r="L29" i="39"/>
  <c r="M29" i="39"/>
  <c r="N29" i="39"/>
  <c r="O29" i="39"/>
  <c r="P29" i="39"/>
  <c r="Q29" i="39"/>
  <c r="B30" i="39"/>
  <c r="C30" i="39"/>
  <c r="D30" i="39"/>
  <c r="E30" i="39"/>
  <c r="F30" i="39"/>
  <c r="G30" i="39"/>
  <c r="H30" i="39"/>
  <c r="I30" i="39"/>
  <c r="J30" i="39"/>
  <c r="K30" i="39"/>
  <c r="L30" i="39"/>
  <c r="M30" i="39"/>
  <c r="N30" i="39"/>
  <c r="O30" i="39"/>
  <c r="P30" i="39"/>
  <c r="Q30" i="39"/>
  <c r="B31" i="39"/>
  <c r="C31" i="39"/>
  <c r="D31" i="39"/>
  <c r="E31" i="39"/>
  <c r="F31" i="39"/>
  <c r="G31" i="39"/>
  <c r="H31" i="39"/>
  <c r="I31" i="39"/>
  <c r="J31" i="39"/>
  <c r="K31" i="39"/>
  <c r="L31" i="39"/>
  <c r="M31" i="39"/>
  <c r="N31" i="39"/>
  <c r="O31" i="39"/>
  <c r="P31" i="39"/>
  <c r="Q31" i="39"/>
  <c r="B32" i="39"/>
  <c r="C32" i="39"/>
  <c r="D32" i="39"/>
  <c r="E32" i="39"/>
  <c r="F32" i="39"/>
  <c r="G32" i="39"/>
  <c r="H32" i="39"/>
  <c r="I32" i="39"/>
  <c r="J32" i="39"/>
  <c r="K32" i="39"/>
  <c r="L32" i="39"/>
  <c r="M32" i="39"/>
  <c r="N32" i="39"/>
  <c r="O32" i="39"/>
  <c r="P32" i="39"/>
  <c r="Q32" i="39"/>
  <c r="B33" i="39"/>
  <c r="C33" i="39"/>
  <c r="D33" i="39"/>
  <c r="E33" i="39"/>
  <c r="F33" i="39"/>
  <c r="G33" i="39"/>
  <c r="H33" i="39"/>
  <c r="I33" i="39"/>
  <c r="J33" i="39"/>
  <c r="K33" i="39"/>
  <c r="L33" i="39"/>
  <c r="M33" i="39"/>
  <c r="N33" i="39"/>
  <c r="O33" i="39"/>
  <c r="P33" i="39"/>
  <c r="Q33" i="39"/>
  <c r="B34" i="39"/>
  <c r="C34" i="39"/>
  <c r="D34" i="39"/>
  <c r="E34" i="39"/>
  <c r="F34" i="39"/>
  <c r="G34" i="39"/>
  <c r="H34" i="39"/>
  <c r="I34" i="39"/>
  <c r="J34" i="39"/>
  <c r="K34" i="39"/>
  <c r="L34" i="39"/>
  <c r="M34" i="39"/>
  <c r="N34" i="39"/>
  <c r="O34" i="39"/>
  <c r="P34" i="39"/>
  <c r="Q34" i="39"/>
  <c r="B35" i="39"/>
  <c r="C35" i="39"/>
  <c r="D35" i="39"/>
  <c r="E35" i="39"/>
  <c r="F35" i="39"/>
  <c r="G35" i="39"/>
  <c r="H35" i="39"/>
  <c r="I35" i="39"/>
  <c r="J35" i="39"/>
  <c r="K35" i="39"/>
  <c r="L35" i="39"/>
  <c r="M35" i="39"/>
  <c r="N35" i="39"/>
  <c r="O35" i="39"/>
  <c r="P35" i="39"/>
  <c r="Q35" i="39"/>
  <c r="B36" i="39"/>
  <c r="C36" i="39"/>
  <c r="D36" i="39"/>
  <c r="E36" i="39"/>
  <c r="F36" i="39"/>
  <c r="G36" i="39"/>
  <c r="H36" i="39"/>
  <c r="I36" i="39"/>
  <c r="J36" i="39"/>
  <c r="K36" i="39"/>
  <c r="L36" i="39"/>
  <c r="M36" i="39"/>
  <c r="N36" i="39"/>
  <c r="O36" i="39"/>
  <c r="P36" i="39"/>
  <c r="Q36" i="39"/>
  <c r="B37" i="39"/>
  <c r="C37" i="39"/>
  <c r="D37" i="39"/>
  <c r="E37" i="39"/>
  <c r="F37" i="39"/>
  <c r="G37" i="39"/>
  <c r="H37" i="39"/>
  <c r="I37" i="39"/>
  <c r="J37" i="39"/>
  <c r="K37" i="39"/>
  <c r="L37" i="39"/>
  <c r="M37" i="39"/>
  <c r="N37" i="39"/>
  <c r="O37" i="39"/>
  <c r="P37" i="39"/>
  <c r="Q37" i="39"/>
  <c r="B38" i="39"/>
  <c r="C38" i="39"/>
  <c r="D38" i="39"/>
  <c r="E38" i="39"/>
  <c r="F38" i="39"/>
  <c r="G38" i="39"/>
  <c r="H38" i="39"/>
  <c r="I38" i="39"/>
  <c r="J38" i="39"/>
  <c r="K38" i="39"/>
  <c r="L38" i="39"/>
  <c r="M38" i="39"/>
  <c r="N38" i="39"/>
  <c r="O38" i="39"/>
  <c r="P38" i="39"/>
  <c r="Q38" i="39"/>
  <c r="B39" i="39"/>
  <c r="C39" i="39"/>
  <c r="D39" i="39"/>
  <c r="E39" i="39"/>
  <c r="F39" i="39"/>
  <c r="G39" i="39"/>
  <c r="H39" i="39"/>
  <c r="I39" i="39"/>
  <c r="J39" i="39"/>
  <c r="K39" i="39"/>
  <c r="L39" i="39"/>
  <c r="M39" i="39"/>
  <c r="N39" i="39"/>
  <c r="O39" i="39"/>
  <c r="P39" i="39"/>
  <c r="Q39" i="39"/>
  <c r="B40" i="39"/>
  <c r="C40" i="39"/>
  <c r="D40" i="39"/>
  <c r="E40" i="39"/>
  <c r="F40" i="39"/>
  <c r="G40" i="39"/>
  <c r="H40" i="39"/>
  <c r="I40" i="39"/>
  <c r="J40" i="39"/>
  <c r="K40" i="39"/>
  <c r="L40" i="39"/>
  <c r="M40" i="39"/>
  <c r="N40" i="39"/>
  <c r="O40" i="39"/>
  <c r="P40" i="39"/>
  <c r="Q40" i="39"/>
  <c r="B41" i="39"/>
  <c r="C41" i="39"/>
  <c r="D41" i="39"/>
  <c r="E41" i="39"/>
  <c r="F41" i="39"/>
  <c r="G41" i="39"/>
  <c r="H41" i="39"/>
  <c r="I41" i="39"/>
  <c r="J41" i="39"/>
  <c r="K41" i="39"/>
  <c r="L41" i="39"/>
  <c r="M41" i="39"/>
  <c r="N41" i="39"/>
  <c r="O41" i="39"/>
  <c r="P41" i="39"/>
  <c r="Q41" i="39"/>
  <c r="B45" i="39"/>
  <c r="C45" i="39"/>
  <c r="D45" i="39"/>
  <c r="E45" i="39"/>
  <c r="F45" i="39"/>
  <c r="G45" i="39"/>
  <c r="H45" i="39"/>
  <c r="I45" i="39"/>
  <c r="J45" i="39"/>
  <c r="K45" i="39"/>
  <c r="L45" i="39"/>
  <c r="M45" i="39"/>
  <c r="N45" i="39"/>
  <c r="O45" i="39"/>
  <c r="P45" i="39"/>
  <c r="Q45" i="39"/>
  <c r="B46" i="39"/>
  <c r="C46" i="39"/>
  <c r="D46" i="39"/>
  <c r="E46" i="39"/>
  <c r="F46" i="39"/>
  <c r="G46" i="39"/>
  <c r="H46" i="39"/>
  <c r="I46" i="39"/>
  <c r="J46" i="39"/>
  <c r="K46" i="39"/>
  <c r="L46" i="39"/>
  <c r="M46" i="39"/>
  <c r="N46" i="39"/>
  <c r="O46" i="39"/>
  <c r="P46" i="39"/>
  <c r="Q46" i="39"/>
  <c r="B47" i="39"/>
  <c r="C47" i="39"/>
  <c r="D47" i="39"/>
  <c r="E47" i="39"/>
  <c r="F47" i="39"/>
  <c r="G47" i="39"/>
  <c r="H47" i="39"/>
  <c r="I47" i="39"/>
  <c r="J47" i="39"/>
  <c r="K47" i="39"/>
  <c r="L47" i="39"/>
  <c r="M47" i="39"/>
  <c r="N47" i="39"/>
  <c r="O47" i="39"/>
  <c r="P47" i="39"/>
  <c r="Q47" i="39"/>
  <c r="B48" i="39"/>
  <c r="C48" i="39"/>
  <c r="D48" i="39"/>
  <c r="E48" i="39"/>
  <c r="F48" i="39"/>
  <c r="G48" i="39"/>
  <c r="H48" i="39"/>
  <c r="I48" i="39"/>
  <c r="J48" i="39"/>
  <c r="K48" i="39"/>
  <c r="L48" i="39"/>
  <c r="M48" i="39"/>
  <c r="N48" i="39"/>
  <c r="O48" i="39"/>
  <c r="P48" i="39"/>
  <c r="Q48" i="39"/>
  <c r="B49" i="39"/>
  <c r="C49" i="39"/>
  <c r="D49" i="39"/>
  <c r="E49" i="39"/>
  <c r="F49" i="39"/>
  <c r="G49" i="39"/>
  <c r="H49" i="39"/>
  <c r="I49" i="39"/>
  <c r="J49" i="39"/>
  <c r="K49" i="39"/>
  <c r="L49" i="39"/>
  <c r="M49" i="39"/>
  <c r="N49" i="39"/>
  <c r="O49" i="39"/>
  <c r="P49" i="39"/>
  <c r="Q49" i="39"/>
  <c r="B50" i="39"/>
  <c r="C50" i="39"/>
  <c r="D50" i="39"/>
  <c r="E50" i="39"/>
  <c r="F50" i="39"/>
  <c r="G50" i="39"/>
  <c r="H50" i="39"/>
  <c r="I50" i="39"/>
  <c r="J50" i="39"/>
  <c r="K50" i="39"/>
  <c r="L50" i="39"/>
  <c r="M50" i="39"/>
  <c r="N50" i="39"/>
  <c r="O50" i="39"/>
  <c r="P50" i="39"/>
  <c r="Q50" i="39"/>
  <c r="B51" i="39"/>
  <c r="C51" i="39"/>
  <c r="D51" i="39"/>
  <c r="E51" i="39"/>
  <c r="F51" i="39"/>
  <c r="G51" i="39"/>
  <c r="H51" i="39"/>
  <c r="I51" i="39"/>
  <c r="J51" i="39"/>
  <c r="K51" i="39"/>
  <c r="L51" i="39"/>
  <c r="M51" i="39"/>
  <c r="N51" i="39"/>
  <c r="O51" i="39"/>
  <c r="P51" i="39"/>
  <c r="Q51" i="39"/>
  <c r="B52" i="39"/>
  <c r="C52" i="39"/>
  <c r="D52" i="39"/>
  <c r="E52" i="39"/>
  <c r="F52" i="39"/>
  <c r="G52" i="39"/>
  <c r="H52" i="39"/>
  <c r="I52" i="39"/>
  <c r="J52" i="39"/>
  <c r="K52" i="39"/>
  <c r="L52" i="39"/>
  <c r="M52" i="39"/>
  <c r="N52" i="39"/>
  <c r="O52" i="39"/>
  <c r="P52" i="39"/>
  <c r="Q52" i="39"/>
  <c r="B53" i="39"/>
  <c r="C53" i="39"/>
  <c r="D53" i="39"/>
  <c r="E53" i="39"/>
  <c r="F53" i="39"/>
  <c r="G53" i="39"/>
  <c r="H53" i="39"/>
  <c r="I53" i="39"/>
  <c r="J53" i="39"/>
  <c r="K53" i="39"/>
  <c r="L53" i="39"/>
  <c r="M53" i="39"/>
  <c r="N53" i="39"/>
  <c r="O53" i="39"/>
  <c r="P53" i="39"/>
  <c r="Q53" i="39"/>
  <c r="B54" i="39"/>
  <c r="C54" i="39"/>
  <c r="D54" i="39"/>
  <c r="E54" i="39"/>
  <c r="F54" i="39"/>
  <c r="G54" i="39"/>
  <c r="H54" i="39"/>
  <c r="I54" i="39"/>
  <c r="J54" i="39"/>
  <c r="K54" i="39"/>
  <c r="L54" i="39"/>
  <c r="M54" i="39"/>
  <c r="N54" i="39"/>
  <c r="O54" i="39"/>
  <c r="P54" i="39"/>
  <c r="Q54" i="39"/>
  <c r="B55" i="39"/>
  <c r="C55" i="39"/>
  <c r="D55" i="39"/>
  <c r="E55" i="39"/>
  <c r="F55" i="39"/>
  <c r="G55" i="39"/>
  <c r="H55" i="39"/>
  <c r="I55" i="39"/>
  <c r="J55" i="39"/>
  <c r="K55" i="39"/>
  <c r="L55" i="39"/>
  <c r="M55" i="39"/>
  <c r="N55" i="39"/>
  <c r="O55" i="39"/>
  <c r="P55" i="39"/>
  <c r="Q55" i="39"/>
  <c r="B56" i="39"/>
  <c r="C56" i="39"/>
  <c r="D56" i="39"/>
  <c r="E56" i="39"/>
  <c r="F56" i="39"/>
  <c r="G56" i="39"/>
  <c r="H56" i="39"/>
  <c r="I56" i="39"/>
  <c r="J56" i="39"/>
  <c r="K56" i="39"/>
  <c r="L56" i="39"/>
  <c r="M56" i="39"/>
  <c r="N56" i="39"/>
  <c r="O56" i="39"/>
  <c r="P56" i="39"/>
  <c r="Q56" i="39"/>
  <c r="B57" i="39"/>
  <c r="C57" i="39"/>
  <c r="D57" i="39"/>
  <c r="E57" i="39"/>
  <c r="F57" i="39"/>
  <c r="G57" i="39"/>
  <c r="H57" i="39"/>
  <c r="I57" i="39"/>
  <c r="J57" i="39"/>
  <c r="K57" i="39"/>
  <c r="L57" i="39"/>
  <c r="M57" i="39"/>
  <c r="N57" i="39"/>
  <c r="O57" i="39"/>
  <c r="P57" i="39"/>
  <c r="Q57" i="39"/>
  <c r="B58" i="39"/>
  <c r="C58" i="39"/>
  <c r="D58" i="39"/>
  <c r="E58" i="39"/>
  <c r="F58" i="39"/>
  <c r="G58" i="39"/>
  <c r="H58" i="39"/>
  <c r="I58" i="39"/>
  <c r="J58" i="39"/>
  <c r="K58" i="39"/>
  <c r="L58" i="39"/>
  <c r="M58" i="39"/>
  <c r="N58" i="39"/>
  <c r="O58" i="39"/>
  <c r="P58" i="39"/>
  <c r="Q58" i="39"/>
  <c r="B59" i="39"/>
  <c r="C59" i="39"/>
  <c r="D59" i="39"/>
  <c r="E59" i="39"/>
  <c r="F59" i="39"/>
  <c r="G59" i="39"/>
  <c r="H59" i="39"/>
  <c r="I59" i="39"/>
  <c r="J59" i="39"/>
  <c r="K59" i="39"/>
  <c r="L59" i="39"/>
  <c r="M59" i="39"/>
  <c r="N59" i="39"/>
  <c r="O59" i="39"/>
  <c r="P59" i="39"/>
  <c r="Q59" i="39"/>
  <c r="B60" i="39"/>
  <c r="C60" i="39"/>
  <c r="D60" i="39"/>
  <c r="E60" i="39"/>
  <c r="F60" i="39"/>
  <c r="G60" i="39"/>
  <c r="H60" i="39"/>
  <c r="I60" i="39"/>
  <c r="J60" i="39"/>
  <c r="K60" i="39"/>
  <c r="L60" i="39"/>
  <c r="M60" i="39"/>
  <c r="N60" i="39"/>
  <c r="O60" i="39"/>
  <c r="P60" i="39"/>
  <c r="Q60" i="39"/>
  <c r="B61" i="39"/>
  <c r="C61" i="39"/>
  <c r="D61" i="39"/>
  <c r="E61" i="39"/>
  <c r="F61" i="39"/>
  <c r="G61" i="39"/>
  <c r="H61" i="39"/>
  <c r="I61" i="39"/>
  <c r="J61" i="39"/>
  <c r="K61" i="39"/>
  <c r="L61" i="39"/>
  <c r="M61" i="39"/>
  <c r="N61" i="39"/>
  <c r="O61" i="39"/>
  <c r="P61" i="39"/>
  <c r="Q61" i="39"/>
  <c r="B62" i="39"/>
  <c r="C62" i="39"/>
  <c r="D62" i="39"/>
  <c r="E62" i="39"/>
  <c r="F62" i="39"/>
  <c r="G62" i="39"/>
  <c r="H62" i="39"/>
  <c r="I62" i="39"/>
  <c r="J62" i="39"/>
  <c r="K62" i="39"/>
  <c r="L62" i="39"/>
  <c r="M62" i="39"/>
  <c r="N62" i="39"/>
  <c r="O62" i="39"/>
  <c r="P62" i="39"/>
  <c r="Q62" i="39"/>
  <c r="B63" i="39"/>
  <c r="C63" i="39"/>
  <c r="D63" i="39"/>
  <c r="E63" i="39"/>
  <c r="F63" i="39"/>
  <c r="G63" i="39"/>
  <c r="H63" i="39"/>
  <c r="I63" i="39"/>
  <c r="J63" i="39"/>
  <c r="K63" i="39"/>
  <c r="L63" i="39"/>
  <c r="M63" i="39"/>
  <c r="N63" i="39"/>
  <c r="O63" i="39"/>
  <c r="P63" i="39"/>
  <c r="Q63" i="39"/>
  <c r="B64" i="39"/>
  <c r="C64" i="39"/>
  <c r="D64" i="39"/>
  <c r="E64" i="39"/>
  <c r="F64" i="39"/>
  <c r="G64" i="39"/>
  <c r="H64" i="39"/>
  <c r="I64" i="39"/>
  <c r="J64" i="39"/>
  <c r="K64" i="39"/>
  <c r="L64" i="39"/>
  <c r="M64" i="39"/>
  <c r="N64" i="39"/>
  <c r="O64" i="39"/>
  <c r="P64" i="39"/>
  <c r="Q64" i="39"/>
  <c r="B65" i="39"/>
  <c r="C65" i="39"/>
  <c r="D65" i="39"/>
  <c r="E65" i="39"/>
  <c r="F65" i="39"/>
  <c r="G65" i="39"/>
  <c r="H65" i="39"/>
  <c r="I65" i="39"/>
  <c r="J65" i="39"/>
  <c r="K65" i="39"/>
  <c r="L65" i="39"/>
  <c r="M65" i="39"/>
  <c r="N65" i="39"/>
  <c r="O65" i="39"/>
  <c r="P65" i="39"/>
  <c r="Q65" i="39"/>
  <c r="B66" i="39"/>
  <c r="C66" i="39"/>
  <c r="D66" i="39"/>
  <c r="E66" i="39"/>
  <c r="F66" i="39"/>
  <c r="G66" i="39"/>
  <c r="H66" i="39"/>
  <c r="I66" i="39"/>
  <c r="J66" i="39"/>
  <c r="K66" i="39"/>
  <c r="L66" i="39"/>
  <c r="M66" i="39"/>
  <c r="N66" i="39"/>
  <c r="O66" i="39"/>
  <c r="P66" i="39"/>
  <c r="Q66" i="39"/>
  <c r="B67" i="39"/>
  <c r="C67" i="39"/>
  <c r="D67" i="39"/>
  <c r="E67" i="39"/>
  <c r="F67" i="39"/>
  <c r="G67" i="39"/>
  <c r="H67" i="39"/>
  <c r="I67" i="39"/>
  <c r="J67" i="39"/>
  <c r="K67" i="39"/>
  <c r="L67" i="39"/>
  <c r="M67" i="39"/>
  <c r="N67" i="39"/>
  <c r="O67" i="39"/>
  <c r="P67" i="39"/>
  <c r="Q67" i="39"/>
  <c r="B68" i="39"/>
  <c r="C68" i="39"/>
  <c r="D68" i="39"/>
  <c r="E68" i="39"/>
  <c r="F68" i="39"/>
  <c r="G68" i="39"/>
  <c r="H68" i="39"/>
  <c r="I68" i="39"/>
  <c r="J68" i="39"/>
  <c r="K68" i="39"/>
  <c r="L68" i="39"/>
  <c r="M68" i="39"/>
  <c r="N68" i="39"/>
  <c r="O68" i="39"/>
  <c r="P68" i="39"/>
  <c r="Q68" i="39"/>
  <c r="B69" i="39"/>
  <c r="C69" i="39"/>
  <c r="D69" i="39"/>
  <c r="E69" i="39"/>
  <c r="F69" i="39"/>
  <c r="G69" i="39"/>
  <c r="H69" i="39"/>
  <c r="I69" i="39"/>
  <c r="J69" i="39"/>
  <c r="K69" i="39"/>
  <c r="L69" i="39"/>
  <c r="M69" i="39"/>
  <c r="N69" i="39"/>
  <c r="O69" i="39"/>
  <c r="P69" i="39"/>
  <c r="Q69" i="39"/>
  <c r="B70" i="39"/>
  <c r="C70" i="39"/>
  <c r="D70" i="39"/>
  <c r="E70" i="39"/>
  <c r="F70" i="39"/>
  <c r="G70" i="39"/>
  <c r="H70" i="39"/>
  <c r="I70" i="39"/>
  <c r="J70" i="39"/>
  <c r="K70" i="39"/>
  <c r="L70" i="39"/>
  <c r="M70" i="39"/>
  <c r="N70" i="39"/>
  <c r="O70" i="39"/>
  <c r="P70" i="39"/>
  <c r="Q70" i="39"/>
  <c r="B71" i="39"/>
  <c r="C71" i="39"/>
  <c r="D71" i="39"/>
  <c r="E71" i="39"/>
  <c r="F71" i="39"/>
  <c r="G71" i="39"/>
  <c r="H71" i="39"/>
  <c r="I71" i="39"/>
  <c r="J71" i="39"/>
  <c r="K71" i="39"/>
  <c r="L71" i="39"/>
  <c r="M71" i="39"/>
  <c r="N71" i="39"/>
  <c r="O71" i="39"/>
  <c r="P71" i="39"/>
  <c r="Q71" i="39"/>
  <c r="B72" i="39"/>
  <c r="C72" i="39"/>
  <c r="D72" i="39"/>
  <c r="E72" i="39"/>
  <c r="F72" i="39"/>
  <c r="G72" i="39"/>
  <c r="H72" i="39"/>
  <c r="I72" i="39"/>
  <c r="J72" i="39"/>
  <c r="K72" i="39"/>
  <c r="L72" i="39"/>
  <c r="M72" i="39"/>
  <c r="N72" i="39"/>
  <c r="O72" i="39"/>
  <c r="P72" i="39"/>
  <c r="Q72" i="39"/>
  <c r="B73" i="39"/>
  <c r="C73" i="39"/>
  <c r="D73" i="39"/>
  <c r="E73" i="39"/>
  <c r="F73" i="39"/>
  <c r="G73" i="39"/>
  <c r="H73" i="39"/>
  <c r="I73" i="39"/>
  <c r="J73" i="39"/>
  <c r="K73" i="39"/>
  <c r="L73" i="39"/>
  <c r="M73" i="39"/>
  <c r="N73" i="39"/>
  <c r="O73" i="39"/>
  <c r="P73" i="39"/>
  <c r="Q73" i="39"/>
  <c r="B74" i="39"/>
  <c r="C74" i="39"/>
  <c r="D74" i="39"/>
  <c r="E74" i="39"/>
  <c r="F74" i="39"/>
  <c r="G74" i="39"/>
  <c r="H74" i="39"/>
  <c r="I74" i="39"/>
  <c r="J74" i="39"/>
  <c r="K74" i="39"/>
  <c r="L74" i="39"/>
  <c r="M74" i="39"/>
  <c r="N74" i="39"/>
  <c r="O74" i="39"/>
  <c r="P74" i="39"/>
  <c r="Q74" i="39"/>
  <c r="B75" i="39"/>
  <c r="C75" i="39"/>
  <c r="D75" i="39"/>
  <c r="E75" i="39"/>
  <c r="F75" i="39"/>
  <c r="G75" i="39"/>
  <c r="H75" i="39"/>
  <c r="I75" i="39"/>
  <c r="J75" i="39"/>
  <c r="K75" i="39"/>
  <c r="L75" i="39"/>
  <c r="M75" i="39"/>
  <c r="N75" i="39"/>
  <c r="O75" i="39"/>
  <c r="P75" i="39"/>
  <c r="Q75" i="39"/>
  <c r="A2" i="38"/>
  <c r="F2" i="38"/>
  <c r="N2" i="38"/>
  <c r="B6" i="38"/>
  <c r="C6" i="38"/>
  <c r="D6" i="38"/>
  <c r="E6" i="38"/>
  <c r="F6" i="38"/>
  <c r="G6" i="38"/>
  <c r="H6" i="38"/>
  <c r="I6" i="38"/>
  <c r="J6" i="38"/>
  <c r="K6" i="38"/>
  <c r="L6" i="38"/>
  <c r="M6" i="38"/>
  <c r="N6" i="38"/>
  <c r="O6" i="38"/>
  <c r="P6" i="38"/>
  <c r="Q6" i="38"/>
  <c r="B7" i="38"/>
  <c r="C7" i="38"/>
  <c r="D7" i="38"/>
  <c r="E7" i="38"/>
  <c r="F7" i="38"/>
  <c r="G7" i="38"/>
  <c r="H7" i="38"/>
  <c r="I7" i="38"/>
  <c r="J7" i="38"/>
  <c r="K7" i="38"/>
  <c r="L7" i="38"/>
  <c r="M7" i="38"/>
  <c r="N7" i="38"/>
  <c r="O7" i="38"/>
  <c r="P7" i="38"/>
  <c r="Q7" i="38"/>
  <c r="B9" i="38"/>
  <c r="C9" i="38"/>
  <c r="D9" i="38"/>
  <c r="E9" i="38"/>
  <c r="F9" i="38"/>
  <c r="G9" i="38"/>
  <c r="H9" i="38"/>
  <c r="I9" i="38"/>
  <c r="J9" i="38"/>
  <c r="K9" i="38"/>
  <c r="L9" i="38"/>
  <c r="M9" i="38"/>
  <c r="N9" i="38"/>
  <c r="O9" i="38"/>
  <c r="P9" i="38"/>
  <c r="Q9" i="38"/>
  <c r="B10" i="38"/>
  <c r="C10" i="38"/>
  <c r="D10" i="38"/>
  <c r="E10" i="38"/>
  <c r="F10" i="38"/>
  <c r="G10" i="38"/>
  <c r="H10" i="38"/>
  <c r="I10" i="38"/>
  <c r="J10" i="38"/>
  <c r="K10" i="38"/>
  <c r="L10" i="38"/>
  <c r="M10" i="38"/>
  <c r="N10" i="38"/>
  <c r="O10" i="38"/>
  <c r="P10" i="38"/>
  <c r="Q10" i="38"/>
  <c r="B12" i="38"/>
  <c r="C12" i="38"/>
  <c r="D12" i="38"/>
  <c r="E12" i="38"/>
  <c r="F12" i="38"/>
  <c r="G12" i="38"/>
  <c r="H12" i="38"/>
  <c r="I12" i="38"/>
  <c r="J12" i="38"/>
  <c r="K12" i="38"/>
  <c r="L12" i="38"/>
  <c r="M12" i="38"/>
  <c r="N12" i="38"/>
  <c r="O12" i="38"/>
  <c r="P12" i="38"/>
  <c r="Q12" i="38"/>
  <c r="B13" i="38"/>
  <c r="C13" i="38"/>
  <c r="D13" i="38"/>
  <c r="E13" i="38"/>
  <c r="F13" i="38"/>
  <c r="G13" i="38"/>
  <c r="H13" i="38"/>
  <c r="I13" i="38"/>
  <c r="J13" i="38"/>
  <c r="K13" i="38"/>
  <c r="L13" i="38"/>
  <c r="M13" i="38"/>
  <c r="N13" i="38"/>
  <c r="O13" i="38"/>
  <c r="P13" i="38"/>
  <c r="Q13" i="38"/>
  <c r="B14" i="38"/>
  <c r="C14" i="38"/>
  <c r="D14" i="38"/>
  <c r="E14" i="38"/>
  <c r="F14" i="38"/>
  <c r="G14" i="38"/>
  <c r="H14" i="38"/>
  <c r="I14" i="38"/>
  <c r="J14" i="38"/>
  <c r="K14" i="38"/>
  <c r="L14" i="38"/>
  <c r="M14" i="38"/>
  <c r="N14" i="38"/>
  <c r="O14" i="38"/>
  <c r="P14" i="38"/>
  <c r="Q14" i="38"/>
  <c r="B15" i="38"/>
  <c r="C15" i="38"/>
  <c r="D15" i="38"/>
  <c r="E15" i="38"/>
  <c r="F15" i="38"/>
  <c r="G15" i="38"/>
  <c r="H15" i="38"/>
  <c r="I15" i="38"/>
  <c r="J15" i="38"/>
  <c r="K15" i="38"/>
  <c r="L15" i="38"/>
  <c r="M15" i="38"/>
  <c r="N15" i="38"/>
  <c r="O15" i="38"/>
  <c r="P15" i="38"/>
  <c r="Q15" i="38"/>
  <c r="B17" i="38"/>
  <c r="C17" i="38"/>
  <c r="D17" i="38"/>
  <c r="E17" i="38"/>
  <c r="F17" i="38"/>
  <c r="G17" i="38"/>
  <c r="H17" i="38"/>
  <c r="I17" i="38"/>
  <c r="J17" i="38"/>
  <c r="K17" i="38"/>
  <c r="L17" i="38"/>
  <c r="M17" i="38"/>
  <c r="N17" i="38"/>
  <c r="O17" i="38"/>
  <c r="P17" i="38"/>
  <c r="Q17" i="38"/>
  <c r="B18" i="38"/>
  <c r="C18" i="38"/>
  <c r="D18" i="38"/>
  <c r="E18" i="38"/>
  <c r="F18" i="38"/>
  <c r="G18" i="38"/>
  <c r="H18" i="38"/>
  <c r="I18" i="38"/>
  <c r="J18" i="38"/>
  <c r="K18" i="38"/>
  <c r="L18" i="38"/>
  <c r="M18" i="38"/>
  <c r="N18" i="38"/>
  <c r="O18" i="38"/>
  <c r="P18" i="38"/>
  <c r="Q18" i="38"/>
  <c r="B19" i="38"/>
  <c r="C19" i="38"/>
  <c r="D19" i="38"/>
  <c r="E19" i="38"/>
  <c r="F19" i="38"/>
  <c r="G19" i="38"/>
  <c r="H19" i="38"/>
  <c r="I19" i="38"/>
  <c r="J19" i="38"/>
  <c r="K19" i="38"/>
  <c r="L19" i="38"/>
  <c r="M19" i="38"/>
  <c r="N19" i="38"/>
  <c r="O19" i="38"/>
  <c r="P19" i="38"/>
  <c r="Q19" i="38"/>
  <c r="B20" i="38"/>
  <c r="C20" i="38"/>
  <c r="D20" i="38"/>
  <c r="E20" i="38"/>
  <c r="F20" i="38"/>
  <c r="G20" i="38"/>
  <c r="H20" i="38"/>
  <c r="I20" i="38"/>
  <c r="J20" i="38"/>
  <c r="K20" i="38"/>
  <c r="L20" i="38"/>
  <c r="M20" i="38"/>
  <c r="N20" i="38"/>
  <c r="O20" i="38"/>
  <c r="P20" i="38"/>
  <c r="Q20" i="38"/>
  <c r="B21" i="38"/>
  <c r="C21" i="38"/>
  <c r="D21" i="38"/>
  <c r="E21" i="38"/>
  <c r="F21" i="38"/>
  <c r="G21" i="38"/>
  <c r="H21" i="38"/>
  <c r="I21" i="38"/>
  <c r="J21" i="38"/>
  <c r="K21" i="38"/>
  <c r="L21" i="38"/>
  <c r="M21" i="38"/>
  <c r="N21" i="38"/>
  <c r="O21" i="38"/>
  <c r="P21" i="38"/>
  <c r="Q21" i="38"/>
  <c r="B22" i="38"/>
  <c r="C22" i="38"/>
  <c r="D22" i="38"/>
  <c r="E22" i="38"/>
  <c r="F22" i="38"/>
  <c r="G22" i="38"/>
  <c r="H22" i="38"/>
  <c r="I22" i="38"/>
  <c r="J22" i="38"/>
  <c r="K22" i="38"/>
  <c r="L22" i="38"/>
  <c r="M22" i="38"/>
  <c r="N22" i="38"/>
  <c r="O22" i="38"/>
  <c r="P22" i="38"/>
  <c r="Q22" i="38"/>
  <c r="B24" i="38"/>
  <c r="C24" i="38"/>
  <c r="D24" i="38"/>
  <c r="E24" i="38"/>
  <c r="F24" i="38"/>
  <c r="G24" i="38"/>
  <c r="H24" i="38"/>
  <c r="I24" i="38"/>
  <c r="J24" i="38"/>
  <c r="K24" i="38"/>
  <c r="L24" i="38"/>
  <c r="M24" i="38"/>
  <c r="N24" i="38"/>
  <c r="O24" i="38"/>
  <c r="P24" i="38"/>
  <c r="Q24" i="38"/>
  <c r="B25" i="38"/>
  <c r="C25" i="38"/>
  <c r="D25" i="38"/>
  <c r="E25" i="38"/>
  <c r="F25" i="38"/>
  <c r="G25" i="38"/>
  <c r="H25" i="38"/>
  <c r="I25" i="38"/>
  <c r="J25" i="38"/>
  <c r="K25" i="38"/>
  <c r="L25" i="38"/>
  <c r="M25" i="38"/>
  <c r="N25" i="38"/>
  <c r="O25" i="38"/>
  <c r="P25" i="38"/>
  <c r="Q25" i="38"/>
  <c r="B26" i="38"/>
  <c r="C26" i="38"/>
  <c r="D26" i="38"/>
  <c r="E26" i="38"/>
  <c r="F26" i="38"/>
  <c r="G26" i="38"/>
  <c r="H26" i="38"/>
  <c r="I26" i="38"/>
  <c r="J26" i="38"/>
  <c r="K26" i="38"/>
  <c r="L26" i="38"/>
  <c r="M26" i="38"/>
  <c r="N26" i="38"/>
  <c r="O26" i="38"/>
  <c r="P26" i="38"/>
  <c r="Q26" i="38"/>
  <c r="B27" i="38"/>
  <c r="C27" i="38"/>
  <c r="D27" i="38"/>
  <c r="E27" i="38"/>
  <c r="F27" i="38"/>
  <c r="G27" i="38"/>
  <c r="H27" i="38"/>
  <c r="I27" i="38"/>
  <c r="J27" i="38"/>
  <c r="K27" i="38"/>
  <c r="L27" i="38"/>
  <c r="M27" i="38"/>
  <c r="N27" i="38"/>
  <c r="O27" i="38"/>
  <c r="P27" i="38"/>
  <c r="Q27" i="38"/>
  <c r="B28" i="38"/>
  <c r="C28" i="38"/>
  <c r="D28" i="38"/>
  <c r="E28" i="38"/>
  <c r="F28" i="38"/>
  <c r="G28" i="38"/>
  <c r="H28" i="38"/>
  <c r="I28" i="38"/>
  <c r="J28" i="38"/>
  <c r="K28" i="38"/>
  <c r="L28" i="38"/>
  <c r="M28" i="38"/>
  <c r="N28" i="38"/>
  <c r="O28" i="38"/>
  <c r="P28" i="38"/>
  <c r="Q28" i="38"/>
  <c r="B29" i="38"/>
  <c r="C29" i="38"/>
  <c r="D29" i="38"/>
  <c r="E29" i="38"/>
  <c r="F29" i="38"/>
  <c r="G29" i="38"/>
  <c r="H29" i="38"/>
  <c r="I29" i="38"/>
  <c r="J29" i="38"/>
  <c r="K29" i="38"/>
  <c r="L29" i="38"/>
  <c r="M29" i="38"/>
  <c r="N29" i="38"/>
  <c r="O29" i="38"/>
  <c r="P29" i="38"/>
  <c r="Q29" i="38"/>
  <c r="B30" i="38"/>
  <c r="C30" i="38"/>
  <c r="D30" i="38"/>
  <c r="E30" i="38"/>
  <c r="F30" i="38"/>
  <c r="G30" i="38"/>
  <c r="H30" i="38"/>
  <c r="I30" i="38"/>
  <c r="J30" i="38"/>
  <c r="K30" i="38"/>
  <c r="L30" i="38"/>
  <c r="M30" i="38"/>
  <c r="N30" i="38"/>
  <c r="O30" i="38"/>
  <c r="P30" i="38"/>
  <c r="Q30" i="38"/>
  <c r="B32" i="38"/>
  <c r="C32" i="38"/>
  <c r="D32" i="38"/>
  <c r="E32" i="38"/>
  <c r="F32" i="38"/>
  <c r="G32" i="38"/>
  <c r="H32" i="38"/>
  <c r="I32" i="38"/>
  <c r="J32" i="38"/>
  <c r="K32" i="38"/>
  <c r="L32" i="38"/>
  <c r="M32" i="38"/>
  <c r="N32" i="38"/>
  <c r="O32" i="38"/>
  <c r="P32" i="38"/>
  <c r="Q32" i="38"/>
  <c r="B33" i="38"/>
  <c r="C33" i="38"/>
  <c r="D33" i="38"/>
  <c r="E33" i="38"/>
  <c r="F33" i="38"/>
  <c r="G33" i="38"/>
  <c r="H33" i="38"/>
  <c r="I33" i="38"/>
  <c r="J33" i="38"/>
  <c r="K33" i="38"/>
  <c r="L33" i="38"/>
  <c r="M33" i="38"/>
  <c r="N33" i="38"/>
  <c r="O33" i="38"/>
  <c r="P33" i="38"/>
  <c r="Q33" i="38"/>
  <c r="B34" i="38"/>
  <c r="C34" i="38"/>
  <c r="D34" i="38"/>
  <c r="E34" i="38"/>
  <c r="F34" i="38"/>
  <c r="G34" i="38"/>
  <c r="H34" i="38"/>
  <c r="I34" i="38"/>
  <c r="J34" i="38"/>
  <c r="K34" i="38"/>
  <c r="L34" i="38"/>
  <c r="M34" i="38"/>
  <c r="N34" i="38"/>
  <c r="O34" i="38"/>
  <c r="P34" i="38"/>
  <c r="Q34" i="38"/>
  <c r="B36" i="38"/>
  <c r="C36" i="38"/>
  <c r="D36" i="38"/>
  <c r="E36" i="38"/>
  <c r="F36" i="38"/>
  <c r="G36" i="38"/>
  <c r="H36" i="38"/>
  <c r="I36" i="38"/>
  <c r="J36" i="38"/>
  <c r="K36" i="38"/>
  <c r="L36" i="38"/>
  <c r="M36" i="38"/>
  <c r="N36" i="38"/>
  <c r="O36" i="38"/>
  <c r="P36" i="38"/>
  <c r="Q36" i="38"/>
  <c r="B37" i="38"/>
  <c r="C37" i="38"/>
  <c r="D37" i="38"/>
  <c r="E37" i="38"/>
  <c r="F37" i="38"/>
  <c r="G37" i="38"/>
  <c r="H37" i="38"/>
  <c r="I37" i="38"/>
  <c r="J37" i="38"/>
  <c r="K37" i="38"/>
  <c r="L37" i="38"/>
  <c r="M37" i="38"/>
  <c r="N37" i="38"/>
  <c r="O37" i="38"/>
  <c r="P37" i="38"/>
  <c r="Q37" i="38"/>
  <c r="B38" i="38"/>
  <c r="C38" i="38"/>
  <c r="D38" i="38"/>
  <c r="E38" i="38"/>
  <c r="F38" i="38"/>
  <c r="G38" i="38"/>
  <c r="H38" i="38"/>
  <c r="I38" i="38"/>
  <c r="J38" i="38"/>
  <c r="K38" i="38"/>
  <c r="L38" i="38"/>
  <c r="M38" i="38"/>
  <c r="N38" i="38"/>
  <c r="O38" i="38"/>
  <c r="P38" i="38"/>
  <c r="Q38" i="38"/>
  <c r="B39" i="38"/>
  <c r="C39" i="38"/>
  <c r="D39" i="38"/>
  <c r="E39" i="38"/>
  <c r="F39" i="38"/>
  <c r="G39" i="38"/>
  <c r="H39" i="38"/>
  <c r="I39" i="38"/>
  <c r="J39" i="38"/>
  <c r="K39" i="38"/>
  <c r="L39" i="38"/>
  <c r="M39" i="38"/>
  <c r="N39" i="38"/>
  <c r="O39" i="38"/>
  <c r="P39" i="38"/>
  <c r="Q39" i="38"/>
  <c r="B40" i="38"/>
  <c r="C40" i="38"/>
  <c r="D40" i="38"/>
  <c r="E40" i="38"/>
  <c r="F40" i="38"/>
  <c r="G40" i="38"/>
  <c r="H40" i="38"/>
  <c r="I40" i="38"/>
  <c r="J40" i="38"/>
  <c r="K40" i="38"/>
  <c r="L40" i="38"/>
  <c r="M40" i="38"/>
  <c r="N40" i="38"/>
  <c r="O40" i="38"/>
  <c r="P40" i="38"/>
  <c r="Q40" i="38"/>
  <c r="B41" i="38"/>
  <c r="C41" i="38"/>
  <c r="D41" i="38"/>
  <c r="E41" i="38"/>
  <c r="F41" i="38"/>
  <c r="G41" i="38"/>
  <c r="H41" i="38"/>
  <c r="I41" i="38"/>
  <c r="J41" i="38"/>
  <c r="K41" i="38"/>
  <c r="L41" i="38"/>
  <c r="M41" i="38"/>
  <c r="N41" i="38"/>
  <c r="O41" i="38"/>
  <c r="P41" i="38"/>
  <c r="Q41" i="38"/>
  <c r="B42" i="38"/>
  <c r="C42" i="38"/>
  <c r="D42" i="38"/>
  <c r="E42" i="38"/>
  <c r="F42" i="38"/>
  <c r="G42" i="38"/>
  <c r="H42" i="38"/>
  <c r="I42" i="38"/>
  <c r="J42" i="38"/>
  <c r="K42" i="38"/>
  <c r="L42" i="38"/>
  <c r="M42" i="38"/>
  <c r="N42" i="38"/>
  <c r="O42" i="38"/>
  <c r="P42" i="38"/>
  <c r="Q42" i="38"/>
  <c r="B44" i="38"/>
  <c r="C44" i="38"/>
  <c r="D44" i="38"/>
  <c r="E44" i="38"/>
  <c r="F44" i="38"/>
  <c r="G44" i="38"/>
  <c r="H44" i="38"/>
  <c r="I44" i="38"/>
  <c r="J44" i="38"/>
  <c r="K44" i="38"/>
  <c r="L44" i="38"/>
  <c r="M44" i="38"/>
  <c r="N44" i="38"/>
  <c r="O44" i="38"/>
  <c r="P44" i="38"/>
  <c r="Q44" i="38"/>
  <c r="B45" i="38"/>
  <c r="C45" i="38"/>
  <c r="D45" i="38"/>
  <c r="E45" i="38"/>
  <c r="F45" i="38"/>
  <c r="G45" i="38"/>
  <c r="H45" i="38"/>
  <c r="I45" i="38"/>
  <c r="J45" i="38"/>
  <c r="K45" i="38"/>
  <c r="L45" i="38"/>
  <c r="M45" i="38"/>
  <c r="N45" i="38"/>
  <c r="O45" i="38"/>
  <c r="P45" i="38"/>
  <c r="Q45" i="38"/>
  <c r="B47" i="38"/>
  <c r="C47" i="38"/>
  <c r="D47" i="38"/>
  <c r="E47" i="38"/>
  <c r="F47" i="38"/>
  <c r="G47" i="38"/>
  <c r="H47" i="38"/>
  <c r="I47" i="38"/>
  <c r="J47" i="38"/>
  <c r="K47" i="38"/>
  <c r="L47" i="38"/>
  <c r="M47" i="38"/>
  <c r="N47" i="38"/>
  <c r="O47" i="38"/>
  <c r="P47" i="38"/>
  <c r="Q47" i="38"/>
  <c r="B48" i="38"/>
  <c r="C48" i="38"/>
  <c r="D48" i="38"/>
  <c r="E48" i="38"/>
  <c r="F48" i="38"/>
  <c r="G48" i="38"/>
  <c r="H48" i="38"/>
  <c r="I48" i="38"/>
  <c r="J48" i="38"/>
  <c r="K48" i="38"/>
  <c r="L48" i="38"/>
  <c r="M48" i="38"/>
  <c r="N48" i="38"/>
  <c r="O48" i="38"/>
  <c r="P48" i="38"/>
  <c r="Q48" i="38"/>
  <c r="B50" i="38"/>
  <c r="C50" i="38"/>
  <c r="D50" i="38"/>
  <c r="E50" i="38"/>
  <c r="F50" i="38"/>
  <c r="G50" i="38"/>
  <c r="H50" i="38"/>
  <c r="I50" i="38"/>
  <c r="J50" i="38"/>
  <c r="K50" i="38"/>
  <c r="L50" i="38"/>
  <c r="M50" i="38"/>
  <c r="N50" i="38"/>
  <c r="O50" i="38"/>
  <c r="P50" i="38"/>
  <c r="Q50" i="38"/>
  <c r="B54" i="38"/>
  <c r="C54" i="38"/>
  <c r="D54" i="38"/>
  <c r="E54" i="38"/>
  <c r="F54" i="38"/>
  <c r="G54" i="38"/>
  <c r="H54" i="38"/>
  <c r="I54" i="38"/>
  <c r="J54" i="38"/>
  <c r="K54" i="38"/>
  <c r="L54" i="38"/>
  <c r="M54" i="38"/>
  <c r="N54" i="38"/>
  <c r="O54" i="38"/>
  <c r="P54" i="38"/>
  <c r="Q54" i="38"/>
  <c r="B56" i="38"/>
  <c r="C56" i="38"/>
  <c r="D56" i="38"/>
  <c r="E56" i="38"/>
  <c r="F56" i="38"/>
  <c r="G56" i="38"/>
  <c r="H56" i="38"/>
  <c r="I56" i="38"/>
  <c r="J56" i="38"/>
  <c r="K56" i="38"/>
  <c r="L56" i="38"/>
  <c r="M56" i="38"/>
  <c r="N56" i="38"/>
  <c r="O56" i="38"/>
  <c r="P56" i="38"/>
  <c r="Q56" i="38"/>
  <c r="B57" i="38"/>
  <c r="C57" i="38"/>
  <c r="D57" i="38"/>
  <c r="E57" i="38"/>
  <c r="F57" i="38"/>
  <c r="G57" i="38"/>
  <c r="H57" i="38"/>
  <c r="I57" i="38"/>
  <c r="J57" i="38"/>
  <c r="K57" i="38"/>
  <c r="L57" i="38"/>
  <c r="M57" i="38"/>
  <c r="N57" i="38"/>
  <c r="O57" i="38"/>
  <c r="P57" i="38"/>
  <c r="Q57" i="38"/>
  <c r="B59" i="38"/>
  <c r="C59" i="38"/>
  <c r="D59" i="38"/>
  <c r="E59" i="38"/>
  <c r="F59" i="38"/>
  <c r="G59" i="38"/>
  <c r="H59" i="38"/>
  <c r="I59" i="38"/>
  <c r="J59" i="38"/>
  <c r="K59" i="38"/>
  <c r="L59" i="38"/>
  <c r="M59" i="38"/>
  <c r="N59" i="38"/>
  <c r="O59" i="38"/>
  <c r="P59" i="38"/>
  <c r="Q59" i="38"/>
  <c r="B60" i="38"/>
  <c r="C60" i="38"/>
  <c r="D60" i="38"/>
  <c r="E60" i="38"/>
  <c r="F60" i="38"/>
  <c r="G60" i="38"/>
  <c r="H60" i="38"/>
  <c r="I60" i="38"/>
  <c r="J60" i="38"/>
  <c r="K60" i="38"/>
  <c r="L60" i="38"/>
  <c r="M60" i="38"/>
  <c r="N60" i="38"/>
  <c r="O60" i="38"/>
  <c r="P60" i="38"/>
  <c r="Q60" i="38"/>
  <c r="B61" i="38"/>
  <c r="C61" i="38"/>
  <c r="D61" i="38"/>
  <c r="E61" i="38"/>
  <c r="F61" i="38"/>
  <c r="G61" i="38"/>
  <c r="H61" i="38"/>
  <c r="I61" i="38"/>
  <c r="J61" i="38"/>
  <c r="K61" i="38"/>
  <c r="L61" i="38"/>
  <c r="M61" i="38"/>
  <c r="N61" i="38"/>
  <c r="O61" i="38"/>
  <c r="P61" i="38"/>
  <c r="Q61" i="38"/>
  <c r="B63" i="38"/>
  <c r="C63" i="38"/>
  <c r="D63" i="38"/>
  <c r="E63" i="38"/>
  <c r="F63" i="38"/>
  <c r="G63" i="38"/>
  <c r="H63" i="38"/>
  <c r="I63" i="38"/>
  <c r="J63" i="38"/>
  <c r="K63" i="38"/>
  <c r="L63" i="38"/>
  <c r="M63" i="38"/>
  <c r="N63" i="38"/>
  <c r="O63" i="38"/>
  <c r="P63" i="38"/>
  <c r="Q63" i="38"/>
  <c r="B64" i="38"/>
  <c r="C64" i="38"/>
  <c r="D64" i="38"/>
  <c r="E64" i="38"/>
  <c r="F64" i="38"/>
  <c r="G64" i="38"/>
  <c r="H64" i="38"/>
  <c r="I64" i="38"/>
  <c r="J64" i="38"/>
  <c r="K64" i="38"/>
  <c r="L64" i="38"/>
  <c r="M64" i="38"/>
  <c r="N64" i="38"/>
  <c r="O64" i="38"/>
  <c r="P64" i="38"/>
  <c r="Q64" i="38"/>
  <c r="B65" i="38"/>
  <c r="C65" i="38"/>
  <c r="D65" i="38"/>
  <c r="E65" i="38"/>
  <c r="F65" i="38"/>
  <c r="G65" i="38"/>
  <c r="H65" i="38"/>
  <c r="I65" i="38"/>
  <c r="J65" i="38"/>
  <c r="K65" i="38"/>
  <c r="L65" i="38"/>
  <c r="M65" i="38"/>
  <c r="N65" i="38"/>
  <c r="O65" i="38"/>
  <c r="P65" i="38"/>
  <c r="Q65" i="38"/>
  <c r="B66" i="38"/>
  <c r="C66" i="38"/>
  <c r="D66" i="38"/>
  <c r="E66" i="38"/>
  <c r="F66" i="38"/>
  <c r="G66" i="38"/>
  <c r="H66" i="38"/>
  <c r="I66" i="38"/>
  <c r="J66" i="38"/>
  <c r="K66" i="38"/>
  <c r="L66" i="38"/>
  <c r="M66" i="38"/>
  <c r="N66" i="38"/>
  <c r="O66" i="38"/>
  <c r="P66" i="38"/>
  <c r="Q66" i="38"/>
  <c r="B68" i="38"/>
  <c r="C68" i="38"/>
  <c r="D68" i="38"/>
  <c r="E68" i="38"/>
  <c r="F68" i="38"/>
  <c r="G68" i="38"/>
  <c r="H68" i="38"/>
  <c r="I68" i="38"/>
  <c r="J68" i="38"/>
  <c r="K68" i="38"/>
  <c r="L68" i="38"/>
  <c r="M68" i="38"/>
  <c r="N68" i="38"/>
  <c r="O68" i="38"/>
  <c r="P68" i="38"/>
  <c r="Q68" i="38"/>
  <c r="B69" i="38"/>
  <c r="C69" i="38"/>
  <c r="D69" i="38"/>
  <c r="E69" i="38"/>
  <c r="F69" i="38"/>
  <c r="G69" i="38"/>
  <c r="H69" i="38"/>
  <c r="I69" i="38"/>
  <c r="J69" i="38"/>
  <c r="K69" i="38"/>
  <c r="L69" i="38"/>
  <c r="M69" i="38"/>
  <c r="N69" i="38"/>
  <c r="O69" i="38"/>
  <c r="P69" i="38"/>
  <c r="Q69" i="38"/>
  <c r="B70" i="38"/>
  <c r="C70" i="38"/>
  <c r="D70" i="38"/>
  <c r="E70" i="38"/>
  <c r="F70" i="38"/>
  <c r="G70" i="38"/>
  <c r="H70" i="38"/>
  <c r="I70" i="38"/>
  <c r="J70" i="38"/>
  <c r="K70" i="38"/>
  <c r="L70" i="38"/>
  <c r="M70" i="38"/>
  <c r="N70" i="38"/>
  <c r="O70" i="38"/>
  <c r="P70" i="38"/>
  <c r="Q70" i="38"/>
  <c r="B71" i="38"/>
  <c r="C71" i="38"/>
  <c r="D71" i="38"/>
  <c r="E71" i="38"/>
  <c r="F71" i="38"/>
  <c r="G71" i="38"/>
  <c r="H71" i="38"/>
  <c r="I71" i="38"/>
  <c r="J71" i="38"/>
  <c r="K71" i="38"/>
  <c r="L71" i="38"/>
  <c r="M71" i="38"/>
  <c r="N71" i="38"/>
  <c r="O71" i="38"/>
  <c r="P71" i="38"/>
  <c r="Q71" i="38"/>
  <c r="B72" i="38"/>
  <c r="C72" i="38"/>
  <c r="D72" i="38"/>
  <c r="E72" i="38"/>
  <c r="F72" i="38"/>
  <c r="G72" i="38"/>
  <c r="H72" i="38"/>
  <c r="I72" i="38"/>
  <c r="J72" i="38"/>
  <c r="K72" i="38"/>
  <c r="L72" i="38"/>
  <c r="M72" i="38"/>
  <c r="N72" i="38"/>
  <c r="O72" i="38"/>
  <c r="P72" i="38"/>
  <c r="Q72" i="38"/>
  <c r="B73" i="38"/>
  <c r="C73" i="38"/>
  <c r="D73" i="38"/>
  <c r="E73" i="38"/>
  <c r="F73" i="38"/>
  <c r="G73" i="38"/>
  <c r="H73" i="38"/>
  <c r="I73" i="38"/>
  <c r="J73" i="38"/>
  <c r="K73" i="38"/>
  <c r="L73" i="38"/>
  <c r="M73" i="38"/>
  <c r="N73" i="38"/>
  <c r="O73" i="38"/>
  <c r="P73" i="38"/>
  <c r="Q73" i="38"/>
  <c r="B74" i="38"/>
  <c r="C74" i="38"/>
  <c r="D74" i="38"/>
  <c r="E74" i="38"/>
  <c r="F74" i="38"/>
  <c r="G74" i="38"/>
  <c r="H74" i="38"/>
  <c r="I74" i="38"/>
  <c r="J74" i="38"/>
  <c r="K74" i="38"/>
  <c r="L74" i="38"/>
  <c r="M74" i="38"/>
  <c r="N74" i="38"/>
  <c r="O74" i="38"/>
  <c r="P74" i="38"/>
  <c r="Q74" i="38"/>
  <c r="B75" i="38"/>
  <c r="C75" i="38"/>
  <c r="D75" i="38"/>
  <c r="E75" i="38"/>
  <c r="F75" i="38"/>
  <c r="G75" i="38"/>
  <c r="H75" i="38"/>
  <c r="I75" i="38"/>
  <c r="J75" i="38"/>
  <c r="K75" i="38"/>
  <c r="L75" i="38"/>
  <c r="M75" i="38"/>
  <c r="N75" i="38"/>
  <c r="O75" i="38"/>
  <c r="P75" i="38"/>
  <c r="Q75" i="38"/>
  <c r="B76" i="38"/>
  <c r="C76" i="38"/>
  <c r="D76" i="38"/>
  <c r="E76" i="38"/>
  <c r="F76" i="38"/>
  <c r="G76" i="38"/>
  <c r="H76" i="38"/>
  <c r="I76" i="38"/>
  <c r="J76" i="38"/>
  <c r="K76" i="38"/>
  <c r="L76" i="38"/>
  <c r="M76" i="38"/>
  <c r="N76" i="38"/>
  <c r="O76" i="38"/>
  <c r="P76" i="38"/>
  <c r="Q76" i="38"/>
  <c r="B78" i="38"/>
  <c r="C78" i="38"/>
  <c r="D78" i="38"/>
  <c r="E78" i="38"/>
  <c r="F78" i="38"/>
  <c r="G78" i="38"/>
  <c r="H78" i="38"/>
  <c r="I78" i="38"/>
  <c r="J78" i="38"/>
  <c r="K78" i="38"/>
  <c r="L78" i="38"/>
  <c r="M78" i="38"/>
  <c r="N78" i="38"/>
  <c r="O78" i="38"/>
  <c r="P78" i="38"/>
  <c r="Q78" i="38"/>
  <c r="B79" i="38"/>
  <c r="C79" i="38"/>
  <c r="D79" i="38"/>
  <c r="E79" i="38"/>
  <c r="F79" i="38"/>
  <c r="G79" i="38"/>
  <c r="H79" i="38"/>
  <c r="I79" i="38"/>
  <c r="J79" i="38"/>
  <c r="K79" i="38"/>
  <c r="L79" i="38"/>
  <c r="M79" i="38"/>
  <c r="N79" i="38"/>
  <c r="O79" i="38"/>
  <c r="P79" i="38"/>
  <c r="Q79" i="38"/>
  <c r="B80" i="38"/>
  <c r="C80" i="38"/>
  <c r="D80" i="38"/>
  <c r="E80" i="38"/>
  <c r="F80" i="38"/>
  <c r="G80" i="38"/>
  <c r="H80" i="38"/>
  <c r="I80" i="38"/>
  <c r="J80" i="38"/>
  <c r="K80" i="38"/>
  <c r="L80" i="38"/>
  <c r="M80" i="38"/>
  <c r="N80" i="38"/>
  <c r="O80" i="38"/>
  <c r="P80" i="38"/>
  <c r="Q80" i="38"/>
  <c r="B81" i="38"/>
  <c r="C81" i="38"/>
  <c r="D81" i="38"/>
  <c r="E81" i="38"/>
  <c r="F81" i="38"/>
  <c r="G81" i="38"/>
  <c r="H81" i="38"/>
  <c r="I81" i="38"/>
  <c r="J81" i="38"/>
  <c r="K81" i="38"/>
  <c r="L81" i="38"/>
  <c r="M81" i="38"/>
  <c r="N81" i="38"/>
  <c r="O81" i="38"/>
  <c r="P81" i="38"/>
  <c r="Q81" i="38"/>
  <c r="B83" i="38"/>
  <c r="C83" i="38"/>
  <c r="D83" i="38"/>
  <c r="E83" i="38"/>
  <c r="F83" i="38"/>
  <c r="G83" i="38"/>
  <c r="H83" i="38"/>
  <c r="I83" i="38"/>
  <c r="J83" i="38"/>
  <c r="K83" i="38"/>
  <c r="L83" i="38"/>
  <c r="M83" i="38"/>
  <c r="N83" i="38"/>
  <c r="O83" i="38"/>
  <c r="P83" i="38"/>
  <c r="Q83" i="38"/>
  <c r="B84" i="38"/>
  <c r="C84" i="38"/>
  <c r="D84" i="38"/>
  <c r="E84" i="38"/>
  <c r="F84" i="38"/>
  <c r="G84" i="38"/>
  <c r="H84" i="38"/>
  <c r="I84" i="38"/>
  <c r="J84" i="38"/>
  <c r="K84" i="38"/>
  <c r="L84" i="38"/>
  <c r="M84" i="38"/>
  <c r="N84" i="38"/>
  <c r="O84" i="38"/>
  <c r="P84" i="38"/>
  <c r="Q84" i="38"/>
  <c r="B85" i="38"/>
  <c r="C85" i="38"/>
  <c r="D85" i="38"/>
  <c r="E85" i="38"/>
  <c r="F85" i="38"/>
  <c r="G85" i="38"/>
  <c r="H85" i="38"/>
  <c r="I85" i="38"/>
  <c r="J85" i="38"/>
  <c r="K85" i="38"/>
  <c r="L85" i="38"/>
  <c r="M85" i="38"/>
  <c r="N85" i="38"/>
  <c r="O85" i="38"/>
  <c r="P85" i="38"/>
  <c r="Q85" i="38"/>
  <c r="B86" i="38"/>
  <c r="C86" i="38"/>
  <c r="D86" i="38"/>
  <c r="E86" i="38"/>
  <c r="F86" i="38"/>
  <c r="G86" i="38"/>
  <c r="H86" i="38"/>
  <c r="I86" i="38"/>
  <c r="J86" i="38"/>
  <c r="K86" i="38"/>
  <c r="L86" i="38"/>
  <c r="M86" i="38"/>
  <c r="N86" i="38"/>
  <c r="O86" i="38"/>
  <c r="P86" i="38"/>
  <c r="Q86" i="38"/>
  <c r="B87" i="38"/>
  <c r="C87" i="38"/>
  <c r="D87" i="38"/>
  <c r="E87" i="38"/>
  <c r="F87" i="38"/>
  <c r="G87" i="38"/>
  <c r="H87" i="38"/>
  <c r="I87" i="38"/>
  <c r="J87" i="38"/>
  <c r="K87" i="38"/>
  <c r="L87" i="38"/>
  <c r="M87" i="38"/>
  <c r="N87" i="38"/>
  <c r="O87" i="38"/>
  <c r="P87" i="38"/>
  <c r="Q87" i="38"/>
  <c r="B89" i="38"/>
  <c r="C89" i="38"/>
  <c r="D89" i="38"/>
  <c r="E89" i="38"/>
  <c r="F89" i="38"/>
  <c r="G89" i="38"/>
  <c r="H89" i="38"/>
  <c r="I89" i="38"/>
  <c r="J89" i="38"/>
  <c r="K89" i="38"/>
  <c r="L89" i="38"/>
  <c r="M89" i="38"/>
  <c r="N89" i="38"/>
  <c r="O89" i="38"/>
  <c r="P89" i="38"/>
  <c r="Q89" i="38"/>
  <c r="B90" i="38"/>
  <c r="C90" i="38"/>
  <c r="D90" i="38"/>
  <c r="E90" i="38"/>
  <c r="F90" i="38"/>
  <c r="G90" i="38"/>
  <c r="H90" i="38"/>
  <c r="I90" i="38"/>
  <c r="J90" i="38"/>
  <c r="K90" i="38"/>
  <c r="L90" i="38"/>
  <c r="M90" i="38"/>
  <c r="N90" i="38"/>
  <c r="O90" i="38"/>
  <c r="P90" i="38"/>
  <c r="Q90" i="38"/>
  <c r="B92" i="38"/>
  <c r="C92" i="38"/>
  <c r="D92" i="38"/>
  <c r="E92" i="38"/>
  <c r="F92" i="38"/>
  <c r="G92" i="38"/>
  <c r="H92" i="38"/>
  <c r="I92" i="38"/>
  <c r="J92" i="38"/>
  <c r="K92" i="38"/>
  <c r="L92" i="38"/>
  <c r="M92" i="38"/>
  <c r="N92" i="38"/>
  <c r="O92" i="38"/>
  <c r="P92" i="38"/>
  <c r="Q92" i="38"/>
  <c r="Q20" i="17"/>
  <c r="P20" i="17"/>
  <c r="R20" i="17" s="1"/>
  <c r="Q19" i="17"/>
  <c r="P19" i="17"/>
  <c r="R19" i="17" s="1"/>
  <c r="Q18" i="17"/>
  <c r="P18" i="17"/>
  <c r="R18" i="17" s="1"/>
  <c r="Q18" i="9"/>
  <c r="P18" i="9"/>
  <c r="R18" i="9" s="1"/>
  <c r="Q17" i="9"/>
  <c r="P17" i="9"/>
  <c r="R17" i="9" s="1"/>
  <c r="R16" i="9"/>
  <c r="W16" i="9" s="1"/>
  <c r="Q16" i="9"/>
  <c r="P16" i="9"/>
  <c r="Q15" i="9"/>
  <c r="P15" i="9"/>
  <c r="Q15" i="17"/>
  <c r="Q9" i="17"/>
  <c r="Q12" i="17"/>
  <c r="Q14" i="17"/>
  <c r="Q10" i="17"/>
  <c r="Q11" i="17"/>
  <c r="Q16" i="17"/>
  <c r="Q17" i="17"/>
  <c r="R15" i="9" l="1"/>
  <c r="W15" i="9" s="1"/>
  <c r="W18" i="17"/>
  <c r="W19" i="17"/>
  <c r="W20" i="17"/>
  <c r="W17" i="9"/>
  <c r="W18" i="9"/>
  <c r="S20" i="14"/>
  <c r="S21" i="14"/>
  <c r="S22" i="14"/>
  <c r="S23" i="14"/>
  <c r="S24" i="14"/>
  <c r="S19" i="15"/>
  <c r="S20" i="15"/>
  <c r="S21" i="15"/>
  <c r="S22" i="15"/>
  <c r="S23" i="15"/>
  <c r="S24" i="15"/>
  <c r="S22" i="16"/>
  <c r="S23" i="16"/>
  <c r="S24" i="16"/>
  <c r="S22" i="17"/>
  <c r="S23" i="17"/>
  <c r="S24" i="17"/>
  <c r="S24" i="10"/>
  <c r="Y10" i="9" l="1"/>
  <c r="Y11" i="9"/>
  <c r="Y12" i="9"/>
  <c r="Y13" i="9"/>
  <c r="Y14" i="9"/>
  <c r="Y15" i="9"/>
  <c r="S15" i="9" s="1"/>
  <c r="Y16" i="9"/>
  <c r="S16" i="9" s="1"/>
  <c r="Y17" i="9"/>
  <c r="S17" i="9" s="1"/>
  <c r="Y18" i="9"/>
  <c r="S18" i="9" s="1"/>
  <c r="Y19" i="9"/>
  <c r="Y20" i="9"/>
  <c r="AD20" i="9" s="1"/>
  <c r="Y21" i="9"/>
  <c r="AD21" i="9" s="1"/>
  <c r="Y22" i="9"/>
  <c r="AD22" i="9" s="1"/>
  <c r="Y23" i="9"/>
  <c r="AD23" i="9" s="1"/>
  <c r="Y24" i="9"/>
  <c r="AD24" i="9" s="1"/>
  <c r="Y10" i="14"/>
  <c r="Y11" i="14"/>
  <c r="Y12" i="14"/>
  <c r="Y13" i="14"/>
  <c r="Y14" i="14"/>
  <c r="Y15" i="14"/>
  <c r="Y16" i="14"/>
  <c r="Y17" i="14"/>
  <c r="Y18" i="14"/>
  <c r="Y19" i="14"/>
  <c r="Y20" i="14"/>
  <c r="AD20" i="14" s="1"/>
  <c r="Y21" i="14"/>
  <c r="AD21" i="14" s="1"/>
  <c r="Y22" i="14"/>
  <c r="AD22" i="14" s="1"/>
  <c r="Y23" i="14"/>
  <c r="AD23" i="14" s="1"/>
  <c r="Y24" i="14"/>
  <c r="AD24" i="14" s="1"/>
  <c r="Y10" i="15"/>
  <c r="Y11" i="15"/>
  <c r="Y12" i="15"/>
  <c r="Y13" i="15"/>
  <c r="Y14" i="15"/>
  <c r="Y15" i="15"/>
  <c r="Y16" i="15"/>
  <c r="Y17" i="15"/>
  <c r="Y18" i="15"/>
  <c r="Y19" i="15"/>
  <c r="AD19" i="15" s="1"/>
  <c r="Y20" i="15"/>
  <c r="AD20" i="15" s="1"/>
  <c r="Y21" i="15"/>
  <c r="AD21" i="15" s="1"/>
  <c r="Y22" i="15"/>
  <c r="AD22" i="15" s="1"/>
  <c r="Y23" i="15"/>
  <c r="AD23" i="15" s="1"/>
  <c r="Y24" i="15"/>
  <c r="AD24" i="15" s="1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AD22" i="16" s="1"/>
  <c r="Y23" i="16"/>
  <c r="AD23" i="16" s="1"/>
  <c r="Y24" i="16"/>
  <c r="AD24" i="16" s="1"/>
  <c r="Y10" i="17"/>
  <c r="Y11" i="17"/>
  <c r="Y12" i="17"/>
  <c r="Y13" i="17"/>
  <c r="Y14" i="17"/>
  <c r="Y15" i="17"/>
  <c r="Y16" i="17"/>
  <c r="Y17" i="17"/>
  <c r="Y18" i="17"/>
  <c r="S18" i="17" s="1"/>
  <c r="Y19" i="17"/>
  <c r="S19" i="17" s="1"/>
  <c r="Y20" i="17"/>
  <c r="S20" i="17" s="1"/>
  <c r="Y21" i="17"/>
  <c r="Y22" i="17"/>
  <c r="AD22" i="17" s="1"/>
  <c r="Y23" i="17"/>
  <c r="AD23" i="17" s="1"/>
  <c r="Y24" i="17"/>
  <c r="AD24" i="17" s="1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AD23" i="10" s="1"/>
  <c r="Y24" i="10"/>
  <c r="AD24" i="10" s="1"/>
  <c r="Y9" i="9"/>
  <c r="Y9" i="14"/>
  <c r="Y9" i="15"/>
  <c r="Y9" i="16"/>
  <c r="Y9" i="17"/>
  <c r="Y9" i="10"/>
  <c r="P10" i="9" l="1"/>
  <c r="P11" i="9"/>
  <c r="P13" i="9"/>
  <c r="P14" i="9"/>
  <c r="P20" i="9"/>
  <c r="P21" i="9"/>
  <c r="P22" i="9"/>
  <c r="P23" i="9"/>
  <c r="P24" i="9"/>
  <c r="P10" i="15"/>
  <c r="P11" i="15"/>
  <c r="P13" i="15"/>
  <c r="P14" i="15"/>
  <c r="P15" i="15"/>
  <c r="P16" i="15"/>
  <c r="P17" i="15"/>
  <c r="P18" i="15"/>
  <c r="P19" i="15"/>
  <c r="P20" i="15"/>
  <c r="P21" i="15"/>
  <c r="P22" i="15"/>
  <c r="R22" i="15" s="1"/>
  <c r="P23" i="15"/>
  <c r="P24" i="15"/>
  <c r="P10" i="16"/>
  <c r="P11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R24" i="16"/>
  <c r="P10" i="17"/>
  <c r="P11" i="17"/>
  <c r="P12" i="17"/>
  <c r="P13" i="17"/>
  <c r="P14" i="17"/>
  <c r="P15" i="17"/>
  <c r="P16" i="17"/>
  <c r="P17" i="17"/>
  <c r="P22" i="17"/>
  <c r="P23" i="17"/>
  <c r="P24" i="17"/>
  <c r="P9" i="17"/>
  <c r="P9" i="16"/>
  <c r="P9" i="15"/>
  <c r="P9" i="9"/>
  <c r="P10" i="10"/>
  <c r="P11" i="10"/>
  <c r="P14" i="10"/>
  <c r="P15" i="10"/>
  <c r="P16" i="10"/>
  <c r="P17" i="10"/>
  <c r="P18" i="10"/>
  <c r="P19" i="10"/>
  <c r="P20" i="10"/>
  <c r="P21" i="10"/>
  <c r="P22" i="10"/>
  <c r="P23" i="10"/>
  <c r="P24" i="10"/>
  <c r="P9" i="10"/>
  <c r="X10" i="9"/>
  <c r="Z10" i="9" s="1"/>
  <c r="AA10" i="9" s="1"/>
  <c r="X11" i="9"/>
  <c r="Z11" i="9" s="1"/>
  <c r="AA11" i="9" s="1"/>
  <c r="X12" i="9"/>
  <c r="Z12" i="9" s="1"/>
  <c r="AA12" i="9" s="1"/>
  <c r="X13" i="9"/>
  <c r="Z13" i="9" s="1"/>
  <c r="AA13" i="9" s="1"/>
  <c r="X14" i="9"/>
  <c r="Z14" i="9" s="1"/>
  <c r="AA14" i="9" s="1"/>
  <c r="X15" i="9"/>
  <c r="Z15" i="9" s="1"/>
  <c r="AA15" i="9" s="1"/>
  <c r="T15" i="9" s="1"/>
  <c r="X16" i="9"/>
  <c r="Z16" i="9" s="1"/>
  <c r="AA16" i="9" s="1"/>
  <c r="T16" i="9" s="1"/>
  <c r="X17" i="9"/>
  <c r="Z17" i="9" s="1"/>
  <c r="AA17" i="9" s="1"/>
  <c r="T17" i="9" s="1"/>
  <c r="X18" i="9"/>
  <c r="Z18" i="9" s="1"/>
  <c r="AA18" i="9" s="1"/>
  <c r="T18" i="9" s="1"/>
  <c r="X19" i="9"/>
  <c r="Z19" i="9" s="1"/>
  <c r="AA19" i="9" s="1"/>
  <c r="X20" i="9"/>
  <c r="Z20" i="9" s="1"/>
  <c r="AA20" i="9" s="1"/>
  <c r="X21" i="9"/>
  <c r="Z21" i="9" s="1"/>
  <c r="AA21" i="9" s="1"/>
  <c r="X22" i="9"/>
  <c r="Z22" i="9" s="1"/>
  <c r="AA22" i="9" s="1"/>
  <c r="X23" i="9"/>
  <c r="Z23" i="9" s="1"/>
  <c r="AA23" i="9" s="1"/>
  <c r="X24" i="9"/>
  <c r="Z24" i="9" s="1"/>
  <c r="AA24" i="9" s="1"/>
  <c r="X10" i="14"/>
  <c r="Z10" i="14" s="1"/>
  <c r="AA10" i="14" s="1"/>
  <c r="X11" i="14"/>
  <c r="Z11" i="14" s="1"/>
  <c r="AA11" i="14" s="1"/>
  <c r="X12" i="14"/>
  <c r="Z12" i="14" s="1"/>
  <c r="AA12" i="14" s="1"/>
  <c r="X13" i="14"/>
  <c r="Z13" i="14" s="1"/>
  <c r="AA13" i="14" s="1"/>
  <c r="X14" i="14"/>
  <c r="Z14" i="14" s="1"/>
  <c r="AA14" i="14" s="1"/>
  <c r="X15" i="14"/>
  <c r="Z15" i="14" s="1"/>
  <c r="AA15" i="14" s="1"/>
  <c r="X16" i="14"/>
  <c r="Z16" i="14" s="1"/>
  <c r="AA16" i="14" s="1"/>
  <c r="X17" i="14"/>
  <c r="Z17" i="14" s="1"/>
  <c r="AA17" i="14" s="1"/>
  <c r="X18" i="14"/>
  <c r="Z18" i="14" s="1"/>
  <c r="AA18" i="14" s="1"/>
  <c r="X19" i="14"/>
  <c r="Z19" i="14" s="1"/>
  <c r="AA19" i="14" s="1"/>
  <c r="X20" i="14"/>
  <c r="Z20" i="14" s="1"/>
  <c r="AA20" i="14" s="1"/>
  <c r="X21" i="14"/>
  <c r="Z21" i="14" s="1"/>
  <c r="AA21" i="14" s="1"/>
  <c r="X22" i="14"/>
  <c r="Z22" i="14" s="1"/>
  <c r="AA22" i="14" s="1"/>
  <c r="X23" i="14"/>
  <c r="Z23" i="14" s="1"/>
  <c r="AA23" i="14" s="1"/>
  <c r="X24" i="14"/>
  <c r="Z24" i="14" s="1"/>
  <c r="AA24" i="14" s="1"/>
  <c r="X10" i="15"/>
  <c r="Z10" i="15" s="1"/>
  <c r="AA10" i="15" s="1"/>
  <c r="X11" i="15"/>
  <c r="Z11" i="15" s="1"/>
  <c r="AA11" i="15" s="1"/>
  <c r="X12" i="15"/>
  <c r="Z12" i="15" s="1"/>
  <c r="AA12" i="15" s="1"/>
  <c r="X13" i="15"/>
  <c r="Z13" i="15" s="1"/>
  <c r="AA13" i="15" s="1"/>
  <c r="X14" i="15"/>
  <c r="Z14" i="15" s="1"/>
  <c r="AA14" i="15" s="1"/>
  <c r="X15" i="15"/>
  <c r="Z15" i="15" s="1"/>
  <c r="AA15" i="15" s="1"/>
  <c r="X16" i="15"/>
  <c r="Z16" i="15" s="1"/>
  <c r="AA16" i="15" s="1"/>
  <c r="X17" i="15"/>
  <c r="Z17" i="15" s="1"/>
  <c r="AA17" i="15" s="1"/>
  <c r="X18" i="15"/>
  <c r="Z18" i="15" s="1"/>
  <c r="AA18" i="15" s="1"/>
  <c r="X19" i="15"/>
  <c r="Z19" i="15" s="1"/>
  <c r="AA19" i="15" s="1"/>
  <c r="X20" i="15"/>
  <c r="Z20" i="15" s="1"/>
  <c r="AA20" i="15" s="1"/>
  <c r="X21" i="15"/>
  <c r="Z21" i="15" s="1"/>
  <c r="AA21" i="15" s="1"/>
  <c r="X22" i="15"/>
  <c r="Z22" i="15" s="1"/>
  <c r="AA22" i="15" s="1"/>
  <c r="X23" i="15"/>
  <c r="Z23" i="15" s="1"/>
  <c r="AA23" i="15" s="1"/>
  <c r="X24" i="15"/>
  <c r="Z24" i="15" s="1"/>
  <c r="AA24" i="15" s="1"/>
  <c r="X10" i="16"/>
  <c r="Z10" i="16" s="1"/>
  <c r="AA10" i="16" s="1"/>
  <c r="X11" i="16"/>
  <c r="Z11" i="16" s="1"/>
  <c r="AA11" i="16" s="1"/>
  <c r="X12" i="16"/>
  <c r="Z12" i="16" s="1"/>
  <c r="AA12" i="16" s="1"/>
  <c r="X13" i="16"/>
  <c r="Z13" i="16" s="1"/>
  <c r="AA13" i="16" s="1"/>
  <c r="X14" i="16"/>
  <c r="Z14" i="16" s="1"/>
  <c r="AA14" i="16" s="1"/>
  <c r="X15" i="16"/>
  <c r="Z15" i="16" s="1"/>
  <c r="AA15" i="16" s="1"/>
  <c r="X16" i="16"/>
  <c r="Z16" i="16" s="1"/>
  <c r="AA16" i="16" s="1"/>
  <c r="X17" i="16"/>
  <c r="Z17" i="16" s="1"/>
  <c r="AA17" i="16" s="1"/>
  <c r="X18" i="16"/>
  <c r="Z18" i="16" s="1"/>
  <c r="AA18" i="16" s="1"/>
  <c r="X19" i="16"/>
  <c r="Z19" i="16" s="1"/>
  <c r="AA19" i="16" s="1"/>
  <c r="X20" i="16"/>
  <c r="Z20" i="16" s="1"/>
  <c r="AA20" i="16" s="1"/>
  <c r="X21" i="16"/>
  <c r="Z21" i="16" s="1"/>
  <c r="AA21" i="16" s="1"/>
  <c r="X22" i="16"/>
  <c r="Z22" i="16" s="1"/>
  <c r="AA22" i="16" s="1"/>
  <c r="X23" i="16"/>
  <c r="Z23" i="16" s="1"/>
  <c r="AA23" i="16" s="1"/>
  <c r="X24" i="16"/>
  <c r="Z24" i="16" s="1"/>
  <c r="AA24" i="16" s="1"/>
  <c r="X10" i="17"/>
  <c r="Z10" i="17" s="1"/>
  <c r="AA10" i="17" s="1"/>
  <c r="X11" i="17"/>
  <c r="Z11" i="17" s="1"/>
  <c r="AA11" i="17" s="1"/>
  <c r="X12" i="17"/>
  <c r="Z12" i="17" s="1"/>
  <c r="AA12" i="17" s="1"/>
  <c r="X13" i="17"/>
  <c r="Z13" i="17" s="1"/>
  <c r="AA13" i="17" s="1"/>
  <c r="X14" i="17"/>
  <c r="Z14" i="17" s="1"/>
  <c r="AA14" i="17" s="1"/>
  <c r="X15" i="17"/>
  <c r="Z15" i="17" s="1"/>
  <c r="AA15" i="17" s="1"/>
  <c r="X16" i="17"/>
  <c r="Z16" i="17" s="1"/>
  <c r="AA16" i="17" s="1"/>
  <c r="X17" i="17"/>
  <c r="Z17" i="17" s="1"/>
  <c r="AA17" i="17" s="1"/>
  <c r="X18" i="17"/>
  <c r="Z18" i="17" s="1"/>
  <c r="AA18" i="17" s="1"/>
  <c r="T18" i="17" s="1"/>
  <c r="X19" i="17"/>
  <c r="Z19" i="17" s="1"/>
  <c r="AA19" i="17" s="1"/>
  <c r="T19" i="17" s="1"/>
  <c r="X20" i="17"/>
  <c r="Z20" i="17" s="1"/>
  <c r="AA20" i="17" s="1"/>
  <c r="T20" i="17" s="1"/>
  <c r="X21" i="17"/>
  <c r="Z21" i="17" s="1"/>
  <c r="AA21" i="17" s="1"/>
  <c r="X22" i="17"/>
  <c r="Z22" i="17" s="1"/>
  <c r="AA22" i="17" s="1"/>
  <c r="X23" i="17"/>
  <c r="Z23" i="17" s="1"/>
  <c r="AA23" i="17" s="1"/>
  <c r="X24" i="17"/>
  <c r="Z24" i="17" s="1"/>
  <c r="AA24" i="17" s="1"/>
  <c r="P10" i="14"/>
  <c r="P11" i="14"/>
  <c r="P12" i="14"/>
  <c r="P9" i="14"/>
  <c r="P13" i="14"/>
  <c r="P14" i="14"/>
  <c r="P15" i="14"/>
  <c r="P16" i="14"/>
  <c r="P17" i="14"/>
  <c r="P18" i="14"/>
  <c r="P19" i="14"/>
  <c r="R19" i="14" s="1"/>
  <c r="P20" i="14"/>
  <c r="R20" i="14"/>
  <c r="P21" i="14"/>
  <c r="R21" i="14"/>
  <c r="P22" i="14"/>
  <c r="P23" i="14"/>
  <c r="P24" i="14"/>
  <c r="X9" i="9"/>
  <c r="Z9" i="9" s="1"/>
  <c r="AA9" i="9" s="1"/>
  <c r="X9" i="14"/>
  <c r="Z9" i="14" s="1"/>
  <c r="AA9" i="14" s="1"/>
  <c r="X9" i="15"/>
  <c r="Z9" i="15" s="1"/>
  <c r="AA9" i="15" s="1"/>
  <c r="X9" i="16"/>
  <c r="Z9" i="16" s="1"/>
  <c r="AA9" i="16" s="1"/>
  <c r="X9" i="17"/>
  <c r="Z9" i="17" s="1"/>
  <c r="AA9" i="17" s="1"/>
  <c r="X9" i="10"/>
  <c r="Z9" i="10" s="1"/>
  <c r="AA9" i="10" s="1"/>
  <c r="T9" i="10" s="1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Z23" i="10" s="1"/>
  <c r="AA23" i="10" s="1"/>
  <c r="T23" i="10" s="1"/>
  <c r="X24" i="10"/>
  <c r="Q24" i="17"/>
  <c r="Q23" i="17"/>
  <c r="Q22" i="17"/>
  <c r="Q13" i="17"/>
  <c r="Q24" i="16"/>
  <c r="Q23" i="16"/>
  <c r="Q22" i="16"/>
  <c r="Q21" i="16"/>
  <c r="Q20" i="16"/>
  <c r="Q19" i="16"/>
  <c r="Q18" i="16"/>
  <c r="Q17" i="16"/>
  <c r="Q16" i="16"/>
  <c r="Q15" i="16"/>
  <c r="Q14" i="16"/>
  <c r="Q13" i="16"/>
  <c r="P12" i="16"/>
  <c r="Q12" i="16"/>
  <c r="Q11" i="16"/>
  <c r="Q10" i="16"/>
  <c r="Q9" i="16"/>
  <c r="Q24" i="15"/>
  <c r="Q23" i="15"/>
  <c r="Q22" i="15"/>
  <c r="Q21" i="15"/>
  <c r="Q20" i="15"/>
  <c r="Q19" i="15"/>
  <c r="Q18" i="15"/>
  <c r="Q17" i="15"/>
  <c r="Q16" i="15"/>
  <c r="Q15" i="15"/>
  <c r="Q14" i="15"/>
  <c r="Q13" i="15"/>
  <c r="P12" i="15"/>
  <c r="Q12" i="15"/>
  <c r="Q11" i="15"/>
  <c r="Q10" i="15"/>
  <c r="Q9" i="15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24" i="10"/>
  <c r="Q23" i="10"/>
  <c r="Q22" i="10"/>
  <c r="Q21" i="10"/>
  <c r="Q20" i="10"/>
  <c r="Q19" i="10"/>
  <c r="Q18" i="10"/>
  <c r="Q17" i="10"/>
  <c r="Q16" i="10"/>
  <c r="Q15" i="10"/>
  <c r="Q14" i="10"/>
  <c r="P13" i="10"/>
  <c r="Q13" i="10"/>
  <c r="P12" i="10"/>
  <c r="Q12" i="10"/>
  <c r="Q11" i="10"/>
  <c r="Q10" i="10"/>
  <c r="Q9" i="10"/>
  <c r="Q24" i="9"/>
  <c r="Q23" i="9"/>
  <c r="Q22" i="9"/>
  <c r="Q21" i="9"/>
  <c r="Q20" i="9"/>
  <c r="Q14" i="9"/>
  <c r="Q13" i="9"/>
  <c r="P12" i="9"/>
  <c r="Q12" i="9"/>
  <c r="Q11" i="9"/>
  <c r="Q10" i="9"/>
  <c r="Q9" i="9"/>
  <c r="R12" i="15" l="1"/>
  <c r="S12" i="15" s="1"/>
  <c r="R14" i="15"/>
  <c r="S14" i="15" s="1"/>
  <c r="R16" i="10"/>
  <c r="S16" i="10" s="1"/>
  <c r="R18" i="15"/>
  <c r="S18" i="15" s="1"/>
  <c r="R22" i="10"/>
  <c r="S22" i="10" s="1"/>
  <c r="R11" i="16"/>
  <c r="S11" i="16" s="1"/>
  <c r="R20" i="16"/>
  <c r="R16" i="16"/>
  <c r="S19" i="14"/>
  <c r="R9" i="17"/>
  <c r="S9" i="17" s="1"/>
  <c r="R17" i="17"/>
  <c r="S17" i="17" s="1"/>
  <c r="R13" i="17"/>
  <c r="R12" i="14"/>
  <c r="S12" i="14" s="1"/>
  <c r="R13" i="14"/>
  <c r="S13" i="14" s="1"/>
  <c r="R9" i="14"/>
  <c r="S9" i="14" s="1"/>
  <c r="R21" i="9"/>
  <c r="S21" i="9" s="1"/>
  <c r="T9" i="16"/>
  <c r="AC9" i="16"/>
  <c r="AB9" i="16"/>
  <c r="AD9" i="16" s="1"/>
  <c r="AC24" i="17"/>
  <c r="T24" i="17"/>
  <c r="AC20" i="17"/>
  <c r="AD20" i="17" s="1"/>
  <c r="AB20" i="17"/>
  <c r="AC16" i="17"/>
  <c r="AD16" i="17" s="1"/>
  <c r="T16" i="17"/>
  <c r="AB16" i="17"/>
  <c r="AC12" i="17"/>
  <c r="AD12" i="17" s="1"/>
  <c r="T12" i="17"/>
  <c r="AB12" i="17"/>
  <c r="AC23" i="16"/>
  <c r="T23" i="16"/>
  <c r="AB23" i="16"/>
  <c r="AC19" i="16"/>
  <c r="T19" i="16"/>
  <c r="AB19" i="16"/>
  <c r="AD19" i="16" s="1"/>
  <c r="AC15" i="16"/>
  <c r="T15" i="16"/>
  <c r="AB15" i="16"/>
  <c r="AD15" i="16" s="1"/>
  <c r="AC11" i="16"/>
  <c r="T11" i="16"/>
  <c r="AB11" i="16"/>
  <c r="AD11" i="16" s="1"/>
  <c r="AC22" i="15"/>
  <c r="T22" i="15"/>
  <c r="AB22" i="15"/>
  <c r="AC18" i="15"/>
  <c r="AD18" i="15" s="1"/>
  <c r="T18" i="15"/>
  <c r="AB18" i="15"/>
  <c r="AC14" i="15"/>
  <c r="AD14" i="15" s="1"/>
  <c r="T14" i="15"/>
  <c r="AB14" i="15"/>
  <c r="AC10" i="15"/>
  <c r="AD10" i="15" s="1"/>
  <c r="T10" i="15"/>
  <c r="AB10" i="15"/>
  <c r="AB21" i="14"/>
  <c r="AC21" i="14"/>
  <c r="T21" i="14"/>
  <c r="AB17" i="14"/>
  <c r="AD17" i="14" s="1"/>
  <c r="AC17" i="14"/>
  <c r="T17" i="14"/>
  <c r="AB13" i="14"/>
  <c r="AD13" i="14" s="1"/>
  <c r="AC13" i="14"/>
  <c r="T13" i="14"/>
  <c r="AC24" i="9"/>
  <c r="T24" i="9"/>
  <c r="AC20" i="9"/>
  <c r="T20" i="9"/>
  <c r="AB20" i="9"/>
  <c r="AC16" i="9"/>
  <c r="AB16" i="9"/>
  <c r="AD16" i="9" s="1"/>
  <c r="AC12" i="9"/>
  <c r="T12" i="9"/>
  <c r="AB12" i="9"/>
  <c r="AD12" i="9" s="1"/>
  <c r="T9" i="15"/>
  <c r="AB9" i="15"/>
  <c r="AC9" i="15"/>
  <c r="AD9" i="15" s="1"/>
  <c r="AC23" i="17"/>
  <c r="T23" i="17"/>
  <c r="AB23" i="17"/>
  <c r="AC19" i="17"/>
  <c r="AD19" i="17" s="1"/>
  <c r="AB19" i="17"/>
  <c r="AC15" i="17"/>
  <c r="AD15" i="17" s="1"/>
  <c r="T15" i="17"/>
  <c r="AB15" i="17"/>
  <c r="AC11" i="17"/>
  <c r="AD11" i="17" s="1"/>
  <c r="T11" i="17"/>
  <c r="AB11" i="17"/>
  <c r="AC22" i="16"/>
  <c r="T22" i="16"/>
  <c r="AB22" i="16"/>
  <c r="AC18" i="16"/>
  <c r="T18" i="16"/>
  <c r="AB18" i="16"/>
  <c r="AD18" i="16" s="1"/>
  <c r="AC14" i="16"/>
  <c r="T14" i="16"/>
  <c r="AB14" i="16"/>
  <c r="AD14" i="16" s="1"/>
  <c r="AC10" i="16"/>
  <c r="T10" i="16"/>
  <c r="AB10" i="16"/>
  <c r="AD10" i="16" s="1"/>
  <c r="AC21" i="15"/>
  <c r="T21" i="15"/>
  <c r="AB21" i="15"/>
  <c r="AC17" i="15"/>
  <c r="AD17" i="15" s="1"/>
  <c r="T17" i="15"/>
  <c r="AB17" i="15"/>
  <c r="AC13" i="15"/>
  <c r="AD13" i="15" s="1"/>
  <c r="T13" i="15"/>
  <c r="AB13" i="15"/>
  <c r="AC24" i="14"/>
  <c r="T24" i="14"/>
  <c r="AC20" i="14"/>
  <c r="T20" i="14"/>
  <c r="AB20" i="14"/>
  <c r="AC16" i="14"/>
  <c r="T16" i="14"/>
  <c r="AB16" i="14"/>
  <c r="AD16" i="14" s="1"/>
  <c r="AC12" i="14"/>
  <c r="T12" i="14"/>
  <c r="AB12" i="14"/>
  <c r="AD12" i="14" s="1"/>
  <c r="AC23" i="9"/>
  <c r="AB23" i="9"/>
  <c r="T23" i="9"/>
  <c r="AC19" i="9"/>
  <c r="AB19" i="9"/>
  <c r="AD19" i="9" s="1"/>
  <c r="AC15" i="9"/>
  <c r="AB15" i="9"/>
  <c r="AD15" i="9" s="1"/>
  <c r="AC11" i="9"/>
  <c r="AB11" i="9"/>
  <c r="AD11" i="9" s="1"/>
  <c r="T11" i="9"/>
  <c r="T9" i="14"/>
  <c r="AC9" i="14"/>
  <c r="AB9" i="14"/>
  <c r="AD9" i="14" s="1"/>
  <c r="T22" i="17"/>
  <c r="AC22" i="17"/>
  <c r="AB22" i="17"/>
  <c r="AC18" i="17"/>
  <c r="AD18" i="17" s="1"/>
  <c r="AB18" i="17"/>
  <c r="T14" i="17"/>
  <c r="AC14" i="17"/>
  <c r="AD14" i="17" s="1"/>
  <c r="AB14" i="17"/>
  <c r="T10" i="17"/>
  <c r="AC10" i="17"/>
  <c r="AD10" i="17" s="1"/>
  <c r="AB10" i="17"/>
  <c r="T21" i="16"/>
  <c r="AC21" i="16"/>
  <c r="AB21" i="16"/>
  <c r="AD21" i="16" s="1"/>
  <c r="T17" i="16"/>
  <c r="AC17" i="16"/>
  <c r="AB17" i="16"/>
  <c r="AD17" i="16" s="1"/>
  <c r="T13" i="16"/>
  <c r="AC13" i="16"/>
  <c r="AB13" i="16"/>
  <c r="AD13" i="16" s="1"/>
  <c r="T24" i="15"/>
  <c r="AC24" i="15"/>
  <c r="T20" i="15"/>
  <c r="AC20" i="15"/>
  <c r="AB20" i="15"/>
  <c r="T16" i="15"/>
  <c r="AC16" i="15"/>
  <c r="AD16" i="15" s="1"/>
  <c r="AB16" i="15"/>
  <c r="T12" i="15"/>
  <c r="AC12" i="15"/>
  <c r="AD12" i="15" s="1"/>
  <c r="AB12" i="15"/>
  <c r="T23" i="14"/>
  <c r="AC23" i="14"/>
  <c r="AB23" i="14"/>
  <c r="T19" i="14"/>
  <c r="AC19" i="14"/>
  <c r="AB19" i="14"/>
  <c r="AD19" i="14" s="1"/>
  <c r="T15" i="14"/>
  <c r="AC15" i="14"/>
  <c r="AB15" i="14"/>
  <c r="AD15" i="14" s="1"/>
  <c r="T11" i="14"/>
  <c r="AC11" i="14"/>
  <c r="AB11" i="14"/>
  <c r="AD11" i="14" s="1"/>
  <c r="T22" i="9"/>
  <c r="AC22" i="9"/>
  <c r="AB22" i="9"/>
  <c r="AC18" i="9"/>
  <c r="AB18" i="9"/>
  <c r="AD18" i="9" s="1"/>
  <c r="T14" i="9"/>
  <c r="AC14" i="9"/>
  <c r="AB14" i="9"/>
  <c r="AD14" i="9" s="1"/>
  <c r="T10" i="9"/>
  <c r="AC10" i="9"/>
  <c r="AB10" i="9"/>
  <c r="AD10" i="9" s="1"/>
  <c r="AC9" i="17"/>
  <c r="AD9" i="17" s="1"/>
  <c r="T9" i="17"/>
  <c r="AB9" i="17"/>
  <c r="AC9" i="9"/>
  <c r="T9" i="9"/>
  <c r="AB9" i="9"/>
  <c r="AD9" i="9" s="1"/>
  <c r="AC21" i="17"/>
  <c r="AD21" i="17" s="1"/>
  <c r="AB21" i="17"/>
  <c r="AC17" i="17"/>
  <c r="AD17" i="17" s="1"/>
  <c r="T17" i="17"/>
  <c r="AB17" i="17"/>
  <c r="AC13" i="17"/>
  <c r="AD13" i="17" s="1"/>
  <c r="T13" i="17"/>
  <c r="AB13" i="17"/>
  <c r="AC24" i="16"/>
  <c r="T24" i="16"/>
  <c r="AC20" i="16"/>
  <c r="T20" i="16"/>
  <c r="AB20" i="16"/>
  <c r="AD20" i="16" s="1"/>
  <c r="AC16" i="16"/>
  <c r="T16" i="16"/>
  <c r="AB16" i="16"/>
  <c r="AD16" i="16" s="1"/>
  <c r="AC12" i="16"/>
  <c r="T12" i="16"/>
  <c r="AB12" i="16"/>
  <c r="AD12" i="16" s="1"/>
  <c r="AC23" i="15"/>
  <c r="T23" i="15"/>
  <c r="AB23" i="15"/>
  <c r="AC19" i="15"/>
  <c r="T19" i="15"/>
  <c r="AB19" i="15"/>
  <c r="AB15" i="15"/>
  <c r="AC15" i="15"/>
  <c r="AD15" i="15" s="1"/>
  <c r="T15" i="15"/>
  <c r="AB11" i="15"/>
  <c r="AC11" i="15"/>
  <c r="AD11" i="15" s="1"/>
  <c r="T11" i="15"/>
  <c r="AC22" i="14"/>
  <c r="T22" i="14"/>
  <c r="AB22" i="14"/>
  <c r="AC18" i="14"/>
  <c r="T18" i="14"/>
  <c r="AB18" i="14"/>
  <c r="AD18" i="14" s="1"/>
  <c r="AC14" i="14"/>
  <c r="T14" i="14"/>
  <c r="AB14" i="14"/>
  <c r="AD14" i="14" s="1"/>
  <c r="AC10" i="14"/>
  <c r="T10" i="14"/>
  <c r="AB10" i="14"/>
  <c r="AD10" i="14" s="1"/>
  <c r="AC21" i="9"/>
  <c r="T21" i="9"/>
  <c r="AB21" i="9"/>
  <c r="AC17" i="9"/>
  <c r="AB17" i="9"/>
  <c r="AD17" i="9" s="1"/>
  <c r="AC13" i="9"/>
  <c r="T13" i="9"/>
  <c r="AB13" i="9"/>
  <c r="AD13" i="9" s="1"/>
  <c r="R13" i="9"/>
  <c r="Z14" i="10"/>
  <c r="AA14" i="10" s="1"/>
  <c r="T14" i="10" s="1"/>
  <c r="Z21" i="10"/>
  <c r="AA21" i="10" s="1"/>
  <c r="T21" i="10" s="1"/>
  <c r="Z17" i="10"/>
  <c r="AA17" i="10" s="1"/>
  <c r="T17" i="10" s="1"/>
  <c r="Z13" i="10"/>
  <c r="AA13" i="10" s="1"/>
  <c r="T13" i="10" s="1"/>
  <c r="AC9" i="10"/>
  <c r="AD9" i="10" s="1"/>
  <c r="AB9" i="10"/>
  <c r="Z22" i="10"/>
  <c r="AA22" i="10" s="1"/>
  <c r="T22" i="10" s="1"/>
  <c r="Z10" i="10"/>
  <c r="AA10" i="10" s="1"/>
  <c r="T10" i="10" s="1"/>
  <c r="Z24" i="10"/>
  <c r="AA24" i="10" s="1"/>
  <c r="T24" i="10" s="1"/>
  <c r="Z20" i="10"/>
  <c r="AA20" i="10" s="1"/>
  <c r="T20" i="10" s="1"/>
  <c r="Z16" i="10"/>
  <c r="AA16" i="10" s="1"/>
  <c r="T16" i="10" s="1"/>
  <c r="Z12" i="10"/>
  <c r="AA12" i="10" s="1"/>
  <c r="T12" i="10" s="1"/>
  <c r="Z18" i="10"/>
  <c r="AA18" i="10" s="1"/>
  <c r="T18" i="10" s="1"/>
  <c r="AB23" i="10"/>
  <c r="AC23" i="10"/>
  <c r="Z19" i="10"/>
  <c r="AA19" i="10" s="1"/>
  <c r="T19" i="10" s="1"/>
  <c r="Z15" i="10"/>
  <c r="AA15" i="10" s="1"/>
  <c r="T15" i="10" s="1"/>
  <c r="Z11" i="10"/>
  <c r="AA11" i="10" s="1"/>
  <c r="T11" i="10" s="1"/>
  <c r="W20" i="14"/>
  <c r="R21" i="10"/>
  <c r="R14" i="10"/>
  <c r="R9" i="15"/>
  <c r="R23" i="17"/>
  <c r="R22" i="16"/>
  <c r="R20" i="15"/>
  <c r="R10" i="9"/>
  <c r="R12" i="10"/>
  <c r="R24" i="14"/>
  <c r="R17" i="14"/>
  <c r="R15" i="14"/>
  <c r="R11" i="10"/>
  <c r="W24" i="16"/>
  <c r="R18" i="16"/>
  <c r="W22" i="15"/>
  <c r="R16" i="15"/>
  <c r="W12" i="15"/>
  <c r="W21" i="14"/>
  <c r="W19" i="14"/>
  <c r="R15" i="17"/>
  <c r="R14" i="16"/>
  <c r="R11" i="15"/>
  <c r="R12" i="16"/>
  <c r="R23" i="14"/>
  <c r="R16" i="14"/>
  <c r="R10" i="14"/>
  <c r="R18" i="10"/>
  <c r="R11" i="17"/>
  <c r="R24" i="15"/>
  <c r="W14" i="15"/>
  <c r="W21" i="9"/>
  <c r="R23" i="9"/>
  <c r="S23" i="9" s="1"/>
  <c r="R12" i="9"/>
  <c r="R23" i="10"/>
  <c r="R15" i="10"/>
  <c r="R16" i="17"/>
  <c r="R15" i="16"/>
  <c r="R13" i="15"/>
  <c r="R24" i="9"/>
  <c r="S24" i="9" s="1"/>
  <c r="R18" i="14"/>
  <c r="R11" i="14"/>
  <c r="R24" i="10"/>
  <c r="R19" i="16"/>
  <c r="R17" i="15"/>
  <c r="R11" i="9"/>
  <c r="R19" i="10"/>
  <c r="R9" i="9"/>
  <c r="R24" i="17"/>
  <c r="R23" i="16"/>
  <c r="R21" i="15"/>
  <c r="R13" i="10"/>
  <c r="R22" i="14"/>
  <c r="R14" i="14"/>
  <c r="R9" i="10"/>
  <c r="R20" i="10"/>
  <c r="R17" i="10"/>
  <c r="R10" i="10"/>
  <c r="R9" i="16"/>
  <c r="R12" i="17"/>
  <c r="R10" i="16"/>
  <c r="R20" i="9"/>
  <c r="S20" i="9" s="1"/>
  <c r="R22" i="17"/>
  <c r="R14" i="17"/>
  <c r="R10" i="17"/>
  <c r="R21" i="16"/>
  <c r="R17" i="16"/>
  <c r="R13" i="16"/>
  <c r="R23" i="15"/>
  <c r="R19" i="15"/>
  <c r="R15" i="15"/>
  <c r="R10" i="15"/>
  <c r="R22" i="9"/>
  <c r="S22" i="9" s="1"/>
  <c r="R14" i="9"/>
  <c r="W17" i="17" l="1"/>
  <c r="S13" i="17"/>
  <c r="S20" i="16"/>
  <c r="W11" i="16"/>
  <c r="S16" i="16"/>
  <c r="W18" i="15"/>
  <c r="W13" i="14"/>
  <c r="S23" i="10"/>
  <c r="W22" i="10"/>
  <c r="W12" i="14"/>
  <c r="W9" i="17"/>
  <c r="W16" i="10"/>
  <c r="W13" i="17"/>
  <c r="W16" i="16"/>
  <c r="W9" i="14"/>
  <c r="W20" i="16"/>
  <c r="S12" i="17"/>
  <c r="S11" i="17"/>
  <c r="S14" i="17"/>
  <c r="S16" i="17"/>
  <c r="S10" i="17"/>
  <c r="S15" i="17"/>
  <c r="S13" i="16"/>
  <c r="S17" i="16"/>
  <c r="S14" i="16"/>
  <c r="S21" i="16"/>
  <c r="S12" i="16"/>
  <c r="S9" i="16"/>
  <c r="S15" i="16"/>
  <c r="S10" i="16"/>
  <c r="S18" i="16"/>
  <c r="S19" i="16"/>
  <c r="S13" i="15"/>
  <c r="S11" i="15"/>
  <c r="S16" i="15"/>
  <c r="S15" i="15"/>
  <c r="S9" i="15"/>
  <c r="S10" i="15"/>
  <c r="S17" i="15"/>
  <c r="S18" i="14"/>
  <c r="S16" i="14"/>
  <c r="S17" i="14"/>
  <c r="S14" i="14"/>
  <c r="S11" i="14"/>
  <c r="S10" i="14"/>
  <c r="S15" i="14"/>
  <c r="S13" i="9"/>
  <c r="S12" i="9"/>
  <c r="S10" i="9"/>
  <c r="S11" i="9"/>
  <c r="W13" i="9"/>
  <c r="S9" i="9"/>
  <c r="S14" i="9"/>
  <c r="S20" i="10"/>
  <c r="S21" i="10"/>
  <c r="S11" i="10"/>
  <c r="S17" i="10"/>
  <c r="S10" i="10"/>
  <c r="S13" i="10"/>
  <c r="S19" i="10"/>
  <c r="S15" i="10"/>
  <c r="S18" i="10"/>
  <c r="S12" i="10"/>
  <c r="S14" i="10"/>
  <c r="S9" i="10"/>
  <c r="AB12" i="10"/>
  <c r="AC12" i="10"/>
  <c r="AD12" i="10" s="1"/>
  <c r="AC10" i="10"/>
  <c r="AD10" i="10" s="1"/>
  <c r="AB10" i="10"/>
  <c r="AC17" i="10"/>
  <c r="AD17" i="10" s="1"/>
  <c r="AB17" i="10"/>
  <c r="AC11" i="10"/>
  <c r="AD11" i="10" s="1"/>
  <c r="AB11" i="10"/>
  <c r="AC19" i="10"/>
  <c r="AD19" i="10" s="1"/>
  <c r="AB19" i="10"/>
  <c r="AC18" i="10"/>
  <c r="AD18" i="10" s="1"/>
  <c r="AB18" i="10"/>
  <c r="AB16" i="10"/>
  <c r="AC16" i="10"/>
  <c r="AD16" i="10" s="1"/>
  <c r="AC24" i="10"/>
  <c r="AB22" i="10"/>
  <c r="AC22" i="10"/>
  <c r="AD22" i="10" s="1"/>
  <c r="AC13" i="10"/>
  <c r="AD13" i="10" s="1"/>
  <c r="AB13" i="10"/>
  <c r="AC21" i="10"/>
  <c r="AD21" i="10" s="1"/>
  <c r="AB21" i="10"/>
  <c r="AB20" i="10"/>
  <c r="AC20" i="10"/>
  <c r="AD20" i="10" s="1"/>
  <c r="AB14" i="10"/>
  <c r="AC14" i="10"/>
  <c r="AD14" i="10" s="1"/>
  <c r="AC15" i="10"/>
  <c r="AD15" i="10" s="1"/>
  <c r="AB15" i="10"/>
  <c r="W10" i="15"/>
  <c r="W13" i="16"/>
  <c r="W14" i="17"/>
  <c r="W20" i="9"/>
  <c r="W9" i="16"/>
  <c r="W9" i="10"/>
  <c r="W21" i="15"/>
  <c r="W19" i="16"/>
  <c r="W11" i="14"/>
  <c r="W15" i="10"/>
  <c r="W24" i="15"/>
  <c r="W11" i="17"/>
  <c r="W16" i="14"/>
  <c r="W12" i="16"/>
  <c r="W12" i="10"/>
  <c r="W14" i="10"/>
  <c r="W14" i="9"/>
  <c r="W15" i="15"/>
  <c r="W17" i="16"/>
  <c r="W10" i="10"/>
  <c r="W22" i="14"/>
  <c r="W9" i="9"/>
  <c r="W17" i="15"/>
  <c r="W24" i="10"/>
  <c r="W24" i="9"/>
  <c r="W12" i="9"/>
  <c r="W18" i="10"/>
  <c r="W23" i="14"/>
  <c r="W11" i="15"/>
  <c r="W14" i="16"/>
  <c r="W15" i="17"/>
  <c r="W16" i="15"/>
  <c r="W18" i="16"/>
  <c r="W11" i="10"/>
  <c r="W15" i="14"/>
  <c r="W10" i="9"/>
  <c r="W19" i="15"/>
  <c r="W21" i="16"/>
  <c r="W22" i="17"/>
  <c r="W12" i="17"/>
  <c r="W17" i="10"/>
  <c r="W13" i="10"/>
  <c r="W24" i="17"/>
  <c r="W11" i="9"/>
  <c r="W18" i="14"/>
  <c r="W15" i="16"/>
  <c r="W16" i="17"/>
  <c r="W23" i="10"/>
  <c r="W23" i="9"/>
  <c r="W17" i="14"/>
  <c r="W9" i="15"/>
  <c r="W21" i="10"/>
  <c r="W22" i="9"/>
  <c r="W23" i="15"/>
  <c r="W10" i="17"/>
  <c r="W10" i="16"/>
  <c r="W20" i="10"/>
  <c r="W14" i="14"/>
  <c r="W23" i="16"/>
  <c r="W19" i="10"/>
  <c r="W13" i="15"/>
  <c r="W10" i="14"/>
  <c r="W24" i="14"/>
  <c r="W20" i="15"/>
  <c r="W22" i="16"/>
  <c r="W23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00000000-0006-0000-0000-000001000000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00000000-0006-0000-0000-000002000000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00000000-0006-0000-00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T7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K27" authorId="2" shapeId="0" xr:uid="{00000000-0006-0000-0000-00000B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8" authorId="2" shapeId="0" xr:uid="{00000000-0006-0000-0000-00000C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" authorId="2" shapeId="0" xr:uid="{00000000-0006-0000-0000-00000D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00000000-0006-0000-01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T7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K27" authorId="2" shapeId="0" xr:uid="{00000000-0006-0000-0100-00000B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" authorId="2" shapeId="0" xr:uid="{00000000-0006-0000-0100-00000C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" authorId="2" shapeId="0" xr:uid="{00000000-0006-0000-0100-00000D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00000000-0006-0000-02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T7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K27" authorId="2" shapeId="0" xr:uid="{00000000-0006-0000-0200-00000B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" authorId="2" shapeId="0" xr:uid="{00000000-0006-0000-0200-00000C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" authorId="2" shapeId="0" xr:uid="{00000000-0006-0000-0200-00000D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00000000-0006-0000-03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00000000-0006-0000-03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T7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K27" authorId="2" shapeId="0" xr:uid="{00000000-0006-0000-0300-00000B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" authorId="2" shapeId="0" xr:uid="{00000000-0006-0000-0300-00000C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" authorId="2" shapeId="0" xr:uid="{00000000-0006-0000-0300-00000D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00000000-0006-0000-04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00000000-0006-0000-04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T7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K27" authorId="2" shapeId="0" xr:uid="{00000000-0006-0000-0400-00000B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" authorId="2" shapeId="0" xr:uid="{00000000-0006-0000-0400-00000C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" authorId="2" shapeId="0" xr:uid="{00000000-0006-0000-0400-00000D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00000000-0006-0000-05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00000000-0006-0000-05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T7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K27" authorId="2" shapeId="0" xr:uid="{00000000-0006-0000-0500-00000B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" authorId="2" shapeId="0" xr:uid="{00000000-0006-0000-0500-00000C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" authorId="2" shapeId="0" xr:uid="{00000000-0006-0000-0500-00000D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<sst xmlns="http://schemas.openxmlformats.org/spreadsheetml/2006/main" count="813" uniqueCount="187">
  <si>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</si>
  <si>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</si>
  <si>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</si>
  <si>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</si>
  <si>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</si>
  <si>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</si>
  <si>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</si>
  <si>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</si>
  <si>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</si>
  <si>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</si>
  <si>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</si>
  <si>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</si>
  <si>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</si>
  <si>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Sinclair Coeff.</t>
  </si>
  <si>
    <t>klasse</t>
  </si>
  <si>
    <t>vekt</t>
  </si>
  <si>
    <t>lagt</t>
  </si>
  <si>
    <t>Rek.</t>
  </si>
  <si>
    <t xml:space="preserve"> </t>
  </si>
  <si>
    <t>dato</t>
  </si>
  <si>
    <t>gori</t>
  </si>
  <si>
    <t>Pulje:</t>
  </si>
  <si>
    <t>Stevnekat:</t>
  </si>
  <si>
    <t>St</t>
  </si>
  <si>
    <t>nr</t>
  </si>
  <si>
    <t>Norges Vektløfterforbund</t>
  </si>
  <si>
    <t xml:space="preserve"> Kate-</t>
  </si>
  <si>
    <t xml:space="preserve">    Beste forsøk i</t>
  </si>
  <si>
    <t xml:space="preserve">      hver øvelse</t>
  </si>
  <si>
    <t>Alder</t>
  </si>
  <si>
    <t>S t e v n e p r o t o k o l l</t>
  </si>
  <si>
    <t>Veteran</t>
  </si>
  <si>
    <t>Meltzer-Faber</t>
  </si>
  <si>
    <t>Poeng menn</t>
  </si>
  <si>
    <t>Poeng kvinner</t>
  </si>
  <si>
    <t>Kjønn</t>
  </si>
  <si>
    <t>Meltzer</t>
  </si>
  <si>
    <t>Faber</t>
  </si>
  <si>
    <t>Menn</t>
  </si>
  <si>
    <t>Meltser</t>
  </si>
  <si>
    <t>Kvinner</t>
  </si>
  <si>
    <t>gyldig</t>
  </si>
  <si>
    <t>NVF-ID</t>
  </si>
  <si>
    <t>Rolle</t>
  </si>
  <si>
    <t>Klubb</t>
  </si>
  <si>
    <t>Stevnets leder</t>
  </si>
  <si>
    <t>Speaker</t>
  </si>
  <si>
    <t>Dommer</t>
  </si>
  <si>
    <t>Chief Marshall</t>
  </si>
  <si>
    <t>Teknisk kontrollør</t>
  </si>
  <si>
    <t>Tidtaker</t>
  </si>
  <si>
    <t>Beskrivelse rekorder</t>
  </si>
  <si>
    <t>Ny sinclair fra 2023</t>
  </si>
  <si>
    <t>Sekretær</t>
  </si>
  <si>
    <t>Norgesmesterskap Junior</t>
  </si>
  <si>
    <t>Hitra VK</t>
  </si>
  <si>
    <t>Hitrahallen</t>
  </si>
  <si>
    <t>45</t>
  </si>
  <si>
    <t>UK</t>
  </si>
  <si>
    <t>Ingrid Emilie Haugland</t>
  </si>
  <si>
    <t>Vigrestad IK</t>
  </si>
  <si>
    <t>Ingrid Skag Skjefstad</t>
  </si>
  <si>
    <t>AK Bjørgvin</t>
  </si>
  <si>
    <t>49</t>
  </si>
  <si>
    <t>Emine Tefre Grønnevik</t>
  </si>
  <si>
    <t>Tambarskjelvar IL</t>
  </si>
  <si>
    <t>Heidi Nævdal</t>
  </si>
  <si>
    <t>55</t>
  </si>
  <si>
    <t>Monika Øvrebø</t>
  </si>
  <si>
    <t>Tysvær VK</t>
  </si>
  <si>
    <t>Veslemøy Susort Toskedal</t>
  </si>
  <si>
    <t>Lilje Kristine M. Røyseth</t>
  </si>
  <si>
    <t>Vilma Kornelie Hetle</t>
  </si>
  <si>
    <t>Trondheim AK</t>
  </si>
  <si>
    <t>Nora Kristine Haugland</t>
  </si>
  <si>
    <t>JK</t>
  </si>
  <si>
    <t>Ronja Lenvik</t>
  </si>
  <si>
    <t>59</t>
  </si>
  <si>
    <t>Lea Berge Jensen</t>
  </si>
  <si>
    <t>Sandra Nævdal</t>
  </si>
  <si>
    <t>UM</t>
  </si>
  <si>
    <t>Roland Siska</t>
  </si>
  <si>
    <t>Jørgen Bysveen</t>
  </si>
  <si>
    <t>T&amp;IL National</t>
  </si>
  <si>
    <t>JM</t>
  </si>
  <si>
    <t>Emil Viktor Sveum</t>
  </si>
  <si>
    <t>Gjøvik AK</t>
  </si>
  <si>
    <t>Tomack Sand</t>
  </si>
  <si>
    <t>Noah Mathias R. Svanholm</t>
  </si>
  <si>
    <t>Erik Orasmäe</t>
  </si>
  <si>
    <t>Sean Elliot Rafols Paudel</t>
  </si>
  <si>
    <t>Aksel Lykkebø Svorstøl</t>
  </si>
  <si>
    <t>Stefan Rønnevik</t>
  </si>
  <si>
    <t>Rasmus Heggvik Aune</t>
  </si>
  <si>
    <t>Sander Vatland</t>
  </si>
  <si>
    <t>Haugesund VK</t>
  </si>
  <si>
    <t>Kristian Ege</t>
  </si>
  <si>
    <t>Brede Tengel Lesto</t>
  </si>
  <si>
    <t>Olai Slagstad Aamot</t>
  </si>
  <si>
    <t>Rene A. Rand Djupå</t>
  </si>
  <si>
    <t>William Kyvik</t>
  </si>
  <si>
    <t>Ruben Vikhals Bjerkan</t>
  </si>
  <si>
    <t>Nidelv IL</t>
  </si>
  <si>
    <t>Alvolai Myrvang Røyseth</t>
  </si>
  <si>
    <t>Tønsberg-Kam.</t>
  </si>
  <si>
    <t>Mia Wensberg</t>
  </si>
  <si>
    <t>Stavanger AK</t>
  </si>
  <si>
    <t>Linn Kempinger</t>
  </si>
  <si>
    <t>Spydeberg Atletene</t>
  </si>
  <si>
    <t>Sigrid Johanne Røvik</t>
  </si>
  <si>
    <t>Rina Tysse</t>
  </si>
  <si>
    <t>Eline Svendsen</t>
  </si>
  <si>
    <t>Hannah-Emilie D. Iversen</t>
  </si>
  <si>
    <t>Eline Høien</t>
  </si>
  <si>
    <t>Ingeborg Liland</t>
  </si>
  <si>
    <t>Mathilde Loy Enger</t>
  </si>
  <si>
    <t>Emil Martin Harcourt</t>
  </si>
  <si>
    <t>Oliver Mitseim-Haugan</t>
  </si>
  <si>
    <t>Nima Berntsen Lama</t>
  </si>
  <si>
    <t>Nikolai K. Aadland</t>
  </si>
  <si>
    <t>Adrian Rosmæl Skauge</t>
  </si>
  <si>
    <t>Jakub Karol Kudyba</t>
  </si>
  <si>
    <t>Reinert Travieso Olsen</t>
  </si>
  <si>
    <t>Ulrik Lie-Haugen</t>
  </si>
  <si>
    <t>Larvik AK</t>
  </si>
  <si>
    <t>William Hjelde Stormoen</t>
  </si>
  <si>
    <t>William A. Christiansen</t>
  </si>
  <si>
    <t>Alexander Eide</t>
  </si>
  <si>
    <t>Emma Aurora Hansen</t>
  </si>
  <si>
    <t>Runa Molin Hugdal</t>
  </si>
  <si>
    <t>Marte A. Walseth</t>
  </si>
  <si>
    <t>76</t>
  </si>
  <si>
    <t>Malin Amundsen</t>
  </si>
  <si>
    <t>Mariell Endestad Hellevang</t>
  </si>
  <si>
    <t>Tine Rognaldsen Pedersen</t>
  </si>
  <si>
    <t>Lea Berle Horne</t>
  </si>
  <si>
    <t>Tromsø AK</t>
  </si>
  <si>
    <t>Mille Østli Dekke</t>
  </si>
  <si>
    <t>Trine Endestad Hellevang</t>
  </si>
  <si>
    <t>Hedda Øverli</t>
  </si>
  <si>
    <t>Anita Haugseth</t>
  </si>
  <si>
    <t>+87</t>
  </si>
  <si>
    <t>Sandra Viktoria N. Amundsen</t>
  </si>
  <si>
    <t>Tryggve Duun</t>
  </si>
  <si>
    <t>Maria-Isabel Velasquez Lie</t>
  </si>
  <si>
    <t>x</t>
  </si>
  <si>
    <t>Mathea Dypvik Kvaale</t>
  </si>
  <si>
    <t>Roar Aune</t>
  </si>
  <si>
    <t>Leif Arne Bjerkan</t>
  </si>
  <si>
    <t>Sigrid Røstvik</t>
  </si>
  <si>
    <t xml:space="preserve">Hitra VK </t>
  </si>
  <si>
    <t xml:space="preserve">John Birger Brevik </t>
  </si>
  <si>
    <t xml:space="preserve">Bjørn Johnsen </t>
  </si>
  <si>
    <t>Tore Wisth</t>
  </si>
  <si>
    <t xml:space="preserve">Ronja Lenvik ; rekord rykk og sammenlagt </t>
  </si>
  <si>
    <t>Åse Johanne Berge</t>
  </si>
  <si>
    <t xml:space="preserve">Børge Aadland </t>
  </si>
  <si>
    <t xml:space="preserve">AK Bjørgvin </t>
  </si>
  <si>
    <t xml:space="preserve">Spydeberg Atletene </t>
  </si>
  <si>
    <t xml:space="preserve">Frank Haugland </t>
  </si>
  <si>
    <t>Trond Kvilhaug</t>
  </si>
  <si>
    <t>John Birger Brevik</t>
  </si>
  <si>
    <t>Bjørn Johnsen</t>
  </si>
  <si>
    <t>Line Svebak Berg</t>
  </si>
  <si>
    <t>Kenneth Nordgård</t>
  </si>
  <si>
    <t xml:space="preserve">Jøran Herfjord </t>
  </si>
  <si>
    <t xml:space="preserve">Åse Johanne Berge </t>
  </si>
  <si>
    <t xml:space="preserve">Ronja Lenvik </t>
  </si>
  <si>
    <t xml:space="preserve">Trond Kvilhaug </t>
  </si>
  <si>
    <t xml:space="preserve">Sigrid Røstvik </t>
  </si>
  <si>
    <t>Nikolai K. Aadland: rekord støt og sammenlagt - William A. Christiaansen: rekord rykk, støt og sammenalgt</t>
  </si>
  <si>
    <t>Lea Berle Horne: rekord i rykk - Maria-Isabel Velasquez Lie: rekord støt.</t>
  </si>
  <si>
    <t>Randi Schei</t>
  </si>
  <si>
    <t xml:space="preserve">Christian Lysenstøen </t>
  </si>
  <si>
    <t>Even Matningsdal</t>
  </si>
  <si>
    <t>Elnaz Tajik</t>
  </si>
  <si>
    <t>Anton Bruntland Gustavson</t>
  </si>
  <si>
    <t>Hans Bjørnar Hagenes</t>
  </si>
  <si>
    <t>MENN</t>
  </si>
  <si>
    <t>KVINNER</t>
  </si>
  <si>
    <t>Resultat NM Junior</t>
  </si>
  <si>
    <t>Ranking NM Junior</t>
  </si>
  <si>
    <t>JUNIOR MENN</t>
  </si>
  <si>
    <t>Tambarskjevar IL</t>
  </si>
  <si>
    <t>JUNIOR KVINNER</t>
  </si>
  <si>
    <t>Resultat NM Lag finale</t>
  </si>
  <si>
    <t>Roland Siska ; rekord støt  og sammenlagt 49kg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</si>
</sst>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0"/>
    <numFmt numFmtId="165" formatCode="0.0"/>
    <numFmt numFmtId="166" formatCode="General;[Red]\-General"/>
    <numFmt numFmtId="167" formatCode="0.000"/>
    <numFmt numFmtId="168" formatCode="0.000000"/>
    <numFmt numFmtId="169" formatCode="dd/mm/yy;@"/>
    <numFmt numFmtId="170" formatCode="0.0;[Red]0.0"/>
    <numFmt numFmtId="171" formatCode="0;[Red]0"/>
    <numFmt numFmtId="172" formatCode="0.00;[Red]0.00"/>
  </numFmts>
  <fonts count="32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8"/>
      <name val="Arial Black"/>
      <family val="2"/>
    </font>
    <font>
      <sz val="18"/>
      <name val="Arial Black"/>
      <family val="2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MS Sans Serif"/>
      <family val="2"/>
    </font>
    <font>
      <sz val="11"/>
      <color rgb="FFFF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sz val="13"/>
      <name val="MS Sans Serif"/>
    </font>
    <font>
      <sz val="20"/>
      <name val="MS Sans Serif"/>
      <family val="2"/>
    </font>
    <font>
      <sz val="24"/>
      <name val="MS Sans Serif"/>
      <family val="2"/>
    </font>
    <font>
      <sz val="24"/>
      <color indexed="9"/>
      <name val="Times New Roman"/>
      <family val="1"/>
    </font>
    <font>
      <sz val="23"/>
      <color indexed="9"/>
      <name val="Times New Roman"/>
      <family val="1"/>
    </font>
    <font>
      <b/>
      <sz val="28"/>
      <color indexed="9"/>
      <name val="Times New Roman"/>
      <family val="1"/>
    </font>
    <font>
      <b/>
      <sz val="10"/>
      <name val="MS Sans Serif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398C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hair">
        <color auto="1"/>
      </right>
      <top style="dashed">
        <color auto="1"/>
      </top>
      <bottom/>
      <diagonal/>
    </border>
    <border>
      <left style="hair">
        <color auto="1"/>
      </left>
      <right style="hair">
        <color auto="1"/>
      </right>
      <top style="dashed">
        <color auto="1"/>
      </top>
      <bottom/>
      <diagonal/>
    </border>
    <border>
      <left style="hair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8" fillId="0" borderId="0"/>
  </cellStyleXfs>
  <cellXfs count="218">
    <xf numFmtId="0" fontId="0" fillId="0" borderId="0" xfId="0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2" fontId="2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1" fillId="0" borderId="2" xfId="0" applyNumberFormat="1" applyFont="1" applyBorder="1" applyAlignment="1">
      <alignment horizontal="center" wrapText="1"/>
    </xf>
    <xf numFmtId="17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/>
    <xf numFmtId="171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68" fontId="10" fillId="0" borderId="0" xfId="0" applyNumberFormat="1" applyFont="1" applyAlignment="1">
      <alignment horizontal="center" vertical="center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69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171" fontId="4" fillId="0" borderId="13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right"/>
    </xf>
    <xf numFmtId="1" fontId="12" fillId="0" borderId="0" xfId="0" applyNumberFormat="1" applyFont="1" applyAlignment="1" applyProtection="1">
      <alignment horizontal="center"/>
      <protection locked="0"/>
    </xf>
    <xf numFmtId="2" fontId="1" fillId="0" borderId="2" xfId="0" applyNumberFormat="1" applyFont="1" applyBorder="1" applyAlignment="1">
      <alignment horizontal="center" wrapText="1"/>
    </xf>
    <xf numFmtId="0" fontId="4" fillId="0" borderId="14" xfId="0" applyFont="1" applyBorder="1" applyAlignment="1" applyProtection="1">
      <alignment horizontal="right" vertical="center"/>
      <protection locked="0"/>
    </xf>
    <xf numFmtId="2" fontId="4" fillId="0" borderId="15" xfId="0" applyNumberFormat="1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169" fontId="4" fillId="0" borderId="15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171" fontId="3" fillId="0" borderId="16" xfId="0" applyNumberFormat="1" applyFont="1" applyBorder="1" applyAlignment="1" applyProtection="1">
      <alignment horizontal="center" vertical="center"/>
      <protection locked="0"/>
    </xf>
    <xf numFmtId="171" fontId="3" fillId="0" borderId="17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Alignment="1">
      <alignment horizontal="center"/>
    </xf>
    <xf numFmtId="171" fontId="3" fillId="0" borderId="15" xfId="0" applyNumberFormat="1" applyFont="1" applyBorder="1" applyAlignment="1" applyProtection="1">
      <alignment horizontal="center" vertical="center"/>
      <protection locked="0"/>
    </xf>
    <xf numFmtId="171" fontId="3" fillId="0" borderId="18" xfId="0" applyNumberFormat="1" applyFont="1" applyBorder="1" applyAlignment="1" applyProtection="1">
      <alignment horizontal="center" vertical="center"/>
      <protection locked="0"/>
    </xf>
    <xf numFmtId="171" fontId="3" fillId="0" borderId="19" xfId="0" applyNumberFormat="1" applyFont="1" applyBorder="1" applyAlignment="1" applyProtection="1">
      <alignment horizontal="center" vertical="center"/>
      <protection locked="0"/>
    </xf>
    <xf numFmtId="171" fontId="3" fillId="0" borderId="20" xfId="0" applyNumberFormat="1" applyFont="1" applyBorder="1" applyAlignment="1" applyProtection="1">
      <alignment horizontal="center" vertical="center"/>
      <protection locked="0"/>
    </xf>
    <xf numFmtId="171" fontId="3" fillId="0" borderId="3" xfId="0" applyNumberFormat="1" applyFont="1" applyBorder="1" applyAlignment="1" applyProtection="1">
      <alignment horizontal="center" vertical="center"/>
      <protection locked="0"/>
    </xf>
    <xf numFmtId="171" fontId="3" fillId="0" borderId="21" xfId="0" applyNumberFormat="1" applyFont="1" applyBorder="1" applyAlignment="1" applyProtection="1">
      <alignment horizontal="center" vertical="center"/>
      <protection locked="0"/>
    </xf>
    <xf numFmtId="171" fontId="3" fillId="0" borderId="22" xfId="0" applyNumberFormat="1" applyFont="1" applyBorder="1" applyAlignment="1" applyProtection="1">
      <alignment horizontal="center" vertical="center"/>
      <protection locked="0"/>
    </xf>
    <xf numFmtId="169" fontId="1" fillId="0" borderId="0" xfId="0" applyNumberFormat="1" applyFont="1" applyAlignment="1">
      <alignment horizontal="center"/>
    </xf>
    <xf numFmtId="169" fontId="12" fillId="0" borderId="0" xfId="0" applyNumberFormat="1" applyFont="1" applyAlignment="1" applyProtection="1">
      <alignment horizontal="left"/>
      <protection locked="0"/>
    </xf>
    <xf numFmtId="0" fontId="4" fillId="0" borderId="14" xfId="0" quotePrefix="1" applyFont="1" applyBorder="1" applyAlignment="1" applyProtection="1">
      <alignment horizontal="right" vertical="center"/>
      <protection locked="0"/>
    </xf>
    <xf numFmtId="2" fontId="3" fillId="0" borderId="0" xfId="0" applyNumberFormat="1" applyFont="1" applyAlignment="1">
      <alignment horizontal="right"/>
    </xf>
    <xf numFmtId="0" fontId="13" fillId="0" borderId="0" xfId="0" applyFont="1"/>
    <xf numFmtId="167" fontId="13" fillId="0" borderId="0" xfId="0" applyNumberFormat="1" applyFont="1"/>
    <xf numFmtId="1" fontId="13" fillId="0" borderId="0" xfId="0" applyNumberFormat="1" applyFont="1"/>
    <xf numFmtId="167" fontId="14" fillId="0" borderId="0" xfId="0" applyNumberFormat="1" applyFont="1" applyAlignment="1">
      <alignment horizontal="right" vertical="center"/>
    </xf>
    <xf numFmtId="167" fontId="14" fillId="2" borderId="0" xfId="0" applyNumberFormat="1" applyFont="1" applyFill="1" applyAlignment="1">
      <alignment horizontal="right" vertical="center"/>
    </xf>
    <xf numFmtId="0" fontId="15" fillId="0" borderId="0" xfId="0" applyFont="1" applyAlignment="1">
      <alignment horizontal="right"/>
    </xf>
    <xf numFmtId="1" fontId="5" fillId="0" borderId="23" xfId="0" applyNumberFormat="1" applyFont="1" applyBorder="1" applyAlignment="1">
      <alignment vertical="center"/>
    </xf>
    <xf numFmtId="1" fontId="5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1" fillId="0" borderId="28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169" fontId="12" fillId="0" borderId="0" xfId="0" applyNumberFormat="1" applyFont="1" applyAlignment="1" applyProtection="1">
      <alignment horizontal="center"/>
      <protection locked="0"/>
    </xf>
    <xf numFmtId="0" fontId="0" fillId="0" borderId="40" xfId="0" applyBorder="1" applyAlignment="1">
      <alignment vertical="center"/>
    </xf>
    <xf numFmtId="2" fontId="4" fillId="0" borderId="40" xfId="0" applyNumberFormat="1" applyFont="1" applyBorder="1" applyAlignment="1" applyProtection="1">
      <alignment horizontal="right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169" fontId="4" fillId="0" borderId="40" xfId="0" applyNumberFormat="1" applyFont="1" applyBorder="1" applyAlignment="1" applyProtection="1">
      <alignment horizontal="center" vertical="center"/>
      <protection locked="0"/>
    </xf>
    <xf numFmtId="1" fontId="4" fillId="0" borderId="41" xfId="0" applyNumberFormat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3" fillId="0" borderId="42" xfId="1" applyFont="1" applyBorder="1" applyAlignment="1" applyProtection="1">
      <alignment horizontal="center" vertical="center"/>
      <protection locked="0"/>
    </xf>
    <xf numFmtId="0" fontId="3" fillId="0" borderId="43" xfId="1" applyFont="1" applyBorder="1" applyAlignment="1" applyProtection="1">
      <alignment horizontal="center" vertical="center"/>
      <protection locked="0"/>
    </xf>
    <xf numFmtId="0" fontId="3" fillId="0" borderId="44" xfId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right" vertical="center"/>
      <protection locked="0"/>
    </xf>
    <xf numFmtId="1" fontId="4" fillId="0" borderId="40" xfId="0" applyNumberFormat="1" applyFont="1" applyBorder="1" applyAlignment="1" applyProtection="1">
      <alignment horizontal="center" vertical="center"/>
      <protection locked="0"/>
    </xf>
    <xf numFmtId="2" fontId="4" fillId="0" borderId="41" xfId="0" applyNumberFormat="1" applyFont="1" applyBorder="1" applyAlignment="1" applyProtection="1">
      <alignment horizontal="right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169" fontId="4" fillId="0" borderId="41" xfId="0" applyNumberFormat="1" applyFont="1" applyBorder="1" applyAlignment="1" applyProtection="1">
      <alignment horizontal="center" vertical="center"/>
      <protection locked="0"/>
    </xf>
    <xf numFmtId="0" fontId="0" fillId="0" borderId="45" xfId="0" applyBorder="1" applyAlignment="1">
      <alignment vertical="center"/>
    </xf>
    <xf numFmtId="49" fontId="4" fillId="0" borderId="46" xfId="0" quotePrefix="1" applyNumberFormat="1" applyFont="1" applyBorder="1" applyAlignment="1" applyProtection="1">
      <alignment horizontal="right" vertical="center"/>
      <protection locked="0"/>
    </xf>
    <xf numFmtId="2" fontId="4" fillId="0" borderId="45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169" fontId="4" fillId="0" borderId="45" xfId="0" applyNumberFormat="1" applyFont="1" applyBorder="1" applyAlignment="1" applyProtection="1">
      <alignment horizontal="center" vertical="center"/>
      <protection locked="0"/>
    </xf>
    <xf numFmtId="1" fontId="4" fillId="0" borderId="46" xfId="0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3" fillId="0" borderId="47" xfId="1" applyFont="1" applyBorder="1" applyAlignment="1" applyProtection="1">
      <alignment horizontal="center" vertical="center"/>
      <protection locked="0"/>
    </xf>
    <xf numFmtId="0" fontId="3" fillId="0" borderId="48" xfId="1" applyFont="1" applyBorder="1" applyAlignment="1" applyProtection="1">
      <alignment horizontal="center" vertical="center"/>
      <protection locked="0"/>
    </xf>
    <xf numFmtId="0" fontId="3" fillId="0" borderId="49" xfId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49" fontId="4" fillId="0" borderId="14" xfId="0" quotePrefix="1" applyNumberFormat="1" applyFont="1" applyBorder="1" applyAlignment="1" applyProtection="1">
      <alignment horizontal="right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3" fillId="0" borderId="50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/>
      <protection locked="0"/>
    </xf>
    <xf numFmtId="0" fontId="3" fillId="0" borderId="19" xfId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right" vertical="center"/>
      <protection locked="0"/>
    </xf>
    <xf numFmtId="1" fontId="4" fillId="0" borderId="45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6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46" xfId="0" quotePrefix="1" applyFont="1" applyBorder="1" applyAlignment="1" applyProtection="1">
      <alignment horizontal="right" vertical="center"/>
      <protection locked="0"/>
    </xf>
    <xf numFmtId="0" fontId="19" fillId="0" borderId="47" xfId="1" applyFont="1" applyBorder="1" applyAlignment="1" applyProtection="1">
      <alignment horizontal="center" vertical="center"/>
      <protection locked="0"/>
    </xf>
    <xf numFmtId="0" fontId="19" fillId="0" borderId="19" xfId="1" applyFont="1" applyBorder="1" applyAlignment="1" applyProtection="1">
      <alignment horizontal="center" vertical="center"/>
      <protection locked="0"/>
    </xf>
    <xf numFmtId="0" fontId="19" fillId="0" borderId="49" xfId="1" applyFont="1" applyBorder="1" applyAlignment="1" applyProtection="1">
      <alignment horizontal="center" vertical="center"/>
      <protection locked="0"/>
    </xf>
    <xf numFmtId="0" fontId="19" fillId="0" borderId="50" xfId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171" fontId="3" fillId="0" borderId="50" xfId="0" applyNumberFormat="1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0" fillId="0" borderId="0" xfId="0" applyFont="1"/>
    <xf numFmtId="2" fontId="21" fillId="0" borderId="0" xfId="0" applyNumberFormat="1" applyFont="1" applyAlignment="1">
      <alignment horizontal="right"/>
    </xf>
    <xf numFmtId="171" fontId="21" fillId="0" borderId="0" xfId="0" applyNumberFormat="1" applyFont="1" applyAlignment="1">
      <alignment horizontal="right"/>
    </xf>
    <xf numFmtId="1" fontId="21" fillId="0" borderId="0" xfId="0" applyNumberFormat="1" applyFont="1" applyAlignment="1">
      <alignment horizontal="left"/>
    </xf>
    <xf numFmtId="169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16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/>
    <xf numFmtId="172" fontId="21" fillId="0" borderId="0" xfId="0" applyNumberFormat="1" applyFont="1" applyAlignment="1">
      <alignment horizontal="right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5" borderId="0" xfId="0" applyFont="1" applyFill="1" applyAlignment="1">
      <alignment horizontal="center"/>
    </xf>
    <xf numFmtId="2" fontId="24" fillId="3" borderId="0" xfId="0" applyNumberFormat="1" applyFont="1" applyFill="1" applyAlignment="1">
      <alignment horizontal="right"/>
    </xf>
    <xf numFmtId="0" fontId="24" fillId="3" borderId="0" xfId="0" applyFont="1" applyFill="1" applyAlignment="1">
      <alignment horizontal="right"/>
    </xf>
    <xf numFmtId="0" fontId="24" fillId="3" borderId="0" xfId="0" applyFont="1" applyFill="1" applyAlignment="1">
      <alignment horizontal="left"/>
    </xf>
    <xf numFmtId="0" fontId="24" fillId="3" borderId="0" xfId="0" applyFont="1" applyFill="1"/>
    <xf numFmtId="2" fontId="24" fillId="6" borderId="0" xfId="0" applyNumberFormat="1" applyFont="1" applyFill="1" applyAlignment="1">
      <alignment horizontal="right"/>
    </xf>
    <xf numFmtId="0" fontId="24" fillId="6" borderId="0" xfId="0" applyFont="1" applyFill="1" applyAlignment="1">
      <alignment horizontal="right"/>
    </xf>
    <xf numFmtId="0" fontId="24" fillId="6" borderId="0" xfId="0" applyFont="1" applyFill="1" applyAlignment="1">
      <alignment horizontal="left"/>
    </xf>
    <xf numFmtId="0" fontId="24" fillId="6" borderId="0" xfId="0" applyFont="1" applyFill="1"/>
    <xf numFmtId="169" fontId="0" fillId="0" borderId="0" xfId="0" applyNumberFormat="1"/>
    <xf numFmtId="0" fontId="3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3" fillId="0" borderId="0" xfId="0" applyFont="1" applyAlignment="1" applyProtection="1">
      <alignment horizontal="left" vertical="top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12" fillId="0" borderId="0" xfId="0" applyNumberFormat="1" applyFont="1" applyAlignment="1" applyProtection="1">
      <alignment horizontal="left"/>
      <protection locked="0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4" fontId="4" fillId="0" borderId="0" xfId="0" applyNumberFormat="1" applyFont="1" applyAlignment="1" applyProtection="1">
      <alignment horizontal="left"/>
      <protection locked="0"/>
    </xf>
    <xf numFmtId="0" fontId="24" fillId="3" borderId="0" xfId="0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169" fontId="28" fillId="5" borderId="0" xfId="0" applyNumberFormat="1" applyFont="1" applyFill="1" applyAlignment="1">
      <alignment horizontal="center"/>
    </xf>
    <xf numFmtId="0" fontId="24" fillId="6" borderId="0" xfId="0" applyFont="1" applyFill="1" applyAlignment="1">
      <alignment horizontal="left"/>
    </xf>
    <xf numFmtId="0" fontId="24" fillId="3" borderId="0" xfId="0" applyFont="1" applyFill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Normal" xfId="0" builtinId="0"/>
    <cellStyle name="Normal_Sheet2" xfId="1" xr:uid="{F47FD018-613E-8D4F-A65E-6D70E0F2E070}"/>
  </cellStyles>
  <dxfs count="22">
    <dxf>
      <font>
        <b/>
        <i val="0"/>
        <u/>
        <color theme="3"/>
      </font>
    </dxf>
    <dxf>
      <font>
        <b/>
        <i val="0"/>
        <strike/>
        <color rgb="FFFF0000"/>
      </font>
    </dxf>
    <dxf>
      <font>
        <b/>
        <i val="0"/>
        <u/>
        <color theme="3"/>
      </font>
    </dxf>
    <dxf>
      <font>
        <b/>
        <i val="0"/>
        <strike/>
        <color rgb="FFFF0000"/>
      </font>
    </dxf>
    <dxf>
      <font>
        <b/>
        <i val="0"/>
        <u/>
        <color theme="3"/>
      </font>
    </dxf>
    <dxf>
      <font>
        <b/>
        <i val="0"/>
        <strike/>
        <color rgb="FFFF000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E8CC5"/>
      <color rgb="FF9570BE"/>
      <color rgb="FFC398C7"/>
      <color rgb="FFB570BB"/>
      <color rgb="FFB97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1714500</xdr:colOff>
      <xdr:row>2</xdr:row>
      <xdr:rowOff>38100</xdr:rowOff>
    </xdr:to>
    <xdr:sp macro="" textlink="">
      <xdr:nvSpPr>
        <xdr:cNvPr id="7336" name="Rectangle 1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190500</xdr:colOff>
      <xdr:row>0</xdr:row>
      <xdr:rowOff>25400</xdr:rowOff>
    </xdr:from>
    <xdr:to>
      <xdr:col>2</xdr:col>
      <xdr:colOff>254000</xdr:colOff>
      <xdr:row>3</xdr:row>
      <xdr:rowOff>0</xdr:rowOff>
    </xdr:to>
    <xdr:pic>
      <xdr:nvPicPr>
        <xdr:cNvPr id="7354" name="Picture 192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25400"/>
          <a:ext cx="8382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1714500</xdr:colOff>
      <xdr:row>2</xdr:row>
      <xdr:rowOff>38100</xdr:rowOff>
    </xdr:to>
    <xdr:sp macro="" textlink="">
      <xdr:nvSpPr>
        <xdr:cNvPr id="6316" name="Rectangle 1">
          <a:extLst>
            <a:ext uri="{FF2B5EF4-FFF2-40B4-BE49-F238E27FC236}">
              <a16:creationId xmlns:a16="http://schemas.microsoft.com/office/drawing/2014/main" id="{00000000-0008-0000-0100-0000AC18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76200</xdr:colOff>
      <xdr:row>0</xdr:row>
      <xdr:rowOff>76200</xdr:rowOff>
    </xdr:from>
    <xdr:to>
      <xdr:col>2</xdr:col>
      <xdr:colOff>139700</xdr:colOff>
      <xdr:row>3</xdr:row>
      <xdr:rowOff>50800</xdr:rowOff>
    </xdr:to>
    <xdr:pic>
      <xdr:nvPicPr>
        <xdr:cNvPr id="6334" name="Picture 192">
          <a:extLst>
            <a:ext uri="{FF2B5EF4-FFF2-40B4-BE49-F238E27FC236}">
              <a16:creationId xmlns:a16="http://schemas.microsoft.com/office/drawing/2014/main" id="{00000000-0008-0000-0100-0000B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76200"/>
          <a:ext cx="8382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1714500</xdr:colOff>
      <xdr:row>2</xdr:row>
      <xdr:rowOff>38100</xdr:rowOff>
    </xdr:to>
    <xdr:sp macro="" textlink="">
      <xdr:nvSpPr>
        <xdr:cNvPr id="8360" name="Rectangle 1">
          <a:extLst>
            <a:ext uri="{FF2B5EF4-FFF2-40B4-BE49-F238E27FC236}">
              <a16:creationId xmlns:a16="http://schemas.microsoft.com/office/drawing/2014/main" id="{00000000-0008-0000-0200-0000A820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127000</xdr:colOff>
      <xdr:row>0</xdr:row>
      <xdr:rowOff>152400</xdr:rowOff>
    </xdr:from>
    <xdr:to>
      <xdr:col>2</xdr:col>
      <xdr:colOff>190500</xdr:colOff>
      <xdr:row>3</xdr:row>
      <xdr:rowOff>127000</xdr:rowOff>
    </xdr:to>
    <xdr:pic>
      <xdr:nvPicPr>
        <xdr:cNvPr id="8378" name="Picture 192">
          <a:extLst>
            <a:ext uri="{FF2B5EF4-FFF2-40B4-BE49-F238E27FC236}">
              <a16:creationId xmlns:a16="http://schemas.microsoft.com/office/drawing/2014/main" id="{00000000-0008-0000-0200-0000B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52400"/>
          <a:ext cx="8382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1714500</xdr:colOff>
      <xdr:row>2</xdr:row>
      <xdr:rowOff>38100</xdr:rowOff>
    </xdr:to>
    <xdr:sp macro="" textlink="">
      <xdr:nvSpPr>
        <xdr:cNvPr id="9380" name="Rectangle 1">
          <a:extLst>
            <a:ext uri="{FF2B5EF4-FFF2-40B4-BE49-F238E27FC236}">
              <a16:creationId xmlns:a16="http://schemas.microsoft.com/office/drawing/2014/main" id="{00000000-0008-0000-0300-0000A424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127000</xdr:colOff>
      <xdr:row>0</xdr:row>
      <xdr:rowOff>38100</xdr:rowOff>
    </xdr:from>
    <xdr:to>
      <xdr:col>2</xdr:col>
      <xdr:colOff>190500</xdr:colOff>
      <xdr:row>3</xdr:row>
      <xdr:rowOff>12700</xdr:rowOff>
    </xdr:to>
    <xdr:pic>
      <xdr:nvPicPr>
        <xdr:cNvPr id="9398" name="Picture 192">
          <a:extLst>
            <a:ext uri="{FF2B5EF4-FFF2-40B4-BE49-F238E27FC236}">
              <a16:creationId xmlns:a16="http://schemas.microsoft.com/office/drawing/2014/main" id="{00000000-0008-0000-0300-0000B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8100"/>
          <a:ext cx="8382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1714500</xdr:colOff>
      <xdr:row>2</xdr:row>
      <xdr:rowOff>38100</xdr:rowOff>
    </xdr:to>
    <xdr:sp macro="" textlink="">
      <xdr:nvSpPr>
        <xdr:cNvPr id="10414" name="Rectangle 1">
          <a:extLst>
            <a:ext uri="{FF2B5EF4-FFF2-40B4-BE49-F238E27FC236}">
              <a16:creationId xmlns:a16="http://schemas.microsoft.com/office/drawing/2014/main" id="{00000000-0008-0000-0400-0000AE28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101600</xdr:colOff>
      <xdr:row>0</xdr:row>
      <xdr:rowOff>38100</xdr:rowOff>
    </xdr:from>
    <xdr:to>
      <xdr:col>2</xdr:col>
      <xdr:colOff>165100</xdr:colOff>
      <xdr:row>3</xdr:row>
      <xdr:rowOff>12700</xdr:rowOff>
    </xdr:to>
    <xdr:pic>
      <xdr:nvPicPr>
        <xdr:cNvPr id="10432" name="Picture 192">
          <a:extLst>
            <a:ext uri="{FF2B5EF4-FFF2-40B4-BE49-F238E27FC236}">
              <a16:creationId xmlns:a16="http://schemas.microsoft.com/office/drawing/2014/main" id="{00000000-0008-0000-0400-0000C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38100"/>
          <a:ext cx="8382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1714500</xdr:colOff>
      <xdr:row>2</xdr:row>
      <xdr:rowOff>38100</xdr:rowOff>
    </xdr:to>
    <xdr:sp macro="" textlink="">
      <xdr:nvSpPr>
        <xdr:cNvPr id="11428" name="Rectangle 1">
          <a:extLst>
            <a:ext uri="{FF2B5EF4-FFF2-40B4-BE49-F238E27FC236}">
              <a16:creationId xmlns:a16="http://schemas.microsoft.com/office/drawing/2014/main" id="{00000000-0008-0000-0500-0000A42C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127000</xdr:colOff>
      <xdr:row>0</xdr:row>
      <xdr:rowOff>63500</xdr:rowOff>
    </xdr:from>
    <xdr:to>
      <xdr:col>2</xdr:col>
      <xdr:colOff>190500</xdr:colOff>
      <xdr:row>3</xdr:row>
      <xdr:rowOff>38100</xdr:rowOff>
    </xdr:to>
    <xdr:pic>
      <xdr:nvPicPr>
        <xdr:cNvPr id="11446" name="Picture 192">
          <a:extLst>
            <a:ext uri="{FF2B5EF4-FFF2-40B4-BE49-F238E27FC236}">
              <a16:creationId xmlns:a16="http://schemas.microsoft.com/office/drawing/2014/main" id="{00000000-0008-0000-0500-0000B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3500"/>
          <a:ext cx="8382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melienilsen/Desktop/20240420%20Stevneprotokoll%20NM%20Junior%20Hitra.xlsx" TargetMode="External"/><Relationship Id="rId1" Type="http://schemas.openxmlformats.org/officeDocument/2006/relationships/externalLinkPath" Target="20240420%20Stevneprotokoll%20NM%20Junior%20Hi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ulje 1"/>
      <sheetName val="Pulje 2"/>
      <sheetName val="Pulje 3"/>
      <sheetName val="Pulje 4"/>
      <sheetName val="Pulje 5"/>
      <sheetName val="Pulje 6"/>
      <sheetName val="Meltzer-Faber"/>
      <sheetName val="Module1"/>
    </sheetNames>
    <sheetDataSet>
      <sheetData sheetId="0">
        <row r="5">
          <cell r="J5" t="str">
            <v>Hitra VK</v>
          </cell>
          <cell r="O5" t="str">
            <v>Hitrahallen</v>
          </cell>
          <cell r="T5">
            <v>45402</v>
          </cell>
        </row>
        <row r="9">
          <cell r="C9" t="str">
            <v>45</v>
          </cell>
          <cell r="D9">
            <v>39.57</v>
          </cell>
          <cell r="E9" t="str">
            <v>UK</v>
          </cell>
          <cell r="F9">
            <v>40757</v>
          </cell>
          <cell r="H9" t="str">
            <v>Ingrid Emilie Haugland</v>
          </cell>
          <cell r="I9" t="str">
            <v>Vigrestad IK</v>
          </cell>
          <cell r="J9">
            <v>23</v>
          </cell>
          <cell r="K9">
            <v>25</v>
          </cell>
          <cell r="L9">
            <v>27</v>
          </cell>
          <cell r="M9">
            <v>27</v>
          </cell>
          <cell r="N9">
            <v>29</v>
          </cell>
          <cell r="O9">
            <v>-32</v>
          </cell>
          <cell r="P9">
            <v>27</v>
          </cell>
          <cell r="Q9">
            <v>29</v>
          </cell>
          <cell r="R9">
            <v>56</v>
          </cell>
          <cell r="S9">
            <v>105.11173298695607</v>
          </cell>
        </row>
        <row r="10">
          <cell r="C10" t="str">
            <v>45</v>
          </cell>
          <cell r="D10">
            <v>38.06</v>
          </cell>
          <cell r="E10" t="str">
            <v>UK</v>
          </cell>
          <cell r="F10">
            <v>40848</v>
          </cell>
          <cell r="H10" t="str">
            <v>Ingrid Skag Skjefstad</v>
          </cell>
          <cell r="I10" t="str">
            <v>AK Bjørgvin</v>
          </cell>
          <cell r="J10">
            <v>28</v>
          </cell>
          <cell r="K10">
            <v>-30</v>
          </cell>
          <cell r="L10">
            <v>30</v>
          </cell>
          <cell r="M10">
            <v>35</v>
          </cell>
          <cell r="N10">
            <v>38</v>
          </cell>
          <cell r="O10">
            <v>-40</v>
          </cell>
          <cell r="P10">
            <v>30</v>
          </cell>
          <cell r="Q10">
            <v>38</v>
          </cell>
          <cell r="R10">
            <v>68</v>
          </cell>
          <cell r="S10">
            <v>132.39590749765443</v>
          </cell>
        </row>
        <row r="11">
          <cell r="C11" t="str">
            <v>49</v>
          </cell>
          <cell r="D11">
            <v>46.36</v>
          </cell>
          <cell r="E11" t="str">
            <v>UK</v>
          </cell>
          <cell r="F11">
            <v>39944</v>
          </cell>
          <cell r="H11" t="str">
            <v>Emine Tefre Grønnevik</v>
          </cell>
          <cell r="I11" t="str">
            <v>Tambarskjelvar IL</v>
          </cell>
          <cell r="J11">
            <v>-35</v>
          </cell>
          <cell r="K11">
            <v>35</v>
          </cell>
          <cell r="L11">
            <v>37</v>
          </cell>
          <cell r="M11">
            <v>-47</v>
          </cell>
          <cell r="N11">
            <v>47</v>
          </cell>
          <cell r="O11">
            <v>52</v>
          </cell>
          <cell r="P11">
            <v>37</v>
          </cell>
          <cell r="Q11">
            <v>52</v>
          </cell>
          <cell r="R11">
            <v>89</v>
          </cell>
          <cell r="S11">
            <v>145.46627363513039</v>
          </cell>
        </row>
        <row r="12">
          <cell r="C12" t="str">
            <v>49</v>
          </cell>
          <cell r="D12">
            <v>48.58</v>
          </cell>
          <cell r="E12" t="str">
            <v>UK</v>
          </cell>
          <cell r="F12">
            <v>40008</v>
          </cell>
          <cell r="H12" t="str">
            <v>Heidi Nævdal</v>
          </cell>
          <cell r="I12" t="str">
            <v>AK Bjørgvin</v>
          </cell>
          <cell r="J12">
            <v>40</v>
          </cell>
          <cell r="K12">
            <v>-43</v>
          </cell>
          <cell r="L12">
            <v>-43</v>
          </cell>
          <cell r="M12">
            <v>46</v>
          </cell>
          <cell r="N12">
            <v>49</v>
          </cell>
          <cell r="O12">
            <v>51</v>
          </cell>
          <cell r="P12">
            <v>40</v>
          </cell>
          <cell r="Q12">
            <v>51</v>
          </cell>
          <cell r="R12">
            <v>91</v>
          </cell>
          <cell r="S12">
            <v>143.24833879707037</v>
          </cell>
        </row>
        <row r="13">
          <cell r="C13" t="str">
            <v>55</v>
          </cell>
          <cell r="D13">
            <v>52.23</v>
          </cell>
          <cell r="E13" t="str">
            <v>UK</v>
          </cell>
          <cell r="F13">
            <v>40056</v>
          </cell>
          <cell r="H13" t="str">
            <v>Mathea Dypvik Kvaale</v>
          </cell>
          <cell r="I13" t="str">
            <v>Hitra VK</v>
          </cell>
          <cell r="J13">
            <v>33</v>
          </cell>
          <cell r="K13">
            <v>35</v>
          </cell>
          <cell r="L13">
            <v>37</v>
          </cell>
          <cell r="M13">
            <v>43</v>
          </cell>
          <cell r="N13">
            <v>45</v>
          </cell>
          <cell r="O13">
            <v>47</v>
          </cell>
          <cell r="P13">
            <v>37</v>
          </cell>
          <cell r="Q13">
            <v>47</v>
          </cell>
          <cell r="R13">
            <v>84</v>
          </cell>
          <cell r="S13">
            <v>125.11999272661697</v>
          </cell>
        </row>
        <row r="14">
          <cell r="C14" t="str">
            <v>55</v>
          </cell>
          <cell r="D14">
            <v>53.74</v>
          </cell>
          <cell r="E14" t="str">
            <v>UK</v>
          </cell>
          <cell r="F14">
            <v>39864</v>
          </cell>
          <cell r="H14" t="str">
            <v>Monika Øvrebø</v>
          </cell>
          <cell r="I14" t="str">
            <v>Tysvær VK</v>
          </cell>
          <cell r="J14">
            <v>33</v>
          </cell>
          <cell r="K14">
            <v>36</v>
          </cell>
          <cell r="L14">
            <v>-38</v>
          </cell>
          <cell r="M14">
            <v>-37</v>
          </cell>
          <cell r="N14">
            <v>37</v>
          </cell>
          <cell r="O14">
            <v>42</v>
          </cell>
          <cell r="P14">
            <v>36</v>
          </cell>
          <cell r="Q14">
            <v>42</v>
          </cell>
          <cell r="R14">
            <v>78</v>
          </cell>
          <cell r="S14">
            <v>113.7959913422937</v>
          </cell>
        </row>
        <row r="15">
          <cell r="C15" t="str">
            <v>55</v>
          </cell>
          <cell r="D15">
            <v>53.92</v>
          </cell>
          <cell r="E15" t="str">
            <v>UK</v>
          </cell>
          <cell r="F15">
            <v>39461</v>
          </cell>
          <cell r="H15" t="str">
            <v>Vilma Kornelie Hetle</v>
          </cell>
          <cell r="I15" t="str">
            <v>Trondheim AK</v>
          </cell>
          <cell r="J15">
            <v>41</v>
          </cell>
          <cell r="K15">
            <v>43</v>
          </cell>
          <cell r="L15">
            <v>45</v>
          </cell>
          <cell r="M15">
            <v>54</v>
          </cell>
          <cell r="N15">
            <v>57</v>
          </cell>
          <cell r="O15">
            <v>60</v>
          </cell>
          <cell r="P15">
            <v>45</v>
          </cell>
          <cell r="Q15">
            <v>60</v>
          </cell>
          <cell r="R15">
            <v>105</v>
          </cell>
          <cell r="S15">
            <v>152.81984776390505</v>
          </cell>
        </row>
        <row r="16">
          <cell r="C16" t="str">
            <v>55</v>
          </cell>
          <cell r="D16">
            <v>53.88</v>
          </cell>
          <cell r="E16" t="str">
            <v>JK</v>
          </cell>
          <cell r="F16">
            <v>38084</v>
          </cell>
          <cell r="H16" t="str">
            <v>Ronja Lenvik</v>
          </cell>
          <cell r="I16" t="str">
            <v>Hitra VK</v>
          </cell>
          <cell r="J16">
            <v>74</v>
          </cell>
          <cell r="K16">
            <v>76</v>
          </cell>
          <cell r="L16">
            <v>78</v>
          </cell>
          <cell r="M16">
            <v>90</v>
          </cell>
          <cell r="N16">
            <v>-92</v>
          </cell>
          <cell r="O16">
            <v>-92</v>
          </cell>
          <cell r="P16">
            <v>78</v>
          </cell>
          <cell r="Q16">
            <v>90</v>
          </cell>
          <cell r="R16">
            <v>168</v>
          </cell>
          <cell r="S16">
            <v>244.64181526497595</v>
          </cell>
        </row>
        <row r="17">
          <cell r="C17" t="str">
            <v>59</v>
          </cell>
          <cell r="D17">
            <v>56.46</v>
          </cell>
          <cell r="E17" t="str">
            <v>UK</v>
          </cell>
          <cell r="F17">
            <v>40180</v>
          </cell>
          <cell r="H17" t="str">
            <v>Lilje Kristine M. Røyseth</v>
          </cell>
          <cell r="I17" t="str">
            <v>Tambarskjelvar IL</v>
          </cell>
          <cell r="J17">
            <v>45</v>
          </cell>
          <cell r="K17">
            <v>48</v>
          </cell>
          <cell r="L17">
            <v>-50</v>
          </cell>
          <cell r="M17">
            <v>63</v>
          </cell>
          <cell r="N17">
            <v>-66</v>
          </cell>
          <cell r="O17">
            <v>66</v>
          </cell>
          <cell r="P17">
            <v>48</v>
          </cell>
          <cell r="Q17">
            <v>66</v>
          </cell>
          <cell r="R17">
            <v>114</v>
          </cell>
          <cell r="S17">
            <v>160.65347784405807</v>
          </cell>
        </row>
        <row r="18">
          <cell r="C18" t="str">
            <v>59</v>
          </cell>
          <cell r="D18">
            <v>56.61</v>
          </cell>
          <cell r="E18" t="str">
            <v>UK</v>
          </cell>
          <cell r="F18">
            <v>39957</v>
          </cell>
          <cell r="H18" t="str">
            <v>Nora Kristine Haugland</v>
          </cell>
          <cell r="I18" t="str">
            <v>Vigrestad IK</v>
          </cell>
          <cell r="J18">
            <v>-40</v>
          </cell>
          <cell r="K18">
            <v>40</v>
          </cell>
          <cell r="L18">
            <v>43</v>
          </cell>
          <cell r="M18">
            <v>48</v>
          </cell>
          <cell r="N18">
            <v>51</v>
          </cell>
          <cell r="O18">
            <v>53</v>
          </cell>
          <cell r="P18">
            <v>43</v>
          </cell>
          <cell r="Q18">
            <v>53</v>
          </cell>
          <cell r="R18">
            <v>96</v>
          </cell>
          <cell r="S18">
            <v>135.04186528692236</v>
          </cell>
        </row>
        <row r="19">
          <cell r="C19" t="str">
            <v>59</v>
          </cell>
          <cell r="D19">
            <v>55.06</v>
          </cell>
          <cell r="E19" t="str">
            <v>UK</v>
          </cell>
          <cell r="F19">
            <v>39832</v>
          </cell>
          <cell r="H19" t="str">
            <v>Veslemøy Susort Toskedal</v>
          </cell>
          <cell r="I19" t="str">
            <v>Tysvær VK</v>
          </cell>
          <cell r="J19">
            <v>-38</v>
          </cell>
          <cell r="K19">
            <v>-38</v>
          </cell>
          <cell r="L19">
            <v>38</v>
          </cell>
          <cell r="M19">
            <v>50</v>
          </cell>
          <cell r="N19">
            <v>-54</v>
          </cell>
          <cell r="O19">
            <v>55</v>
          </cell>
          <cell r="P19">
            <v>38</v>
          </cell>
          <cell r="Q19">
            <v>55</v>
          </cell>
          <cell r="R19">
            <v>93</v>
          </cell>
          <cell r="S19">
            <v>133.36128890927657</v>
          </cell>
        </row>
        <row r="20">
          <cell r="C20" t="str">
            <v>59</v>
          </cell>
          <cell r="D20">
            <v>56.5</v>
          </cell>
          <cell r="E20" t="str">
            <v>UK</v>
          </cell>
          <cell r="F20">
            <v>40060</v>
          </cell>
          <cell r="H20" t="str">
            <v>Lea Berge Jensen</v>
          </cell>
          <cell r="I20" t="str">
            <v>Vigrestad IK</v>
          </cell>
          <cell r="J20">
            <v>-56</v>
          </cell>
          <cell r="K20">
            <v>57</v>
          </cell>
          <cell r="L20">
            <v>-59</v>
          </cell>
          <cell r="M20">
            <v>69</v>
          </cell>
          <cell r="N20">
            <v>-73</v>
          </cell>
          <cell r="O20">
            <v>-73</v>
          </cell>
          <cell r="P20">
            <v>57</v>
          </cell>
          <cell r="Q20">
            <v>69</v>
          </cell>
          <cell r="R20">
            <v>126</v>
          </cell>
          <cell r="S20">
            <v>177.47830009512916</v>
          </cell>
        </row>
        <row r="21">
          <cell r="C21">
            <v>59</v>
          </cell>
          <cell r="D21">
            <v>56.99</v>
          </cell>
          <cell r="E21" t="str">
            <v>UK</v>
          </cell>
          <cell r="F21">
            <v>40263</v>
          </cell>
          <cell r="H21" t="str">
            <v>Sandra Viktoria N. Amundsen</v>
          </cell>
          <cell r="I21" t="str">
            <v>AK Bjørgvin</v>
          </cell>
          <cell r="J21">
            <v>57</v>
          </cell>
          <cell r="K21">
            <v>60</v>
          </cell>
          <cell r="L21">
            <v>64</v>
          </cell>
          <cell r="M21">
            <v>70</v>
          </cell>
          <cell r="N21">
            <v>-73</v>
          </cell>
          <cell r="O21">
            <v>75</v>
          </cell>
          <cell r="P21">
            <v>64</v>
          </cell>
          <cell r="Q21">
            <v>75</v>
          </cell>
          <cell r="R21">
            <v>139</v>
          </cell>
          <cell r="S21">
            <v>194.64089802795914</v>
          </cell>
        </row>
        <row r="22">
          <cell r="C22">
            <v>59</v>
          </cell>
          <cell r="D22">
            <v>58.75</v>
          </cell>
          <cell r="E22" t="str">
            <v>JK</v>
          </cell>
          <cell r="F22">
            <v>38424</v>
          </cell>
          <cell r="H22" t="str">
            <v>Sandra Nævdal</v>
          </cell>
          <cell r="I22" t="str">
            <v>AK Bjørgvin</v>
          </cell>
          <cell r="J22">
            <v>67</v>
          </cell>
          <cell r="K22">
            <v>-70</v>
          </cell>
          <cell r="L22">
            <v>70</v>
          </cell>
          <cell r="M22">
            <v>80</v>
          </cell>
          <cell r="N22">
            <v>84</v>
          </cell>
          <cell r="O22">
            <v>87</v>
          </cell>
          <cell r="P22">
            <v>70</v>
          </cell>
          <cell r="Q22">
            <v>87</v>
          </cell>
          <cell r="R22">
            <v>157</v>
          </cell>
          <cell r="S22">
            <v>215.42416415070076</v>
          </cell>
        </row>
      </sheetData>
      <sheetData sheetId="1">
        <row r="9">
          <cell r="C9">
            <v>49</v>
          </cell>
          <cell r="D9">
            <v>48.53</v>
          </cell>
          <cell r="E9" t="str">
            <v>UM</v>
          </cell>
          <cell r="F9">
            <v>39674</v>
          </cell>
          <cell r="H9" t="str">
            <v>Roland Siska</v>
          </cell>
          <cell r="I9" t="str">
            <v>Hitra VK</v>
          </cell>
          <cell r="J9">
            <v>54</v>
          </cell>
          <cell r="K9">
            <v>-57</v>
          </cell>
          <cell r="L9">
            <v>-57</v>
          </cell>
          <cell r="M9">
            <v>-66</v>
          </cell>
          <cell r="N9">
            <v>66</v>
          </cell>
          <cell r="O9">
            <v>71</v>
          </cell>
          <cell r="P9">
            <v>54</v>
          </cell>
          <cell r="Q9">
            <v>71</v>
          </cell>
          <cell r="R9">
            <v>125</v>
          </cell>
          <cell r="S9">
            <v>227.98114815909835</v>
          </cell>
        </row>
        <row r="10">
          <cell r="C10">
            <v>61</v>
          </cell>
          <cell r="D10">
            <v>58.99</v>
          </cell>
          <cell r="E10" t="str">
            <v>UM</v>
          </cell>
          <cell r="F10">
            <v>40390</v>
          </cell>
          <cell r="H10" t="str">
            <v>Jørgen Bysveen</v>
          </cell>
          <cell r="I10" t="str">
            <v>T&amp;IL National</v>
          </cell>
          <cell r="J10">
            <v>56</v>
          </cell>
          <cell r="K10">
            <v>60</v>
          </cell>
          <cell r="L10">
            <v>62</v>
          </cell>
          <cell r="M10">
            <v>72</v>
          </cell>
          <cell r="N10">
            <v>76</v>
          </cell>
          <cell r="O10">
            <v>-80</v>
          </cell>
          <cell r="P10">
            <v>62</v>
          </cell>
          <cell r="Q10">
            <v>76</v>
          </cell>
          <cell r="R10">
            <v>138</v>
          </cell>
          <cell r="S10">
            <v>214.9951755006725</v>
          </cell>
        </row>
        <row r="11">
          <cell r="C11">
            <v>61</v>
          </cell>
          <cell r="D11">
            <v>59.63</v>
          </cell>
          <cell r="E11" t="str">
            <v>JM</v>
          </cell>
          <cell r="F11">
            <v>39079</v>
          </cell>
          <cell r="H11" t="str">
            <v>Emil Viktor Sveum</v>
          </cell>
          <cell r="I11" t="str">
            <v>Gjøvik AK</v>
          </cell>
          <cell r="J11">
            <v>75</v>
          </cell>
          <cell r="K11">
            <v>81</v>
          </cell>
          <cell r="L11">
            <v>-86</v>
          </cell>
          <cell r="M11">
            <v>95</v>
          </cell>
          <cell r="N11">
            <v>105</v>
          </cell>
          <cell r="O11">
            <v>-107</v>
          </cell>
          <cell r="P11">
            <v>81</v>
          </cell>
          <cell r="Q11">
            <v>105</v>
          </cell>
          <cell r="R11">
            <v>186</v>
          </cell>
          <cell r="S11">
            <v>287.46296189630021</v>
          </cell>
        </row>
        <row r="12">
          <cell r="C12">
            <v>67</v>
          </cell>
          <cell r="D12">
            <v>65.25</v>
          </cell>
          <cell r="E12" t="str">
            <v>UM</v>
          </cell>
          <cell r="F12">
            <v>39199</v>
          </cell>
          <cell r="H12" t="str">
            <v>Tomack Sand</v>
          </cell>
          <cell r="I12" t="str">
            <v>Hitra VK</v>
          </cell>
          <cell r="J12">
            <v>77</v>
          </cell>
          <cell r="K12">
            <v>80</v>
          </cell>
          <cell r="L12">
            <v>82</v>
          </cell>
          <cell r="M12">
            <v>98</v>
          </cell>
          <cell r="N12">
            <v>102</v>
          </cell>
          <cell r="O12">
            <v>105</v>
          </cell>
          <cell r="P12">
            <v>82</v>
          </cell>
          <cell r="Q12">
            <v>105</v>
          </cell>
          <cell r="R12">
            <v>187</v>
          </cell>
          <cell r="S12">
            <v>271.07971786185743</v>
          </cell>
        </row>
        <row r="13">
          <cell r="C13">
            <v>67</v>
          </cell>
          <cell r="D13">
            <v>65.27</v>
          </cell>
          <cell r="E13" t="str">
            <v>UM</v>
          </cell>
          <cell r="F13">
            <v>39417</v>
          </cell>
          <cell r="H13" t="str">
            <v>Noah Mathias R. Svanholm</v>
          </cell>
          <cell r="I13" t="str">
            <v>Gjøvik AK</v>
          </cell>
          <cell r="J13">
            <v>-67</v>
          </cell>
          <cell r="K13">
            <v>67</v>
          </cell>
          <cell r="L13">
            <v>72</v>
          </cell>
          <cell r="M13">
            <v>85</v>
          </cell>
          <cell r="N13">
            <v>90</v>
          </cell>
          <cell r="O13">
            <v>95</v>
          </cell>
          <cell r="P13">
            <v>72</v>
          </cell>
          <cell r="Q13">
            <v>95</v>
          </cell>
          <cell r="R13">
            <v>167</v>
          </cell>
          <cell r="S13">
            <v>242.03659006610505</v>
          </cell>
        </row>
        <row r="14">
          <cell r="C14">
            <v>67</v>
          </cell>
          <cell r="D14">
            <v>64.790000000000006</v>
          </cell>
          <cell r="E14" t="str">
            <v>UM</v>
          </cell>
          <cell r="F14">
            <v>39342</v>
          </cell>
          <cell r="H14" t="str">
            <v>Erik Orasmäe</v>
          </cell>
          <cell r="I14" t="str">
            <v>Tambarskjelvar IL</v>
          </cell>
          <cell r="J14">
            <v>75</v>
          </cell>
          <cell r="K14">
            <v>-78</v>
          </cell>
          <cell r="L14">
            <v>-78</v>
          </cell>
          <cell r="M14">
            <v>86</v>
          </cell>
          <cell r="N14">
            <v>91</v>
          </cell>
          <cell r="O14">
            <v>-93</v>
          </cell>
          <cell r="P14">
            <v>75</v>
          </cell>
          <cell r="Q14">
            <v>91</v>
          </cell>
          <cell r="R14">
            <v>166</v>
          </cell>
          <cell r="S14">
            <v>241.806636452296</v>
          </cell>
        </row>
        <row r="16">
          <cell r="C16">
            <v>73</v>
          </cell>
          <cell r="D16">
            <v>66.95</v>
          </cell>
          <cell r="E16" t="str">
            <v>UM</v>
          </cell>
          <cell r="F16">
            <v>39222</v>
          </cell>
          <cell r="H16" t="str">
            <v>Sean Elliot Rafols Paudel</v>
          </cell>
          <cell r="I16" t="str">
            <v>Tysvær VK</v>
          </cell>
          <cell r="J16">
            <v>70</v>
          </cell>
          <cell r="K16">
            <v>75</v>
          </cell>
          <cell r="L16">
            <v>-79</v>
          </cell>
          <cell r="M16">
            <v>90</v>
          </cell>
          <cell r="N16">
            <v>-95</v>
          </cell>
          <cell r="O16">
            <v>-97</v>
          </cell>
          <cell r="P16">
            <v>75</v>
          </cell>
          <cell r="Q16">
            <v>90</v>
          </cell>
          <cell r="R16">
            <v>165</v>
          </cell>
          <cell r="S16">
            <v>235.07301170781895</v>
          </cell>
        </row>
        <row r="17">
          <cell r="C17">
            <v>73</v>
          </cell>
          <cell r="D17">
            <v>72.63</v>
          </cell>
          <cell r="E17" t="str">
            <v>JM</v>
          </cell>
          <cell r="F17">
            <v>38922</v>
          </cell>
          <cell r="H17" t="str">
            <v>Aksel Lykkebø Svorstøl</v>
          </cell>
          <cell r="I17" t="str">
            <v>Tambarskjelvar IL</v>
          </cell>
          <cell r="J17">
            <v>92</v>
          </cell>
          <cell r="K17">
            <v>-96</v>
          </cell>
          <cell r="L17">
            <v>96</v>
          </cell>
          <cell r="M17">
            <v>114</v>
          </cell>
          <cell r="N17">
            <v>120</v>
          </cell>
          <cell r="O17">
            <v>-125</v>
          </cell>
          <cell r="P17">
            <v>96</v>
          </cell>
          <cell r="Q17">
            <v>120</v>
          </cell>
          <cell r="R17">
            <v>216</v>
          </cell>
          <cell r="S17">
            <v>292.07912473214805</v>
          </cell>
        </row>
        <row r="18">
          <cell r="C18">
            <v>73</v>
          </cell>
          <cell r="D18">
            <v>72.27</v>
          </cell>
          <cell r="E18" t="str">
            <v>JM</v>
          </cell>
          <cell r="F18">
            <v>38415</v>
          </cell>
          <cell r="H18" t="str">
            <v>Stefan Rønnevik</v>
          </cell>
          <cell r="I18" t="str">
            <v>Tysvær VK</v>
          </cell>
          <cell r="J18">
            <v>110</v>
          </cell>
          <cell r="K18">
            <v>-115</v>
          </cell>
          <cell r="L18">
            <v>-115</v>
          </cell>
          <cell r="M18">
            <v>130</v>
          </cell>
          <cell r="N18">
            <v>-138</v>
          </cell>
          <cell r="O18">
            <v>138</v>
          </cell>
          <cell r="P18">
            <v>110</v>
          </cell>
          <cell r="Q18">
            <v>138</v>
          </cell>
          <cell r="R18">
            <v>248</v>
          </cell>
          <cell r="S18">
            <v>336.37994559988391</v>
          </cell>
        </row>
        <row r="19">
          <cell r="C19">
            <v>73</v>
          </cell>
          <cell r="D19">
            <v>72.87</v>
          </cell>
          <cell r="E19" t="str">
            <v>JM</v>
          </cell>
          <cell r="F19">
            <v>38365</v>
          </cell>
          <cell r="H19" t="str">
            <v>Rasmus Heggvik Aune</v>
          </cell>
          <cell r="I19" t="str">
            <v>Hitra VK</v>
          </cell>
          <cell r="J19">
            <v>80</v>
          </cell>
          <cell r="K19">
            <v>85</v>
          </cell>
          <cell r="L19">
            <v>88</v>
          </cell>
          <cell r="M19">
            <v>100</v>
          </cell>
          <cell r="N19">
            <v>-105</v>
          </cell>
          <cell r="O19">
            <v>110</v>
          </cell>
          <cell r="P19">
            <v>88</v>
          </cell>
          <cell r="Q19">
            <v>110</v>
          </cell>
          <cell r="R19">
            <v>198</v>
          </cell>
          <cell r="S19">
            <v>267.19699682812802</v>
          </cell>
        </row>
      </sheetData>
      <sheetData sheetId="2">
        <row r="9">
          <cell r="C9">
            <v>81</v>
          </cell>
          <cell r="D9">
            <v>79.87</v>
          </cell>
          <cell r="E9" t="str">
            <v>UM</v>
          </cell>
          <cell r="F9">
            <v>39328</v>
          </cell>
          <cell r="H9" t="str">
            <v>Oliver Mitseim-Haugan</v>
          </cell>
          <cell r="I9" t="str">
            <v>Tønsberg-Kam.</v>
          </cell>
          <cell r="J9">
            <v>80</v>
          </cell>
          <cell r="K9">
            <v>85</v>
          </cell>
          <cell r="L9">
            <v>87</v>
          </cell>
          <cell r="M9">
            <v>105</v>
          </cell>
          <cell r="N9">
            <v>110</v>
          </cell>
          <cell r="O9">
            <v>-115</v>
          </cell>
          <cell r="P9">
            <v>87</v>
          </cell>
          <cell r="Q9">
            <v>110</v>
          </cell>
          <cell r="R9">
            <v>197</v>
          </cell>
          <cell r="S9">
            <v>251.96654663817031</v>
          </cell>
        </row>
        <row r="10">
          <cell r="C10">
            <v>81</v>
          </cell>
          <cell r="D10">
            <v>77.87</v>
          </cell>
          <cell r="E10" t="str">
            <v>JM</v>
          </cell>
          <cell r="F10">
            <v>38161</v>
          </cell>
          <cell r="H10" t="str">
            <v>Sander Vatland</v>
          </cell>
          <cell r="I10" t="str">
            <v>Haugesund VK</v>
          </cell>
          <cell r="J10">
            <v>63</v>
          </cell>
          <cell r="K10">
            <v>-70</v>
          </cell>
          <cell r="L10">
            <v>70</v>
          </cell>
          <cell r="M10">
            <v>90</v>
          </cell>
          <cell r="N10">
            <v>96</v>
          </cell>
          <cell r="O10">
            <v>100</v>
          </cell>
          <cell r="P10">
            <v>70</v>
          </cell>
          <cell r="Q10">
            <v>100</v>
          </cell>
          <cell r="R10">
            <v>170</v>
          </cell>
          <cell r="S10">
            <v>220.56432617512493</v>
          </cell>
        </row>
        <row r="11">
          <cell r="C11">
            <v>81</v>
          </cell>
          <cell r="D11">
            <v>77.91</v>
          </cell>
          <cell r="E11" t="str">
            <v>UM</v>
          </cell>
          <cell r="F11">
            <v>39196</v>
          </cell>
          <cell r="H11" t="str">
            <v>Kristian Ege</v>
          </cell>
          <cell r="I11" t="str">
            <v>Vigrestad IK</v>
          </cell>
          <cell r="J11">
            <v>-78</v>
          </cell>
          <cell r="K11">
            <v>78</v>
          </cell>
          <cell r="L11">
            <v>-81</v>
          </cell>
          <cell r="M11">
            <v>88</v>
          </cell>
          <cell r="N11">
            <v>91</v>
          </cell>
          <cell r="O11">
            <v>94</v>
          </cell>
          <cell r="P11">
            <v>78</v>
          </cell>
          <cell r="Q11">
            <v>94</v>
          </cell>
          <cell r="R11">
            <v>172</v>
          </cell>
          <cell r="S11">
            <v>223.09370082709316</v>
          </cell>
        </row>
        <row r="12">
          <cell r="C12">
            <v>81</v>
          </cell>
          <cell r="D12">
            <v>78.59</v>
          </cell>
          <cell r="E12" t="str">
            <v>JM</v>
          </cell>
          <cell r="F12">
            <v>39076</v>
          </cell>
          <cell r="H12" t="str">
            <v>Brede Tengel Lesto</v>
          </cell>
          <cell r="I12" t="str">
            <v>Tambarskjelvar IL</v>
          </cell>
          <cell r="J12">
            <v>75</v>
          </cell>
          <cell r="K12">
            <v>78</v>
          </cell>
          <cell r="L12">
            <v>80</v>
          </cell>
          <cell r="M12">
            <v>97</v>
          </cell>
          <cell r="N12">
            <v>101</v>
          </cell>
          <cell r="O12">
            <v>104</v>
          </cell>
          <cell r="P12">
            <v>80</v>
          </cell>
          <cell r="Q12">
            <v>104</v>
          </cell>
          <cell r="R12">
            <v>184</v>
          </cell>
          <cell r="S12">
            <v>237.48174422179019</v>
          </cell>
        </row>
        <row r="13">
          <cell r="C13">
            <v>81</v>
          </cell>
          <cell r="D13">
            <v>79.27</v>
          </cell>
          <cell r="E13" t="str">
            <v>UM</v>
          </cell>
          <cell r="F13">
            <v>39679</v>
          </cell>
          <cell r="H13" t="str">
            <v>Olai Slagstad Aamot</v>
          </cell>
          <cell r="I13" t="str">
            <v>Tambarskjelvar IL</v>
          </cell>
          <cell r="J13">
            <v>75</v>
          </cell>
          <cell r="K13">
            <v>79</v>
          </cell>
          <cell r="L13">
            <v>83</v>
          </cell>
          <cell r="M13">
            <v>106</v>
          </cell>
          <cell r="N13">
            <v>-115</v>
          </cell>
          <cell r="O13">
            <v>-115</v>
          </cell>
          <cell r="P13">
            <v>83</v>
          </cell>
          <cell r="Q13">
            <v>106</v>
          </cell>
          <cell r="R13">
            <v>189</v>
          </cell>
          <cell r="S13">
            <v>242.75410013950341</v>
          </cell>
        </row>
        <row r="14">
          <cell r="C14">
            <v>81</v>
          </cell>
          <cell r="D14">
            <v>73.03</v>
          </cell>
          <cell r="E14" t="str">
            <v>UM</v>
          </cell>
          <cell r="F14">
            <v>39126</v>
          </cell>
          <cell r="H14" t="str">
            <v>Rene A. Rand Djupå</v>
          </cell>
          <cell r="I14" t="str">
            <v>Hitra VK</v>
          </cell>
          <cell r="J14">
            <v>-72</v>
          </cell>
          <cell r="K14">
            <v>72</v>
          </cell>
          <cell r="L14">
            <v>75</v>
          </cell>
          <cell r="M14">
            <v>88</v>
          </cell>
          <cell r="N14">
            <v>91</v>
          </cell>
          <cell r="O14">
            <v>94</v>
          </cell>
          <cell r="P14">
            <v>75</v>
          </cell>
          <cell r="Q14">
            <v>94</v>
          </cell>
          <cell r="R14">
            <v>169</v>
          </cell>
          <cell r="S14">
            <v>227.75578406614821</v>
          </cell>
        </row>
        <row r="15">
          <cell r="C15">
            <v>81</v>
          </cell>
          <cell r="D15">
            <v>77.11</v>
          </cell>
          <cell r="E15" t="str">
            <v>UM</v>
          </cell>
          <cell r="F15">
            <v>39627</v>
          </cell>
          <cell r="H15" t="str">
            <v>William Kyvik</v>
          </cell>
          <cell r="I15" t="str">
            <v>Tysvær VK</v>
          </cell>
          <cell r="J15">
            <v>67</v>
          </cell>
          <cell r="K15">
            <v>74</v>
          </cell>
          <cell r="L15">
            <v>-78</v>
          </cell>
          <cell r="M15">
            <v>87</v>
          </cell>
          <cell r="N15">
            <v>-95</v>
          </cell>
          <cell r="O15">
            <v>-95</v>
          </cell>
          <cell r="P15">
            <v>74</v>
          </cell>
          <cell r="Q15">
            <v>87</v>
          </cell>
          <cell r="R15">
            <v>161</v>
          </cell>
          <cell r="S15">
            <v>210.06845534855958</v>
          </cell>
        </row>
        <row r="16">
          <cell r="C16">
            <v>81</v>
          </cell>
          <cell r="D16">
            <v>79.61</v>
          </cell>
          <cell r="E16" t="str">
            <v>JM</v>
          </cell>
          <cell r="F16">
            <v>39013</v>
          </cell>
          <cell r="H16" t="str">
            <v>Ruben Vikhals Bjerkan</v>
          </cell>
          <cell r="I16" t="str">
            <v>Nidelv IL</v>
          </cell>
          <cell r="J16">
            <v>97</v>
          </cell>
          <cell r="K16">
            <v>-101</v>
          </cell>
          <cell r="L16">
            <v>102</v>
          </cell>
          <cell r="M16">
            <v>118</v>
          </cell>
          <cell r="N16">
            <v>122</v>
          </cell>
          <cell r="O16">
            <v>125</v>
          </cell>
          <cell r="P16">
            <v>102</v>
          </cell>
          <cell r="Q16">
            <v>125</v>
          </cell>
          <cell r="R16">
            <v>227</v>
          </cell>
          <cell r="S16">
            <v>290.86475686470078</v>
          </cell>
        </row>
        <row r="17">
          <cell r="C17">
            <v>81</v>
          </cell>
          <cell r="D17">
            <v>80.260000000000005</v>
          </cell>
          <cell r="E17" t="str">
            <v>JM</v>
          </cell>
          <cell r="F17">
            <v>38896</v>
          </cell>
          <cell r="H17" t="str">
            <v>Alvolai Myrvang Røyseth</v>
          </cell>
          <cell r="I17" t="str">
            <v>Tambarskjelvar IL</v>
          </cell>
          <cell r="J17">
            <v>113</v>
          </cell>
          <cell r="K17">
            <v>-116</v>
          </cell>
          <cell r="L17">
            <v>-116</v>
          </cell>
          <cell r="M17">
            <v>137</v>
          </cell>
          <cell r="N17">
            <v>-142</v>
          </cell>
          <cell r="O17">
            <v>-145</v>
          </cell>
          <cell r="P17">
            <v>113</v>
          </cell>
          <cell r="Q17">
            <v>137</v>
          </cell>
          <cell r="R17">
            <v>250</v>
          </cell>
          <cell r="S17">
            <v>318.89226467062105</v>
          </cell>
        </row>
      </sheetData>
      <sheetData sheetId="3">
        <row r="9">
          <cell r="C9">
            <v>64</v>
          </cell>
          <cell r="D9">
            <v>60.23</v>
          </cell>
          <cell r="E9" t="str">
            <v>UK</v>
          </cell>
          <cell r="F9">
            <v>39121</v>
          </cell>
          <cell r="H9" t="str">
            <v>Einaz Tajik</v>
          </cell>
          <cell r="I9" t="str">
            <v>Tønsberg-Kam.</v>
          </cell>
          <cell r="J9">
            <v>36</v>
          </cell>
          <cell r="K9">
            <v>-38</v>
          </cell>
          <cell r="L9">
            <v>-38</v>
          </cell>
          <cell r="M9">
            <v>47</v>
          </cell>
          <cell r="N9">
            <v>50</v>
          </cell>
          <cell r="O9">
            <v>51</v>
          </cell>
          <cell r="P9">
            <v>36</v>
          </cell>
          <cell r="Q9">
            <v>51</v>
          </cell>
          <cell r="R9">
            <v>87</v>
          </cell>
          <cell r="S9">
            <v>117.46266509551691</v>
          </cell>
        </row>
        <row r="10">
          <cell r="C10">
            <v>64</v>
          </cell>
          <cell r="D10">
            <v>62.22</v>
          </cell>
          <cell r="E10" t="str">
            <v>UK</v>
          </cell>
          <cell r="F10">
            <v>39309</v>
          </cell>
          <cell r="H10" t="str">
            <v>Mia Wensberg</v>
          </cell>
          <cell r="I10" t="str">
            <v>Stavanger AK</v>
          </cell>
          <cell r="J10">
            <v>-42</v>
          </cell>
          <cell r="K10">
            <v>42</v>
          </cell>
          <cell r="L10">
            <v>-44</v>
          </cell>
          <cell r="M10">
            <v>50</v>
          </cell>
          <cell r="N10">
            <v>52</v>
          </cell>
          <cell r="O10">
            <v>54</v>
          </cell>
          <cell r="P10">
            <v>42</v>
          </cell>
          <cell r="Q10">
            <v>54</v>
          </cell>
          <cell r="R10">
            <v>96</v>
          </cell>
          <cell r="S10">
            <v>126.98851364196426</v>
          </cell>
        </row>
        <row r="11">
          <cell r="C11">
            <v>64</v>
          </cell>
          <cell r="D11">
            <v>61.04</v>
          </cell>
          <cell r="E11" t="str">
            <v>JK</v>
          </cell>
          <cell r="F11">
            <v>38606</v>
          </cell>
          <cell r="H11" t="str">
            <v>Linn Kempinger</v>
          </cell>
          <cell r="I11" t="str">
            <v>Spydeberg Atletene</v>
          </cell>
          <cell r="J11">
            <v>40</v>
          </cell>
          <cell r="K11">
            <v>43</v>
          </cell>
          <cell r="L11">
            <v>45</v>
          </cell>
          <cell r="M11">
            <v>50</v>
          </cell>
          <cell r="N11">
            <v>55</v>
          </cell>
          <cell r="O11">
            <v>57</v>
          </cell>
          <cell r="P11">
            <v>45</v>
          </cell>
          <cell r="Q11">
            <v>57</v>
          </cell>
          <cell r="R11">
            <v>102</v>
          </cell>
          <cell r="S11">
            <v>136.54958631004916</v>
          </cell>
        </row>
        <row r="12">
          <cell r="C12">
            <v>64</v>
          </cell>
          <cell r="D12">
            <v>62.06</v>
          </cell>
          <cell r="E12" t="str">
            <v>UK</v>
          </cell>
          <cell r="F12">
            <v>40152</v>
          </cell>
          <cell r="H12" t="str">
            <v>Sigrid Johanne Røvik</v>
          </cell>
          <cell r="I12" t="str">
            <v>Hitra VK</v>
          </cell>
          <cell r="J12">
            <v>37</v>
          </cell>
          <cell r="K12">
            <v>39</v>
          </cell>
          <cell r="L12">
            <v>41</v>
          </cell>
          <cell r="M12">
            <v>47</v>
          </cell>
          <cell r="N12">
            <v>51</v>
          </cell>
          <cell r="O12">
            <v>-56</v>
          </cell>
          <cell r="P12">
            <v>41</v>
          </cell>
          <cell r="Q12">
            <v>51</v>
          </cell>
          <cell r="R12">
            <v>92</v>
          </cell>
          <cell r="S12">
            <v>121.89154311813044</v>
          </cell>
        </row>
        <row r="13">
          <cell r="C13">
            <v>64</v>
          </cell>
          <cell r="D13">
            <v>59.11</v>
          </cell>
          <cell r="E13" t="str">
            <v>JK</v>
          </cell>
          <cell r="F13">
            <v>38515</v>
          </cell>
          <cell r="H13" t="str">
            <v>Rina Tysse</v>
          </cell>
          <cell r="I13" t="str">
            <v>Tysvær VK</v>
          </cell>
          <cell r="J13">
            <v>41</v>
          </cell>
          <cell r="K13">
            <v>45</v>
          </cell>
          <cell r="L13">
            <v>-47</v>
          </cell>
          <cell r="M13">
            <v>-50</v>
          </cell>
          <cell r="N13">
            <v>50</v>
          </cell>
          <cell r="O13">
            <v>-54</v>
          </cell>
          <cell r="P13">
            <v>45</v>
          </cell>
          <cell r="Q13">
            <v>50</v>
          </cell>
          <cell r="R13">
            <v>95</v>
          </cell>
          <cell r="S13">
            <v>129.83119964404662</v>
          </cell>
        </row>
        <row r="14">
          <cell r="C14">
            <v>64</v>
          </cell>
          <cell r="D14">
            <v>63.27</v>
          </cell>
          <cell r="E14" t="str">
            <v>JK</v>
          </cell>
          <cell r="F14">
            <v>38903</v>
          </cell>
          <cell r="H14" t="str">
            <v>Hannah-Emilie D. Iversen</v>
          </cell>
          <cell r="I14" t="str">
            <v>Gjøvik AK</v>
          </cell>
          <cell r="J14">
            <v>44</v>
          </cell>
          <cell r="K14">
            <v>47</v>
          </cell>
          <cell r="L14">
            <v>51</v>
          </cell>
          <cell r="M14">
            <v>57</v>
          </cell>
          <cell r="N14">
            <v>61</v>
          </cell>
          <cell r="O14">
            <v>64</v>
          </cell>
          <cell r="P14">
            <v>51</v>
          </cell>
          <cell r="Q14">
            <v>64</v>
          </cell>
          <cell r="R14">
            <v>115</v>
          </cell>
          <cell r="S14">
            <v>150.56982086379733</v>
          </cell>
        </row>
        <row r="15">
          <cell r="C15">
            <v>64</v>
          </cell>
          <cell r="D15">
            <v>61.97</v>
          </cell>
          <cell r="E15" t="str">
            <v>UK</v>
          </cell>
          <cell r="F15">
            <v>39505</v>
          </cell>
          <cell r="H15" t="str">
            <v>Eline Høien</v>
          </cell>
          <cell r="I15" t="str">
            <v>Vigrestad IK</v>
          </cell>
          <cell r="J15">
            <v>58</v>
          </cell>
          <cell r="K15">
            <v>61</v>
          </cell>
          <cell r="L15">
            <v>-63</v>
          </cell>
          <cell r="M15">
            <v>72</v>
          </cell>
          <cell r="N15">
            <v>74</v>
          </cell>
          <cell r="O15">
            <v>76</v>
          </cell>
          <cell r="P15">
            <v>61</v>
          </cell>
          <cell r="Q15">
            <v>76</v>
          </cell>
          <cell r="R15">
            <v>137</v>
          </cell>
          <cell r="S15">
            <v>181.67598419278767</v>
          </cell>
        </row>
        <row r="16">
          <cell r="C16">
            <v>71</v>
          </cell>
          <cell r="D16">
            <v>66.540000000000006</v>
          </cell>
          <cell r="E16" t="str">
            <v>UK</v>
          </cell>
          <cell r="F16">
            <v>39099</v>
          </cell>
          <cell r="H16" t="str">
            <v>Eline Svendsen</v>
          </cell>
          <cell r="I16" t="str">
            <v>Tysvær VK</v>
          </cell>
          <cell r="J16">
            <v>47</v>
          </cell>
          <cell r="K16">
            <v>51</v>
          </cell>
          <cell r="L16">
            <v>-55</v>
          </cell>
          <cell r="M16">
            <v>57</v>
          </cell>
          <cell r="N16">
            <v>61</v>
          </cell>
          <cell r="O16">
            <v>64</v>
          </cell>
          <cell r="P16">
            <v>51</v>
          </cell>
          <cell r="Q16">
            <v>64</v>
          </cell>
          <cell r="R16">
            <v>115</v>
          </cell>
          <cell r="S16">
            <v>146.1607572462901</v>
          </cell>
        </row>
        <row r="17">
          <cell r="C17">
            <v>71</v>
          </cell>
          <cell r="D17">
            <v>67.11</v>
          </cell>
          <cell r="E17" t="str">
            <v>UK</v>
          </cell>
          <cell r="F17">
            <v>39619</v>
          </cell>
          <cell r="H17" t="str">
            <v>Ingeborg Liland</v>
          </cell>
          <cell r="I17" t="str">
            <v>Vigrestad IK</v>
          </cell>
          <cell r="J17">
            <v>-44</v>
          </cell>
          <cell r="K17">
            <v>-44</v>
          </cell>
          <cell r="L17">
            <v>44</v>
          </cell>
          <cell r="M17">
            <v>56</v>
          </cell>
          <cell r="N17">
            <v>60</v>
          </cell>
          <cell r="O17">
            <v>-63</v>
          </cell>
          <cell r="P17">
            <v>44</v>
          </cell>
          <cell r="Q17">
            <v>60</v>
          </cell>
          <cell r="R17">
            <v>104</v>
          </cell>
          <cell r="S17">
            <v>131.53947637843677</v>
          </cell>
        </row>
        <row r="18">
          <cell r="C18">
            <v>71</v>
          </cell>
          <cell r="D18">
            <v>69.510000000000005</v>
          </cell>
          <cell r="E18" t="str">
            <v>JK</v>
          </cell>
          <cell r="F18">
            <v>38534</v>
          </cell>
          <cell r="H18" t="str">
            <v>Mathilde Loy Enger</v>
          </cell>
          <cell r="I18" t="str">
            <v>AK Bjørgvin</v>
          </cell>
          <cell r="J18">
            <v>-56</v>
          </cell>
          <cell r="K18">
            <v>56</v>
          </cell>
          <cell r="L18">
            <v>60</v>
          </cell>
          <cell r="M18">
            <v>72</v>
          </cell>
          <cell r="N18">
            <v>76</v>
          </cell>
          <cell r="O18">
            <v>80</v>
          </cell>
          <cell r="P18">
            <v>60</v>
          </cell>
          <cell r="Q18">
            <v>80</v>
          </cell>
          <cell r="R18">
            <v>140</v>
          </cell>
          <cell r="S18">
            <v>173.65445411420441</v>
          </cell>
        </row>
      </sheetData>
      <sheetData sheetId="4">
        <row r="9">
          <cell r="C9">
            <v>89</v>
          </cell>
          <cell r="D9">
            <v>82.05</v>
          </cell>
          <cell r="E9" t="str">
            <v>JM</v>
          </cell>
          <cell r="F9">
            <v>38615</v>
          </cell>
          <cell r="H9" t="str">
            <v>Emil Martin Harcourt</v>
          </cell>
          <cell r="I9" t="str">
            <v>Tønsberg-Kam.</v>
          </cell>
          <cell r="J9">
            <v>-80</v>
          </cell>
          <cell r="K9">
            <v>80</v>
          </cell>
          <cell r="L9">
            <v>85</v>
          </cell>
          <cell r="M9">
            <v>105</v>
          </cell>
          <cell r="N9">
            <v>110</v>
          </cell>
          <cell r="O9">
            <v>-115</v>
          </cell>
          <cell r="P9">
            <v>85</v>
          </cell>
          <cell r="Q9">
            <v>110</v>
          </cell>
          <cell r="R9">
            <v>195</v>
          </cell>
          <cell r="S9">
            <v>245.75894664437368</v>
          </cell>
        </row>
        <row r="10">
          <cell r="C10">
            <v>89</v>
          </cell>
          <cell r="D10">
            <v>86.59</v>
          </cell>
          <cell r="E10" t="str">
            <v>JM</v>
          </cell>
          <cell r="F10">
            <v>38800</v>
          </cell>
          <cell r="H10" t="str">
            <v>Anton Bruntland Gustavsen</v>
          </cell>
          <cell r="I10" t="str">
            <v>Vigrestad IK</v>
          </cell>
          <cell r="J10">
            <v>-84</v>
          </cell>
          <cell r="K10">
            <v>-84</v>
          </cell>
          <cell r="L10">
            <v>-84</v>
          </cell>
          <cell r="M10">
            <v>85</v>
          </cell>
          <cell r="N10">
            <v>95</v>
          </cell>
          <cell r="O10">
            <v>105</v>
          </cell>
          <cell r="P10">
            <v>0</v>
          </cell>
          <cell r="Q10">
            <v>105</v>
          </cell>
          <cell r="R10">
            <v>0</v>
          </cell>
          <cell r="S10">
            <v>0</v>
          </cell>
        </row>
        <row r="11">
          <cell r="C11">
            <v>89</v>
          </cell>
          <cell r="D11">
            <v>88.29</v>
          </cell>
          <cell r="E11" t="str">
            <v>UM</v>
          </cell>
          <cell r="F11">
            <v>39760</v>
          </cell>
          <cell r="H11" t="str">
            <v>Nikolai K. Aadland</v>
          </cell>
          <cell r="I11" t="str">
            <v>AK Bjørgvin</v>
          </cell>
          <cell r="J11">
            <v>104</v>
          </cell>
          <cell r="K11">
            <v>108</v>
          </cell>
          <cell r="L11">
            <v>-110</v>
          </cell>
          <cell r="M11">
            <v>134</v>
          </cell>
          <cell r="N11">
            <v>140</v>
          </cell>
          <cell r="O11">
            <v>-141</v>
          </cell>
          <cell r="P11">
            <v>108</v>
          </cell>
          <cell r="Q11">
            <v>140</v>
          </cell>
          <cell r="R11">
            <v>248</v>
          </cell>
          <cell r="S11">
            <v>300.95540188092258</v>
          </cell>
        </row>
        <row r="12">
          <cell r="C12">
            <v>89</v>
          </cell>
          <cell r="D12">
            <v>81.209999999999994</v>
          </cell>
          <cell r="E12" t="str">
            <v>JM</v>
          </cell>
          <cell r="F12">
            <v>38300</v>
          </cell>
          <cell r="H12" t="str">
            <v>Even Matnisdal</v>
          </cell>
          <cell r="I12" t="str">
            <v>Vigrestad IK</v>
          </cell>
          <cell r="J12">
            <v>110</v>
          </cell>
          <cell r="K12">
            <v>112</v>
          </cell>
          <cell r="L12">
            <v>-114</v>
          </cell>
          <cell r="M12">
            <v>130</v>
          </cell>
          <cell r="N12">
            <v>133</v>
          </cell>
          <cell r="O12">
            <v>136</v>
          </cell>
          <cell r="P12">
            <v>112</v>
          </cell>
          <cell r="Q12">
            <v>136</v>
          </cell>
          <cell r="R12">
            <v>248</v>
          </cell>
          <cell r="S12">
            <v>314.30369937272036</v>
          </cell>
        </row>
        <row r="13">
          <cell r="C13">
            <v>96</v>
          </cell>
          <cell r="D13">
            <v>89.57</v>
          </cell>
          <cell r="E13" t="str">
            <v>JM</v>
          </cell>
          <cell r="F13">
            <v>38859</v>
          </cell>
          <cell r="H13" t="str">
            <v>Nima Berntsen Lama</v>
          </cell>
          <cell r="I13" t="str">
            <v>Tambarskjelvar IL</v>
          </cell>
          <cell r="J13">
            <v>105</v>
          </cell>
          <cell r="K13">
            <v>-109</v>
          </cell>
          <cell r="L13">
            <v>-110</v>
          </cell>
          <cell r="M13">
            <v>130</v>
          </cell>
          <cell r="N13">
            <v>-134</v>
          </cell>
          <cell r="O13">
            <v>-134</v>
          </cell>
          <cell r="P13">
            <v>105</v>
          </cell>
          <cell r="Q13">
            <v>130</v>
          </cell>
          <cell r="R13">
            <v>235</v>
          </cell>
          <cell r="S13">
            <v>283.18167330324297</v>
          </cell>
        </row>
        <row r="14">
          <cell r="C14">
            <v>96</v>
          </cell>
          <cell r="D14">
            <v>90.83</v>
          </cell>
          <cell r="E14" t="str">
            <v>JM</v>
          </cell>
          <cell r="F14">
            <v>38870</v>
          </cell>
          <cell r="H14" t="str">
            <v>Adrian Rosmæl Skauge</v>
          </cell>
          <cell r="I14" t="str">
            <v>Nidelv IL</v>
          </cell>
          <cell r="J14">
            <v>95</v>
          </cell>
          <cell r="K14">
            <v>99</v>
          </cell>
          <cell r="L14">
            <v>-102</v>
          </cell>
          <cell r="M14">
            <v>108</v>
          </cell>
          <cell r="N14">
            <v>112</v>
          </cell>
          <cell r="O14">
            <v>-115</v>
          </cell>
          <cell r="P14">
            <v>99</v>
          </cell>
          <cell r="Q14">
            <v>112</v>
          </cell>
          <cell r="R14">
            <v>211</v>
          </cell>
          <cell r="S14">
            <v>252.56350308960219</v>
          </cell>
        </row>
        <row r="15">
          <cell r="C15">
            <v>96</v>
          </cell>
          <cell r="D15">
            <v>92.27</v>
          </cell>
          <cell r="E15" t="str">
            <v>JM</v>
          </cell>
          <cell r="F15">
            <v>38951</v>
          </cell>
          <cell r="H15" t="str">
            <v>Jakub Karol Kudyba</v>
          </cell>
          <cell r="I15" t="str">
            <v>Tambarskjelvar IL</v>
          </cell>
          <cell r="J15">
            <v>92</v>
          </cell>
          <cell r="K15">
            <v>-97</v>
          </cell>
          <cell r="L15">
            <v>-97</v>
          </cell>
          <cell r="M15">
            <v>110</v>
          </cell>
          <cell r="N15">
            <v>117</v>
          </cell>
          <cell r="O15">
            <v>121</v>
          </cell>
          <cell r="P15">
            <v>92</v>
          </cell>
          <cell r="Q15">
            <v>121</v>
          </cell>
          <cell r="R15">
            <v>213</v>
          </cell>
          <cell r="S15">
            <v>253.07876048504403</v>
          </cell>
        </row>
        <row r="16">
          <cell r="C16">
            <v>96</v>
          </cell>
          <cell r="D16">
            <v>95.07</v>
          </cell>
          <cell r="E16" t="str">
            <v>JM</v>
          </cell>
          <cell r="F16">
            <v>38163</v>
          </cell>
          <cell r="H16" t="str">
            <v>Reinert Travieso Olsen</v>
          </cell>
          <cell r="I16" t="str">
            <v>Haugesund VK</v>
          </cell>
          <cell r="J16">
            <v>85</v>
          </cell>
          <cell r="K16">
            <v>91</v>
          </cell>
          <cell r="L16">
            <v>94</v>
          </cell>
          <cell r="M16">
            <v>108</v>
          </cell>
          <cell r="N16">
            <v>-114</v>
          </cell>
          <cell r="O16">
            <v>114</v>
          </cell>
          <cell r="P16">
            <v>94</v>
          </cell>
          <cell r="Q16">
            <v>114</v>
          </cell>
          <cell r="R16">
            <v>208</v>
          </cell>
          <cell r="S16">
            <v>243.79272849219615</v>
          </cell>
        </row>
        <row r="17">
          <cell r="C17">
            <v>96</v>
          </cell>
          <cell r="D17">
            <v>91.57</v>
          </cell>
          <cell r="E17" t="str">
            <v>JM</v>
          </cell>
          <cell r="F17">
            <v>38629</v>
          </cell>
          <cell r="H17" t="str">
            <v>Ulrik Lie-Haugen</v>
          </cell>
          <cell r="I17" t="str">
            <v>Larvik AK</v>
          </cell>
          <cell r="J17">
            <v>91</v>
          </cell>
          <cell r="K17">
            <v>95</v>
          </cell>
          <cell r="L17">
            <v>-100</v>
          </cell>
          <cell r="M17">
            <v>117</v>
          </cell>
          <cell r="N17">
            <v>121</v>
          </cell>
          <cell r="O17">
            <v>126</v>
          </cell>
          <cell r="P17">
            <v>95</v>
          </cell>
          <cell r="Q17">
            <v>126</v>
          </cell>
          <cell r="R17">
            <v>221</v>
          </cell>
          <cell r="S17">
            <v>263.52088794161335</v>
          </cell>
        </row>
        <row r="18">
          <cell r="C18">
            <v>102</v>
          </cell>
          <cell r="D18">
            <v>99.39</v>
          </cell>
          <cell r="E18" t="str">
            <v>JM</v>
          </cell>
          <cell r="F18">
            <v>38227</v>
          </cell>
          <cell r="H18" t="str">
            <v>William Hjelde Stormoen</v>
          </cell>
          <cell r="I18" t="str">
            <v>Nidelv IL</v>
          </cell>
          <cell r="J18">
            <v>97</v>
          </cell>
          <cell r="K18">
            <v>102</v>
          </cell>
          <cell r="L18">
            <v>-107</v>
          </cell>
          <cell r="M18">
            <v>125</v>
          </cell>
          <cell r="N18">
            <v>130</v>
          </cell>
          <cell r="O18">
            <v>-136</v>
          </cell>
          <cell r="P18">
            <v>102</v>
          </cell>
          <cell r="Q18">
            <v>130</v>
          </cell>
          <cell r="R18">
            <v>232</v>
          </cell>
          <cell r="S18">
            <v>266.74578705238639</v>
          </cell>
        </row>
        <row r="19">
          <cell r="C19">
            <v>102</v>
          </cell>
          <cell r="D19">
            <v>99.87</v>
          </cell>
          <cell r="E19" t="str">
            <v>JM</v>
          </cell>
          <cell r="F19">
            <v>38980</v>
          </cell>
          <cell r="H19" t="str">
            <v>William A. Christiansen</v>
          </cell>
          <cell r="I19" t="str">
            <v>Larvik AK</v>
          </cell>
          <cell r="J19">
            <v>109</v>
          </cell>
          <cell r="K19">
            <v>113</v>
          </cell>
          <cell r="L19">
            <v>116</v>
          </cell>
          <cell r="M19">
            <v>138</v>
          </cell>
          <cell r="N19">
            <v>143</v>
          </cell>
          <cell r="O19">
            <v>150</v>
          </cell>
          <cell r="P19">
            <v>116</v>
          </cell>
          <cell r="Q19">
            <v>150</v>
          </cell>
          <cell r="R19">
            <v>266</v>
          </cell>
          <cell r="S19">
            <v>305.22389130694563</v>
          </cell>
        </row>
        <row r="20">
          <cell r="C20">
            <v>109</v>
          </cell>
          <cell r="D20">
            <v>103.85</v>
          </cell>
          <cell r="E20" t="str">
            <v>JM</v>
          </cell>
          <cell r="F20">
            <v>37993</v>
          </cell>
          <cell r="H20" t="str">
            <v>Alexander Eide</v>
          </cell>
          <cell r="I20" t="str">
            <v>Haugesund VK</v>
          </cell>
          <cell r="J20">
            <v>112</v>
          </cell>
          <cell r="K20">
            <v>119</v>
          </cell>
          <cell r="L20">
            <v>-122</v>
          </cell>
          <cell r="M20">
            <v>-130</v>
          </cell>
          <cell r="N20">
            <v>130</v>
          </cell>
          <cell r="O20">
            <v>-139</v>
          </cell>
          <cell r="P20">
            <v>119</v>
          </cell>
          <cell r="Q20">
            <v>130</v>
          </cell>
          <cell r="R20">
            <v>249</v>
          </cell>
          <cell r="S20">
            <v>281.24933677549944</v>
          </cell>
        </row>
      </sheetData>
      <sheetData sheetId="5">
        <row r="9">
          <cell r="C9">
            <v>76</v>
          </cell>
          <cell r="D9">
            <v>74.67</v>
          </cell>
          <cell r="E9" t="str">
            <v>UK</v>
          </cell>
          <cell r="F9">
            <v>39295</v>
          </cell>
          <cell r="H9" t="str">
            <v>Emma Aurora Hansen</v>
          </cell>
          <cell r="I9" t="str">
            <v>Tysvær VK</v>
          </cell>
          <cell r="J9">
            <v>-55</v>
          </cell>
          <cell r="K9">
            <v>55</v>
          </cell>
          <cell r="L9">
            <v>-60</v>
          </cell>
          <cell r="M9">
            <v>73</v>
          </cell>
          <cell r="N9">
            <v>-76</v>
          </cell>
          <cell r="O9">
            <v>77</v>
          </cell>
          <cell r="P9">
            <v>55</v>
          </cell>
          <cell r="Q9">
            <v>77</v>
          </cell>
          <cell r="R9">
            <v>132</v>
          </cell>
          <cell r="S9">
            <v>157.7668132986413</v>
          </cell>
        </row>
        <row r="10">
          <cell r="C10">
            <v>76</v>
          </cell>
          <cell r="D10">
            <v>74.099999999999994</v>
          </cell>
          <cell r="E10" t="str">
            <v>JK</v>
          </cell>
          <cell r="F10">
            <v>38337</v>
          </cell>
          <cell r="H10" t="str">
            <v>Runa Molin Hugdal</v>
          </cell>
          <cell r="I10" t="str">
            <v>Nidelv IL</v>
          </cell>
          <cell r="J10">
            <v>46</v>
          </cell>
          <cell r="K10">
            <v>49</v>
          </cell>
          <cell r="L10">
            <v>52</v>
          </cell>
          <cell r="M10">
            <v>65</v>
          </cell>
          <cell r="N10">
            <v>68</v>
          </cell>
          <cell r="O10">
            <v>71</v>
          </cell>
          <cell r="P10">
            <v>52</v>
          </cell>
          <cell r="Q10">
            <v>71</v>
          </cell>
          <cell r="R10">
            <v>123</v>
          </cell>
          <cell r="S10">
            <v>147.57021768686769</v>
          </cell>
        </row>
        <row r="11">
          <cell r="C11">
            <v>76</v>
          </cell>
          <cell r="D11">
            <v>75.25</v>
          </cell>
          <cell r="E11" t="str">
            <v>JK</v>
          </cell>
          <cell r="F11">
            <v>38072</v>
          </cell>
          <cell r="H11" t="str">
            <v>Marte A. Walseth</v>
          </cell>
          <cell r="I11" t="str">
            <v>Nidelv IL</v>
          </cell>
          <cell r="J11">
            <v>57</v>
          </cell>
          <cell r="K11">
            <v>60</v>
          </cell>
          <cell r="L11">
            <v>63</v>
          </cell>
          <cell r="M11">
            <v>67</v>
          </cell>
          <cell r="N11">
            <v>70</v>
          </cell>
          <cell r="O11">
            <v>-73</v>
          </cell>
          <cell r="P11">
            <v>63</v>
          </cell>
          <cell r="Q11">
            <v>70</v>
          </cell>
          <cell r="R11">
            <v>133</v>
          </cell>
          <cell r="S11">
            <v>158.35912000245307</v>
          </cell>
        </row>
        <row r="12">
          <cell r="C12" t="str">
            <v>76</v>
          </cell>
          <cell r="D12">
            <v>72.260000000000005</v>
          </cell>
          <cell r="E12" t="str">
            <v>JK</v>
          </cell>
          <cell r="F12">
            <v>38599</v>
          </cell>
          <cell r="H12" t="str">
            <v>Malin Amundsen</v>
          </cell>
          <cell r="I12" t="str">
            <v>AK Bjørgvin</v>
          </cell>
          <cell r="J12">
            <v>65</v>
          </cell>
          <cell r="K12">
            <v>68</v>
          </cell>
          <cell r="L12">
            <v>70</v>
          </cell>
          <cell r="M12">
            <v>-83</v>
          </cell>
          <cell r="N12">
            <v>83</v>
          </cell>
          <cell r="O12">
            <v>89</v>
          </cell>
          <cell r="P12">
            <v>70</v>
          </cell>
          <cell r="Q12">
            <v>89</v>
          </cell>
          <cell r="R12">
            <v>159</v>
          </cell>
          <cell r="S12">
            <v>193.21179974724546</v>
          </cell>
        </row>
        <row r="13">
          <cell r="C13" t="str">
            <v>76</v>
          </cell>
          <cell r="D13">
            <v>74.8</v>
          </cell>
          <cell r="E13" t="str">
            <v>UK</v>
          </cell>
          <cell r="F13">
            <v>39575</v>
          </cell>
          <cell r="H13" t="str">
            <v>Mariell Endestad Hellevang</v>
          </cell>
          <cell r="I13" t="str">
            <v>Tambarskjelvar IL</v>
          </cell>
          <cell r="J13">
            <v>68</v>
          </cell>
          <cell r="K13">
            <v>71</v>
          </cell>
          <cell r="L13">
            <v>-73</v>
          </cell>
          <cell r="M13">
            <v>87</v>
          </cell>
          <cell r="N13">
            <v>90</v>
          </cell>
          <cell r="O13">
            <v>92</v>
          </cell>
          <cell r="P13">
            <v>71</v>
          </cell>
          <cell r="Q13">
            <v>92</v>
          </cell>
          <cell r="R13">
            <v>163</v>
          </cell>
          <cell r="S13">
            <v>194.65106082122298</v>
          </cell>
        </row>
        <row r="14">
          <cell r="C14">
            <v>76</v>
          </cell>
          <cell r="D14">
            <v>73.16</v>
          </cell>
          <cell r="E14" t="str">
            <v>JK</v>
          </cell>
          <cell r="F14">
            <v>38060</v>
          </cell>
          <cell r="H14" t="str">
            <v>Tine Rognaldsen Pedersen</v>
          </cell>
          <cell r="I14" t="str">
            <v>Tambarskjelvar IL</v>
          </cell>
          <cell r="J14">
            <v>78</v>
          </cell>
          <cell r="K14">
            <v>80</v>
          </cell>
          <cell r="L14">
            <v>82</v>
          </cell>
          <cell r="M14">
            <v>104</v>
          </cell>
          <cell r="N14">
            <v>108</v>
          </cell>
          <cell r="O14">
            <v>111</v>
          </cell>
          <cell r="P14">
            <v>82</v>
          </cell>
          <cell r="Q14">
            <v>111</v>
          </cell>
          <cell r="R14">
            <v>193</v>
          </cell>
          <cell r="S14">
            <v>233.046051125638</v>
          </cell>
        </row>
        <row r="15">
          <cell r="C15">
            <v>76</v>
          </cell>
          <cell r="D15">
            <v>75.83</v>
          </cell>
          <cell r="E15" t="str">
            <v>JK</v>
          </cell>
          <cell r="F15">
            <v>38540</v>
          </cell>
          <cell r="H15" t="str">
            <v>Lea Berle Horne</v>
          </cell>
          <cell r="I15" t="str">
            <v>Tromsø AK</v>
          </cell>
          <cell r="J15">
            <v>85</v>
          </cell>
          <cell r="K15">
            <v>88</v>
          </cell>
          <cell r="L15">
            <v>90</v>
          </cell>
          <cell r="M15">
            <v>110</v>
          </cell>
          <cell r="N15">
            <v>114</v>
          </cell>
          <cell r="O15">
            <v>117</v>
          </cell>
          <cell r="P15">
            <v>90</v>
          </cell>
          <cell r="Q15">
            <v>117</v>
          </cell>
          <cell r="R15">
            <v>207</v>
          </cell>
          <cell r="S15">
            <v>245.55101935329031</v>
          </cell>
        </row>
        <row r="16">
          <cell r="C16">
            <v>81</v>
          </cell>
          <cell r="D16">
            <v>80.260000000000005</v>
          </cell>
          <cell r="E16" t="str">
            <v>UK</v>
          </cell>
          <cell r="F16">
            <v>39742</v>
          </cell>
          <cell r="H16" t="str">
            <v>Mille Østli Dekke</v>
          </cell>
          <cell r="I16" t="str">
            <v>Spydeberg Atletene</v>
          </cell>
          <cell r="J16">
            <v>42</v>
          </cell>
          <cell r="K16">
            <v>45</v>
          </cell>
          <cell r="L16">
            <v>-48</v>
          </cell>
          <cell r="M16">
            <v>53</v>
          </cell>
          <cell r="N16">
            <v>57</v>
          </cell>
          <cell r="O16">
            <v>62</v>
          </cell>
          <cell r="P16">
            <v>45</v>
          </cell>
          <cell r="Q16">
            <v>62</v>
          </cell>
          <cell r="R16">
            <v>107</v>
          </cell>
          <cell r="S16">
            <v>123.62850721656507</v>
          </cell>
        </row>
        <row r="17">
          <cell r="C17">
            <v>81</v>
          </cell>
          <cell r="D17">
            <v>80.06</v>
          </cell>
          <cell r="E17" t="str">
            <v>JK</v>
          </cell>
          <cell r="F17">
            <v>38610</v>
          </cell>
          <cell r="H17" t="str">
            <v>Trine Endestad Hellevang</v>
          </cell>
          <cell r="I17" t="str">
            <v>Tambarskjelvar IL</v>
          </cell>
          <cell r="J17">
            <v>55</v>
          </cell>
          <cell r="K17">
            <v>55</v>
          </cell>
          <cell r="L17">
            <v>60</v>
          </cell>
          <cell r="M17">
            <v>60</v>
          </cell>
          <cell r="N17">
            <v>65</v>
          </cell>
          <cell r="O17">
            <v>70</v>
          </cell>
          <cell r="P17">
            <v>60</v>
          </cell>
          <cell r="Q17">
            <v>70</v>
          </cell>
          <cell r="R17">
            <v>130</v>
          </cell>
          <cell r="S17">
            <v>150.36981350629159</v>
          </cell>
        </row>
        <row r="19">
          <cell r="C19">
            <v>87</v>
          </cell>
          <cell r="D19">
            <v>83.05</v>
          </cell>
          <cell r="E19" t="str">
            <v>JK</v>
          </cell>
          <cell r="F19">
            <v>38882</v>
          </cell>
          <cell r="H19" t="str">
            <v>Hedda Øverli</v>
          </cell>
          <cell r="I19" t="str">
            <v>Tromsø AK</v>
          </cell>
          <cell r="J19">
            <v>64</v>
          </cell>
          <cell r="K19">
            <v>66</v>
          </cell>
          <cell r="L19">
            <v>68</v>
          </cell>
          <cell r="M19">
            <v>86</v>
          </cell>
          <cell r="N19">
            <v>88</v>
          </cell>
          <cell r="O19">
            <v>-93</v>
          </cell>
          <cell r="P19">
            <v>68</v>
          </cell>
          <cell r="Q19">
            <v>88</v>
          </cell>
          <cell r="R19">
            <v>156</v>
          </cell>
          <cell r="S19">
            <v>177.5978410301089</v>
          </cell>
        </row>
        <row r="20">
          <cell r="C20">
            <v>87</v>
          </cell>
          <cell r="D20">
            <v>82.82</v>
          </cell>
          <cell r="E20" t="str">
            <v>JK</v>
          </cell>
          <cell r="F20">
            <v>38479</v>
          </cell>
          <cell r="H20" t="str">
            <v>Anita Haugseth</v>
          </cell>
          <cell r="I20" t="str">
            <v>Vigrestad IK</v>
          </cell>
          <cell r="J20">
            <v>-64</v>
          </cell>
          <cell r="K20">
            <v>64</v>
          </cell>
          <cell r="L20">
            <v>68</v>
          </cell>
          <cell r="M20">
            <v>83</v>
          </cell>
          <cell r="N20">
            <v>87</v>
          </cell>
          <cell r="O20">
            <v>-93</v>
          </cell>
          <cell r="P20">
            <v>68</v>
          </cell>
          <cell r="Q20">
            <v>87</v>
          </cell>
          <cell r="R20">
            <v>155</v>
          </cell>
          <cell r="S20">
            <v>176.66602126202952</v>
          </cell>
        </row>
        <row r="21">
          <cell r="C21" t="str">
            <v>+87</v>
          </cell>
          <cell r="D21">
            <v>103.76</v>
          </cell>
          <cell r="E21" t="str">
            <v>JK</v>
          </cell>
          <cell r="F21">
            <v>39007</v>
          </cell>
          <cell r="H21" t="str">
            <v>Maria-Isabel Velasquez Lie</v>
          </cell>
          <cell r="I21" t="str">
            <v>Spydeberg Atletene</v>
          </cell>
          <cell r="J21">
            <v>63</v>
          </cell>
          <cell r="K21">
            <v>66</v>
          </cell>
          <cell r="L21">
            <v>-70</v>
          </cell>
          <cell r="M21">
            <v>80</v>
          </cell>
          <cell r="N21">
            <v>-85</v>
          </cell>
          <cell r="O21">
            <v>85</v>
          </cell>
          <cell r="P21">
            <v>66</v>
          </cell>
          <cell r="Q21">
            <v>85</v>
          </cell>
          <cell r="R21">
            <v>151</v>
          </cell>
          <cell r="S21">
            <v>159.19787558636006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pageSetUpPr autoPageBreaks="0" fitToPage="1"/>
  </sheetPr>
  <dimension ref="B1:AD40"/>
  <sheetViews>
    <sheetView showGridLines="0" showRowColHeaders="0" showZeros="0" tabSelected="1" showOutlineSymbols="0" zoomScaleSheetLayoutView="75" workbookViewId="0">
      <selection activeCell="W41" sqref="W41"/>
    </sheetView>
  </sheetViews>
  <sheetFormatPr baseColWidth="10" defaultColWidth="9.19921875" defaultRowHeight="13"/>
  <cols>
    <col min="1" max="1" width="6.796875" style="4" customWidth="1"/>
    <col min="2" max="2" width="10.19921875" style="4" customWidth="1"/>
    <col min="3" max="3" width="6.3984375" style="1" customWidth="1"/>
    <col min="4" max="4" width="8.3984375" style="1" customWidth="1"/>
    <col min="5" max="5" width="6.3984375" style="32" customWidth="1"/>
    <col min="6" max="6" width="10.3984375" style="1" customWidth="1"/>
    <col min="7" max="7" width="3.796875" style="1" customWidth="1"/>
    <col min="8" max="8" width="27.3984375" style="5" customWidth="1"/>
    <col min="9" max="9" width="20.3984375" style="5" customWidth="1"/>
    <col min="10" max="10" width="7.19921875" style="1" customWidth="1"/>
    <col min="11" max="11" width="7.19921875" style="31" customWidth="1"/>
    <col min="12" max="12" width="7.19921875" style="1" customWidth="1"/>
    <col min="13" max="13" width="8.3984375" style="1" customWidth="1"/>
    <col min="14" max="15" width="7.19921875" style="1" customWidth="1"/>
    <col min="16" max="18" width="7.3984375" style="1" customWidth="1"/>
    <col min="19" max="20" width="10.3984375" style="30" customWidth="1"/>
    <col min="21" max="21" width="5.3984375" style="30" customWidth="1"/>
    <col min="22" max="22" width="5.3984375" style="4" customWidth="1"/>
    <col min="23" max="23" width="14.19921875" style="4" customWidth="1"/>
    <col min="24" max="30" width="9.19921875" style="4" hidden="1" customWidth="1"/>
    <col min="31" max="16384" width="9.19921875" style="4"/>
  </cols>
  <sheetData>
    <row r="1" spans="2:30" ht="53.25" customHeight="1">
      <c r="H1" s="201" t="s">
        <v>30</v>
      </c>
      <c r="I1" s="201"/>
      <c r="J1" s="201"/>
      <c r="K1" s="201"/>
      <c r="L1" s="201"/>
      <c r="M1" s="201"/>
      <c r="N1" s="201"/>
      <c r="O1" s="201"/>
      <c r="P1" s="201"/>
      <c r="Q1" s="201"/>
      <c r="R1" s="201"/>
      <c r="V1" s="30"/>
    </row>
    <row r="2" spans="2:30" ht="24.75" customHeight="1">
      <c r="H2" s="202" t="s">
        <v>25</v>
      </c>
      <c r="I2" s="202"/>
      <c r="J2" s="202"/>
      <c r="K2" s="202"/>
      <c r="L2" s="202"/>
      <c r="M2" s="202"/>
      <c r="N2" s="202"/>
      <c r="O2" s="202"/>
      <c r="P2" s="202"/>
      <c r="Q2" s="202"/>
      <c r="R2" s="202"/>
      <c r="V2" s="30"/>
    </row>
    <row r="3" spans="2:30">
      <c r="D3" s="84" t="s">
        <v>52</v>
      </c>
      <c r="V3" s="30"/>
    </row>
    <row r="4" spans="2:30" ht="12" customHeight="1">
      <c r="V4" s="30"/>
    </row>
    <row r="5" spans="2:30" s="6" customFormat="1" ht="16">
      <c r="C5" s="60" t="s">
        <v>22</v>
      </c>
      <c r="D5" s="186" t="s">
        <v>54</v>
      </c>
      <c r="E5" s="186"/>
      <c r="F5" s="186"/>
      <c r="G5" s="186"/>
      <c r="H5" s="186"/>
      <c r="I5" s="60" t="s">
        <v>0</v>
      </c>
      <c r="J5" s="186" t="s">
        <v>55</v>
      </c>
      <c r="K5" s="186"/>
      <c r="L5" s="186"/>
      <c r="M5" s="186"/>
      <c r="N5" s="60" t="s">
        <v>1</v>
      </c>
      <c r="O5" s="203" t="s">
        <v>56</v>
      </c>
      <c r="P5" s="203"/>
      <c r="Q5" s="203"/>
      <c r="R5" s="203"/>
      <c r="S5" s="60" t="s">
        <v>2</v>
      </c>
      <c r="T5" s="104">
        <v>45402</v>
      </c>
      <c r="U5" s="83" t="s">
        <v>21</v>
      </c>
      <c r="V5" s="61">
        <v>1</v>
      </c>
      <c r="AC5" s="97"/>
      <c r="AD5" s="97"/>
    </row>
    <row r="6" spans="2:30">
      <c r="V6" s="30"/>
      <c r="AB6" s="4" t="s">
        <v>36</v>
      </c>
      <c r="AC6" s="4" t="s">
        <v>39</v>
      </c>
      <c r="AD6" s="4" t="s">
        <v>36</v>
      </c>
    </row>
    <row r="7" spans="2:30" s="1" customFormat="1" ht="14">
      <c r="B7" s="196" t="s">
        <v>42</v>
      </c>
      <c r="C7" s="24" t="s">
        <v>3</v>
      </c>
      <c r="D7" s="16" t="s">
        <v>4</v>
      </c>
      <c r="E7" s="34" t="s">
        <v>26</v>
      </c>
      <c r="F7" s="16" t="s">
        <v>5</v>
      </c>
      <c r="G7" s="16" t="s">
        <v>23</v>
      </c>
      <c r="H7" s="16" t="s">
        <v>6</v>
      </c>
      <c r="I7" s="16" t="s">
        <v>7</v>
      </c>
      <c r="J7" s="16"/>
      <c r="K7" s="35" t="s">
        <v>8</v>
      </c>
      <c r="L7" s="11"/>
      <c r="M7" s="16"/>
      <c r="N7" s="11" t="s">
        <v>9</v>
      </c>
      <c r="O7" s="11"/>
      <c r="P7" s="36" t="s">
        <v>27</v>
      </c>
      <c r="Q7" s="11"/>
      <c r="R7" s="16" t="s">
        <v>10</v>
      </c>
      <c r="S7" s="19" t="s">
        <v>11</v>
      </c>
      <c r="T7" s="62" t="s">
        <v>11</v>
      </c>
      <c r="U7" s="19" t="s">
        <v>12</v>
      </c>
      <c r="V7" s="26" t="s">
        <v>17</v>
      </c>
      <c r="W7" s="26" t="s">
        <v>13</v>
      </c>
      <c r="X7" s="3"/>
      <c r="AB7" s="1" t="s">
        <v>37</v>
      </c>
      <c r="AC7" s="1" t="s">
        <v>37</v>
      </c>
      <c r="AD7" s="1" t="s">
        <v>37</v>
      </c>
    </row>
    <row r="8" spans="2:30" s="1" customFormat="1">
      <c r="B8" s="197"/>
      <c r="C8" s="25" t="s">
        <v>14</v>
      </c>
      <c r="D8" s="17" t="s">
        <v>15</v>
      </c>
      <c r="E8" s="18" t="s">
        <v>20</v>
      </c>
      <c r="F8" s="17" t="s">
        <v>19</v>
      </c>
      <c r="G8" s="17" t="s">
        <v>24</v>
      </c>
      <c r="H8" s="17"/>
      <c r="I8" s="17"/>
      <c r="J8" s="22">
        <v>1</v>
      </c>
      <c r="K8" s="23">
        <v>2</v>
      </c>
      <c r="L8" s="21">
        <v>3</v>
      </c>
      <c r="M8" s="22">
        <v>1</v>
      </c>
      <c r="N8" s="23">
        <v>2</v>
      </c>
      <c r="O8" s="21">
        <v>3</v>
      </c>
      <c r="P8" s="37" t="s">
        <v>28</v>
      </c>
      <c r="Q8" s="38"/>
      <c r="R8" s="17" t="s">
        <v>16</v>
      </c>
      <c r="S8" s="20"/>
      <c r="T8" s="20" t="s">
        <v>31</v>
      </c>
      <c r="U8" s="20"/>
      <c r="V8" s="27"/>
      <c r="W8" s="27"/>
      <c r="Y8" s="1" t="s">
        <v>35</v>
      </c>
      <c r="Z8" s="1" t="s">
        <v>29</v>
      </c>
      <c r="AA8" s="1" t="s">
        <v>31</v>
      </c>
      <c r="AB8" s="1" t="s">
        <v>38</v>
      </c>
      <c r="AC8" s="1" t="s">
        <v>40</v>
      </c>
      <c r="AD8" s="1" t="s">
        <v>41</v>
      </c>
    </row>
    <row r="9" spans="2:30" s="10" customFormat="1" ht="20" customHeight="1">
      <c r="B9" s="120">
        <v>2011008</v>
      </c>
      <c r="C9" s="121" t="s">
        <v>57</v>
      </c>
      <c r="D9" s="122">
        <v>39.57</v>
      </c>
      <c r="E9" s="123" t="s">
        <v>58</v>
      </c>
      <c r="F9" s="124">
        <v>40757</v>
      </c>
      <c r="G9" s="125">
        <v>1</v>
      </c>
      <c r="H9" s="126" t="s">
        <v>59</v>
      </c>
      <c r="I9" s="127" t="s">
        <v>60</v>
      </c>
      <c r="J9" s="128">
        <v>23</v>
      </c>
      <c r="K9" s="129">
        <v>25</v>
      </c>
      <c r="L9" s="130">
        <v>27</v>
      </c>
      <c r="M9" s="128">
        <v>27</v>
      </c>
      <c r="N9" s="71">
        <v>29</v>
      </c>
      <c r="O9" s="71">
        <v>-32</v>
      </c>
      <c r="P9" s="45">
        <f t="shared" ref="P9:P24" si="0">IF(MAX(J9:L9)&lt;0,0,TRUNC(MAX(J9:L9)/1)*1)</f>
        <v>27</v>
      </c>
      <c r="Q9" s="45">
        <f t="shared" ref="Q9:Q24" si="1">IF(MAX(M9:O9)&lt;0,0,TRUNC(MAX(M9:O9)/1)*1)</f>
        <v>29</v>
      </c>
      <c r="R9" s="45">
        <f t="shared" ref="R9:R23" si="2">IF(P9=0,0,IF(Q9=0,0,SUM(P9:Q9)))</f>
        <v>56</v>
      </c>
      <c r="S9" s="46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105.11173298695607</v>
      </c>
      <c r="T9" s="46" t="str">
        <f>IF(AA9=1,S9*AD9,"")</f>
        <v/>
      </c>
      <c r="U9" s="47">
        <v>2</v>
      </c>
      <c r="V9" s="48"/>
      <c r="W9" s="49">
        <f>IF(R9="","",IF(D9="","",IF(OR(E9="UK",E9="JK",E9="SK",E9="K1",E9="K2",E9="K3",E9="K4",E9="K5",E9="K6",E9="K7",E9="K8",E9="K9",E9="K10"),IF(D9&gt;153.655,1,IF(D9&lt;28,10^(0.783497476*LOG10(28/153.655)^2),10^(0.783497476*LOG10(D9/153.655)^2))),IF(D9&gt;175.508,1,IF(D9&lt;32,10^(0.75194503*LOG10(32/175.508)^2),10^(0.75194503*LOG10(D9/175.508)^2))))))</f>
        <v>1.8705894607049844</v>
      </c>
      <c r="X9" s="80">
        <f>T5</f>
        <v>45402</v>
      </c>
      <c r="Y9" s="72" t="str">
        <f>IF(ISNUMBER(FIND("M",E9)),"m",IF(ISNUMBER(FIND("K",E9)),"k"))</f>
        <v>k</v>
      </c>
      <c r="Z9" s="72">
        <f>IF(OR(F9="",X9=""),0,(YEAR(X9)-YEAR(F9)))</f>
        <v>13</v>
      </c>
      <c r="AA9" s="10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31">
        <v>2011002</v>
      </c>
      <c r="C10" s="132" t="s">
        <v>57</v>
      </c>
      <c r="D10" s="64">
        <v>38.06</v>
      </c>
      <c r="E10" s="65" t="s">
        <v>58</v>
      </c>
      <c r="F10" s="66">
        <v>40848</v>
      </c>
      <c r="G10" s="133">
        <v>2</v>
      </c>
      <c r="H10" s="68" t="s">
        <v>61</v>
      </c>
      <c r="I10" s="69" t="s">
        <v>62</v>
      </c>
      <c r="J10" s="134">
        <v>28</v>
      </c>
      <c r="K10" s="135">
        <v>-30</v>
      </c>
      <c r="L10" s="136">
        <v>30</v>
      </c>
      <c r="M10" s="134">
        <v>35</v>
      </c>
      <c r="N10" s="71">
        <v>38</v>
      </c>
      <c r="O10" s="71">
        <v>-40</v>
      </c>
      <c r="P10" s="45">
        <f t="shared" si="0"/>
        <v>30</v>
      </c>
      <c r="Q10" s="45">
        <f t="shared" si="1"/>
        <v>38</v>
      </c>
      <c r="R10" s="45">
        <f t="shared" si="2"/>
        <v>68</v>
      </c>
      <c r="S10" s="46">
        <f t="shared" ref="S10:S24" si="3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>132.39590749765443</v>
      </c>
      <c r="T10" s="46" t="str">
        <f t="shared" ref="T10:T24" si="4">IF(AA10=1,S10*AD10,"")</f>
        <v/>
      </c>
      <c r="U10" s="50">
        <v>1</v>
      </c>
      <c r="V10" s="51"/>
      <c r="W10" s="49">
        <f t="shared" ref="W10:W24" si="5">IF(R10="","",IF(D10="","",IF(OR(E10="UK",E10="JK",E10="SK",E10="K1",E10="K2",E10="K3",E10="K4",E10="K5",E10="K6",E10="K7",E10="K8",E10="K9",E10="K10"),IF(D10&gt;153.655,1,IF(D10&lt;28,10^(0.783497476*LOG10(28/153.655)^2),10^(0.783497476*LOG10(D10/153.655)^2))),IF(D10&gt;175.508,1,IF(D10&lt;32,10^(0.75194503*LOG10(32/175.508)^2),10^(0.75194503*LOG10(D10/175.508)^2))))))</f>
        <v>1.9400033057086525</v>
      </c>
      <c r="X10" s="80">
        <f>T5</f>
        <v>45402</v>
      </c>
      <c r="Y10" s="72" t="str">
        <f t="shared" ref="Y10:Y24" si="6">IF(ISNUMBER(FIND("M",E10)),"m",IF(ISNUMBER(FIND("K",E10)),"k"))</f>
        <v>k</v>
      </c>
      <c r="Z10" s="72">
        <f t="shared" ref="Z10:Z24" si="7">IF(OR(F10="",X10=""),0,(YEAR(X10)-YEAR(F10)))</f>
        <v>13</v>
      </c>
      <c r="AA10" s="10">
        <f t="shared" ref="AA10:AA24" si="8">IF(Z10&gt;34,1,0)</f>
        <v>0</v>
      </c>
      <c r="AB10" s="10" t="b">
        <f>IF(AA10=1,LOOKUP(Z10,'Meltzer-Faber'!A4:A64,'Meltzer-Faber'!B4:B64))</f>
        <v>0</v>
      </c>
      <c r="AC10" s="10" t="b">
        <f>IF(AA10=1,LOOKUP(Z10,'Meltzer-Faber'!A4:A64,'Meltzer-Faber'!C4:C64))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31">
        <v>2009027</v>
      </c>
      <c r="C11" s="132" t="s">
        <v>63</v>
      </c>
      <c r="D11" s="64">
        <v>46.36</v>
      </c>
      <c r="E11" s="65" t="s">
        <v>58</v>
      </c>
      <c r="F11" s="66">
        <v>39944</v>
      </c>
      <c r="G11" s="133">
        <v>3</v>
      </c>
      <c r="H11" s="68" t="s">
        <v>64</v>
      </c>
      <c r="I11" s="69" t="s">
        <v>65</v>
      </c>
      <c r="J11" s="134">
        <v>-35</v>
      </c>
      <c r="K11" s="135">
        <v>35</v>
      </c>
      <c r="L11" s="136">
        <v>37</v>
      </c>
      <c r="M11" s="134">
        <v>-47</v>
      </c>
      <c r="N11" s="71">
        <v>47</v>
      </c>
      <c r="O11" s="71">
        <v>52</v>
      </c>
      <c r="P11" s="45">
        <f t="shared" si="0"/>
        <v>37</v>
      </c>
      <c r="Q11" s="45">
        <f t="shared" si="1"/>
        <v>52</v>
      </c>
      <c r="R11" s="45">
        <f t="shared" si="2"/>
        <v>89</v>
      </c>
      <c r="S11" s="46">
        <f t="shared" si="3"/>
        <v>145.46627363513039</v>
      </c>
      <c r="T11" s="46" t="str">
        <f t="shared" si="4"/>
        <v/>
      </c>
      <c r="U11" s="50">
        <v>2</v>
      </c>
      <c r="V11" s="51"/>
      <c r="W11" s="49">
        <f t="shared" si="5"/>
        <v>1.6299956452101925</v>
      </c>
      <c r="X11" s="80">
        <f>T5</f>
        <v>45402</v>
      </c>
      <c r="Y11" s="72" t="str">
        <f t="shared" si="6"/>
        <v>k</v>
      </c>
      <c r="Z11" s="72">
        <f t="shared" si="7"/>
        <v>15</v>
      </c>
      <c r="AA11" s="10">
        <f t="shared" si="8"/>
        <v>0</v>
      </c>
      <c r="AB11" s="10" t="b">
        <f>IF(AA11=1,LOOKUP(Z11,'Meltzer-Faber'!A5:A65,'Meltzer-Faber'!B5:B65))</f>
        <v>0</v>
      </c>
      <c r="AC11" s="10" t="b">
        <f>IF(AA11=1,LOOKUP(Z11,'Meltzer-Faber'!A5:A65,'Meltzer-Faber'!C5:C65))</f>
        <v>0</v>
      </c>
      <c r="AD11" s="10" t="b">
        <f t="shared" si="9"/>
        <v>0</v>
      </c>
    </row>
    <row r="12" spans="2:30" s="10" customFormat="1" ht="20" customHeight="1">
      <c r="B12" s="131">
        <v>2009007</v>
      </c>
      <c r="C12" s="132" t="s">
        <v>63</v>
      </c>
      <c r="D12" s="64">
        <v>48.58</v>
      </c>
      <c r="E12" s="65" t="s">
        <v>58</v>
      </c>
      <c r="F12" s="66">
        <v>40008</v>
      </c>
      <c r="G12" s="133">
        <v>4</v>
      </c>
      <c r="H12" s="68" t="s">
        <v>66</v>
      </c>
      <c r="I12" s="69" t="s">
        <v>62</v>
      </c>
      <c r="J12" s="134">
        <v>40</v>
      </c>
      <c r="K12" s="135">
        <v>-43</v>
      </c>
      <c r="L12" s="136">
        <v>-43</v>
      </c>
      <c r="M12" s="134">
        <v>46</v>
      </c>
      <c r="N12" s="76">
        <v>49</v>
      </c>
      <c r="O12" s="71">
        <v>51</v>
      </c>
      <c r="P12" s="45">
        <f t="shared" si="0"/>
        <v>40</v>
      </c>
      <c r="Q12" s="45">
        <f t="shared" si="1"/>
        <v>51</v>
      </c>
      <c r="R12" s="45">
        <f t="shared" si="2"/>
        <v>91</v>
      </c>
      <c r="S12" s="46">
        <f t="shared" si="3"/>
        <v>143.24833879707037</v>
      </c>
      <c r="T12" s="46" t="str">
        <f t="shared" si="4"/>
        <v/>
      </c>
      <c r="U12" s="50">
        <v>1</v>
      </c>
      <c r="V12" s="51" t="s">
        <v>18</v>
      </c>
      <c r="W12" s="49">
        <f t="shared" si="5"/>
        <v>1.5701612406418353</v>
      </c>
      <c r="X12" s="80">
        <f>T5</f>
        <v>45402</v>
      </c>
      <c r="Y12" s="72" t="str">
        <f t="shared" si="6"/>
        <v>k</v>
      </c>
      <c r="Z12" s="72">
        <f t="shared" si="7"/>
        <v>15</v>
      </c>
      <c r="AA12" s="10">
        <f t="shared" si="8"/>
        <v>0</v>
      </c>
      <c r="AB12" s="10" t="b">
        <f>IF(AA12=1,LOOKUP(Z12,'Meltzer-Faber'!A6:A66,'Meltzer-Faber'!B6:B66))</f>
        <v>0</v>
      </c>
      <c r="AC12" s="10" t="b">
        <f>IF(AA12=1,LOOKUP(Z12,'Meltzer-Faber'!A6:A66,'Meltzer-Faber'!C6:C66))</f>
        <v>0</v>
      </c>
      <c r="AD12" s="10" t="b">
        <f t="shared" si="9"/>
        <v>0</v>
      </c>
    </row>
    <row r="13" spans="2:30" s="10" customFormat="1" ht="20" customHeight="1">
      <c r="B13" s="131">
        <v>2009001</v>
      </c>
      <c r="C13" s="132" t="s">
        <v>67</v>
      </c>
      <c r="D13" s="64">
        <v>52.23</v>
      </c>
      <c r="E13" s="65" t="s">
        <v>58</v>
      </c>
      <c r="F13" s="66">
        <v>40056</v>
      </c>
      <c r="G13" s="133">
        <v>5</v>
      </c>
      <c r="H13" s="68" t="s">
        <v>146</v>
      </c>
      <c r="I13" s="69" t="s">
        <v>55</v>
      </c>
      <c r="J13" s="134">
        <v>33</v>
      </c>
      <c r="K13" s="135">
        <v>35</v>
      </c>
      <c r="L13" s="136">
        <v>37</v>
      </c>
      <c r="M13" s="134">
        <v>43</v>
      </c>
      <c r="N13" s="71">
        <v>45</v>
      </c>
      <c r="O13" s="71">
        <v>47</v>
      </c>
      <c r="P13" s="45">
        <f t="shared" si="0"/>
        <v>37</v>
      </c>
      <c r="Q13" s="45">
        <f t="shared" si="1"/>
        <v>47</v>
      </c>
      <c r="R13" s="45">
        <f t="shared" si="2"/>
        <v>84</v>
      </c>
      <c r="S13" s="46">
        <f t="shared" si="3"/>
        <v>125.11999272661697</v>
      </c>
      <c r="T13" s="46" t="str">
        <f t="shared" si="4"/>
        <v/>
      </c>
      <c r="U13" s="50">
        <v>3</v>
      </c>
      <c r="V13" s="51" t="s">
        <v>18</v>
      </c>
      <c r="W13" s="49">
        <f t="shared" si="5"/>
        <v>1.4861567912808313</v>
      </c>
      <c r="X13" s="80">
        <f>T5</f>
        <v>45402</v>
      </c>
      <c r="Y13" s="72" t="str">
        <f t="shared" si="6"/>
        <v>k</v>
      </c>
      <c r="Z13" s="72">
        <f t="shared" si="7"/>
        <v>15</v>
      </c>
      <c r="AA13" s="10">
        <f t="shared" si="8"/>
        <v>0</v>
      </c>
      <c r="AB13" s="10" t="b">
        <f>IF(AA13=1,LOOKUP(Z13,'Meltzer-Faber'!A7:A67,'Meltzer-Faber'!B7:B67))</f>
        <v>0</v>
      </c>
      <c r="AC13" s="10" t="b">
        <f>IF(AA13=1,LOOKUP(Z13,'Meltzer-Faber'!A7:A67,'Meltzer-Faber'!C7:C67))</f>
        <v>0</v>
      </c>
      <c r="AD13" s="10" t="b">
        <f t="shared" si="9"/>
        <v>0</v>
      </c>
    </row>
    <row r="14" spans="2:30" s="10" customFormat="1" ht="20" customHeight="1">
      <c r="B14" s="131">
        <v>2009024</v>
      </c>
      <c r="C14" s="132" t="s">
        <v>67</v>
      </c>
      <c r="D14" s="64">
        <v>53.74</v>
      </c>
      <c r="E14" s="65" t="s">
        <v>58</v>
      </c>
      <c r="F14" s="66">
        <v>39864</v>
      </c>
      <c r="G14" s="133">
        <v>6</v>
      </c>
      <c r="H14" s="68" t="s">
        <v>68</v>
      </c>
      <c r="I14" s="69" t="s">
        <v>69</v>
      </c>
      <c r="J14" s="134">
        <v>33</v>
      </c>
      <c r="K14" s="135">
        <v>36</v>
      </c>
      <c r="L14" s="136">
        <v>-38</v>
      </c>
      <c r="M14" s="134">
        <v>-37</v>
      </c>
      <c r="N14" s="71">
        <v>37</v>
      </c>
      <c r="O14" s="71">
        <v>42</v>
      </c>
      <c r="P14" s="45">
        <f t="shared" si="0"/>
        <v>36</v>
      </c>
      <c r="Q14" s="45">
        <f t="shared" si="1"/>
        <v>42</v>
      </c>
      <c r="R14" s="45">
        <f t="shared" si="2"/>
        <v>78</v>
      </c>
      <c r="S14" s="46">
        <f t="shared" si="3"/>
        <v>113.7959913422937</v>
      </c>
      <c r="T14" s="46" t="str">
        <f t="shared" si="4"/>
        <v/>
      </c>
      <c r="U14" s="50">
        <v>4</v>
      </c>
      <c r="V14" s="51" t="s">
        <v>18</v>
      </c>
      <c r="W14" s="49">
        <f t="shared" si="5"/>
        <v>1.4557785885879466</v>
      </c>
      <c r="X14" s="80">
        <f>T5</f>
        <v>45402</v>
      </c>
      <c r="Y14" s="72" t="str">
        <f t="shared" si="6"/>
        <v>k</v>
      </c>
      <c r="Z14" s="72">
        <f t="shared" si="7"/>
        <v>15</v>
      </c>
      <c r="AA14" s="10">
        <f t="shared" si="8"/>
        <v>0</v>
      </c>
      <c r="AB14" s="10" t="b">
        <f>IF(AA14=1,LOOKUP(Z14,'Meltzer-Faber'!A8:A68,'Meltzer-Faber'!B8:B68))</f>
        <v>0</v>
      </c>
      <c r="AC14" s="10" t="b">
        <f>IF(AA14=1,LOOKUP(Z14,'Meltzer-Faber'!A8:A68,'Meltzer-Faber'!C8:C68))</f>
        <v>0</v>
      </c>
      <c r="AD14" s="10" t="b">
        <f t="shared" si="9"/>
        <v>0</v>
      </c>
    </row>
    <row r="15" spans="2:30" s="10" customFormat="1" ht="20" customHeight="1">
      <c r="B15" s="131">
        <v>2008008</v>
      </c>
      <c r="C15" s="132" t="s">
        <v>67</v>
      </c>
      <c r="D15" s="64">
        <v>53.92</v>
      </c>
      <c r="E15" s="65" t="s">
        <v>58</v>
      </c>
      <c r="F15" s="66">
        <v>39461</v>
      </c>
      <c r="G15" s="133">
        <v>7</v>
      </c>
      <c r="H15" s="68" t="s">
        <v>72</v>
      </c>
      <c r="I15" s="69" t="s">
        <v>73</v>
      </c>
      <c r="J15" s="134">
        <v>41</v>
      </c>
      <c r="K15" s="135">
        <v>43</v>
      </c>
      <c r="L15" s="136">
        <v>45</v>
      </c>
      <c r="M15" s="134">
        <v>54</v>
      </c>
      <c r="N15" s="71">
        <v>57</v>
      </c>
      <c r="O15" s="71">
        <v>60</v>
      </c>
      <c r="P15" s="45">
        <f t="shared" si="0"/>
        <v>45</v>
      </c>
      <c r="Q15" s="45">
        <f t="shared" si="1"/>
        <v>60</v>
      </c>
      <c r="R15" s="45">
        <f t="shared" si="2"/>
        <v>105</v>
      </c>
      <c r="S15" s="46">
        <f t="shared" si="3"/>
        <v>152.81984776390505</v>
      </c>
      <c r="T15" s="46" t="str">
        <f t="shared" si="4"/>
        <v/>
      </c>
      <c r="U15" s="50">
        <v>2</v>
      </c>
      <c r="V15" s="51"/>
      <c r="W15" s="49">
        <f t="shared" si="5"/>
        <v>1.4523079971077888</v>
      </c>
      <c r="X15" s="80">
        <f>T5</f>
        <v>45402</v>
      </c>
      <c r="Y15" s="72" t="str">
        <f t="shared" si="6"/>
        <v>k</v>
      </c>
      <c r="Z15" s="72">
        <f t="shared" si="7"/>
        <v>16</v>
      </c>
      <c r="AA15" s="10">
        <f t="shared" si="8"/>
        <v>0</v>
      </c>
      <c r="AB15" s="10" t="b">
        <f>IF(AA15=1,LOOKUP(Z15,'Meltzer-Faber'!A9:A69,'Meltzer-Faber'!B9:B69))</f>
        <v>0</v>
      </c>
      <c r="AC15" s="10" t="b">
        <f>IF(AA15=1,LOOKUP(Z15,'Meltzer-Faber'!A9:A69,'Meltzer-Faber'!C9:C69))</f>
        <v>0</v>
      </c>
      <c r="AD15" s="10" t="b">
        <f t="shared" si="9"/>
        <v>0</v>
      </c>
    </row>
    <row r="16" spans="2:30" s="10" customFormat="1" ht="20" customHeight="1">
      <c r="B16" s="131">
        <v>2004001</v>
      </c>
      <c r="C16" s="132" t="s">
        <v>67</v>
      </c>
      <c r="D16" s="64">
        <v>53.88</v>
      </c>
      <c r="E16" s="65" t="s">
        <v>75</v>
      </c>
      <c r="F16" s="66">
        <v>38084</v>
      </c>
      <c r="G16" s="133">
        <v>8</v>
      </c>
      <c r="H16" s="68" t="s">
        <v>76</v>
      </c>
      <c r="I16" s="69" t="s">
        <v>55</v>
      </c>
      <c r="J16" s="134">
        <v>74</v>
      </c>
      <c r="K16" s="135">
        <v>76</v>
      </c>
      <c r="L16" s="136">
        <v>78</v>
      </c>
      <c r="M16" s="134">
        <v>90</v>
      </c>
      <c r="N16" s="71">
        <v>-92</v>
      </c>
      <c r="O16" s="71">
        <v>-92</v>
      </c>
      <c r="P16" s="45">
        <f t="shared" si="0"/>
        <v>78</v>
      </c>
      <c r="Q16" s="45">
        <f t="shared" si="1"/>
        <v>90</v>
      </c>
      <c r="R16" s="45">
        <f t="shared" si="2"/>
        <v>168</v>
      </c>
      <c r="S16" s="46">
        <f t="shared" si="3"/>
        <v>244.64181526497595</v>
      </c>
      <c r="T16" s="46" t="str">
        <f t="shared" si="4"/>
        <v/>
      </c>
      <c r="U16" s="50">
        <v>1</v>
      </c>
      <c r="V16" s="51" t="s">
        <v>145</v>
      </c>
      <c r="W16" s="49">
        <f t="shared" si="5"/>
        <v>1.453076567645281</v>
      </c>
      <c r="X16" s="80">
        <f>T5</f>
        <v>45402</v>
      </c>
      <c r="Y16" s="72" t="str">
        <f t="shared" si="6"/>
        <v>k</v>
      </c>
      <c r="Z16" s="72">
        <f t="shared" si="7"/>
        <v>20</v>
      </c>
      <c r="AA16" s="10">
        <f t="shared" si="8"/>
        <v>0</v>
      </c>
      <c r="AB16" s="10" t="b">
        <f>IF(AA16=1,LOOKUP(Z16,'Meltzer-Faber'!A10:A70,'Meltzer-Faber'!B10:B70))</f>
        <v>0</v>
      </c>
      <c r="AC16" s="10" t="b">
        <f>IF(AA16=1,LOOKUP(Z16,'Meltzer-Faber'!A10:A70,'Meltzer-Faber'!C10:C70))</f>
        <v>0</v>
      </c>
      <c r="AD16" s="10" t="b">
        <f t="shared" si="9"/>
        <v>0</v>
      </c>
    </row>
    <row r="17" spans="2:30" s="10" customFormat="1" ht="20" customHeight="1">
      <c r="B17" s="131">
        <v>2010017</v>
      </c>
      <c r="C17" s="132" t="s">
        <v>77</v>
      </c>
      <c r="D17" s="64">
        <v>56.46</v>
      </c>
      <c r="E17" s="65" t="s">
        <v>58</v>
      </c>
      <c r="F17" s="66">
        <v>40180</v>
      </c>
      <c r="G17" s="133">
        <v>9</v>
      </c>
      <c r="H17" s="68" t="s">
        <v>71</v>
      </c>
      <c r="I17" s="69" t="s">
        <v>65</v>
      </c>
      <c r="J17" s="134">
        <v>45</v>
      </c>
      <c r="K17" s="135">
        <v>48</v>
      </c>
      <c r="L17" s="136">
        <v>-50</v>
      </c>
      <c r="M17" s="134">
        <v>63</v>
      </c>
      <c r="N17" s="71">
        <v>-66</v>
      </c>
      <c r="O17" s="71">
        <v>66</v>
      </c>
      <c r="P17" s="45">
        <f t="shared" si="0"/>
        <v>48</v>
      </c>
      <c r="Q17" s="45">
        <f t="shared" si="1"/>
        <v>66</v>
      </c>
      <c r="R17" s="45">
        <f t="shared" si="2"/>
        <v>114</v>
      </c>
      <c r="S17" s="46">
        <f t="shared" si="3"/>
        <v>160.65347784405807</v>
      </c>
      <c r="T17" s="46" t="str">
        <f t="shared" si="4"/>
        <v/>
      </c>
      <c r="U17" s="50">
        <v>4</v>
      </c>
      <c r="V17" s="51"/>
      <c r="W17" s="49">
        <f t="shared" si="5"/>
        <v>1.4064522111946964</v>
      </c>
      <c r="X17" s="80">
        <f>T5</f>
        <v>45402</v>
      </c>
      <c r="Y17" s="72" t="str">
        <f t="shared" si="6"/>
        <v>k</v>
      </c>
      <c r="Z17" s="72">
        <f t="shared" si="7"/>
        <v>14</v>
      </c>
      <c r="AA17" s="10">
        <f t="shared" si="8"/>
        <v>0</v>
      </c>
      <c r="AB17" s="10" t="b">
        <f>IF(AA17=1,LOOKUP(Z17,'Meltzer-Faber'!A11:A71,'Meltzer-Faber'!B11:B71))</f>
        <v>0</v>
      </c>
      <c r="AC17" s="10" t="b">
        <f>IF(AA17=1,LOOKUP(Z17,'Meltzer-Faber'!A11:A71,'Meltzer-Faber'!C11:C71))</f>
        <v>0</v>
      </c>
      <c r="AD17" s="10" t="b">
        <f t="shared" si="9"/>
        <v>0</v>
      </c>
    </row>
    <row r="18" spans="2:30" s="10" customFormat="1" ht="20" customHeight="1">
      <c r="B18" s="131">
        <v>2009002</v>
      </c>
      <c r="C18" s="132" t="s">
        <v>77</v>
      </c>
      <c r="D18" s="64">
        <v>56.61</v>
      </c>
      <c r="E18" s="65" t="s">
        <v>58</v>
      </c>
      <c r="F18" s="66">
        <v>39957</v>
      </c>
      <c r="G18" s="133">
        <v>10</v>
      </c>
      <c r="H18" s="68" t="s">
        <v>74</v>
      </c>
      <c r="I18" s="69" t="s">
        <v>60</v>
      </c>
      <c r="J18" s="134">
        <v>-40</v>
      </c>
      <c r="K18" s="135">
        <v>40</v>
      </c>
      <c r="L18" s="136">
        <v>43</v>
      </c>
      <c r="M18" s="134">
        <v>48</v>
      </c>
      <c r="N18" s="71">
        <v>51</v>
      </c>
      <c r="O18" s="71">
        <v>53</v>
      </c>
      <c r="P18" s="45">
        <f t="shared" si="0"/>
        <v>43</v>
      </c>
      <c r="Q18" s="45">
        <f t="shared" si="1"/>
        <v>53</v>
      </c>
      <c r="R18" s="45">
        <f t="shared" si="2"/>
        <v>96</v>
      </c>
      <c r="S18" s="46">
        <f t="shared" si="3"/>
        <v>135.04186528692236</v>
      </c>
      <c r="T18" s="46" t="str">
        <f t="shared" si="4"/>
        <v/>
      </c>
      <c r="U18" s="50">
        <v>5</v>
      </c>
      <c r="V18" s="51" t="s">
        <v>18</v>
      </c>
      <c r="W18" s="49">
        <f t="shared" si="5"/>
        <v>1.4039153644329168</v>
      </c>
      <c r="X18" s="80">
        <f>T5</f>
        <v>45402</v>
      </c>
      <c r="Y18" s="72" t="str">
        <f t="shared" si="6"/>
        <v>k</v>
      </c>
      <c r="Z18" s="72">
        <f t="shared" si="7"/>
        <v>15</v>
      </c>
      <c r="AA18" s="10">
        <f t="shared" si="8"/>
        <v>0</v>
      </c>
      <c r="AB18" s="10" t="b">
        <f>IF(AA18=1,LOOKUP(Z18,'Meltzer-Faber'!A12:A72,'Meltzer-Faber'!B12:B72))</f>
        <v>0</v>
      </c>
      <c r="AC18" s="10" t="b">
        <f>IF(AA18=1,LOOKUP(Z18,'Meltzer-Faber'!A12:A72,'Meltzer-Faber'!C12:C72))</f>
        <v>0</v>
      </c>
      <c r="AD18" s="10" t="b">
        <f t="shared" si="9"/>
        <v>0</v>
      </c>
    </row>
    <row r="19" spans="2:30" s="10" customFormat="1" ht="20" customHeight="1">
      <c r="B19" s="131">
        <v>2009025</v>
      </c>
      <c r="C19" s="132" t="s">
        <v>77</v>
      </c>
      <c r="D19" s="64">
        <v>55.06</v>
      </c>
      <c r="E19" s="65" t="s">
        <v>58</v>
      </c>
      <c r="F19" s="66">
        <v>39832</v>
      </c>
      <c r="G19" s="133">
        <v>11</v>
      </c>
      <c r="H19" s="68" t="s">
        <v>70</v>
      </c>
      <c r="I19" s="69" t="s">
        <v>69</v>
      </c>
      <c r="J19" s="134">
        <v>-38</v>
      </c>
      <c r="K19" s="135">
        <v>-38</v>
      </c>
      <c r="L19" s="136">
        <v>38</v>
      </c>
      <c r="M19" s="134">
        <v>50</v>
      </c>
      <c r="N19" s="71">
        <v>-54</v>
      </c>
      <c r="O19" s="71">
        <v>55</v>
      </c>
      <c r="P19" s="45">
        <f t="shared" si="0"/>
        <v>38</v>
      </c>
      <c r="Q19" s="45">
        <f t="shared" si="1"/>
        <v>55</v>
      </c>
      <c r="R19" s="45">
        <f t="shared" si="2"/>
        <v>93</v>
      </c>
      <c r="S19" s="46">
        <f t="shared" si="3"/>
        <v>133.36128890927657</v>
      </c>
      <c r="T19" s="46" t="str">
        <f t="shared" si="4"/>
        <v/>
      </c>
      <c r="U19" s="50">
        <v>6</v>
      </c>
      <c r="V19" s="51"/>
      <c r="W19" s="49">
        <f t="shared" si="5"/>
        <v>1.4310272930569989</v>
      </c>
      <c r="X19" s="80">
        <f>T5</f>
        <v>45402</v>
      </c>
      <c r="Y19" s="72" t="str">
        <f t="shared" si="6"/>
        <v>k</v>
      </c>
      <c r="Z19" s="72">
        <f t="shared" si="7"/>
        <v>15</v>
      </c>
      <c r="AA19" s="10">
        <f t="shared" si="8"/>
        <v>0</v>
      </c>
      <c r="AB19" s="10" t="b">
        <f>IF(AA19=1,LOOKUP(Z19,'Meltzer-Faber'!A13:A73,'Meltzer-Faber'!B13:B73))</f>
        <v>0</v>
      </c>
      <c r="AC19" s="10" t="b">
        <f>IF(AA19=1,LOOKUP(Z19,'Meltzer-Faber'!A13:A73,'Meltzer-Faber'!C13:C73))</f>
        <v>0</v>
      </c>
      <c r="AD19" s="10" t="b">
        <f t="shared" si="9"/>
        <v>0</v>
      </c>
    </row>
    <row r="20" spans="2:30" s="10" customFormat="1" ht="20" customHeight="1">
      <c r="B20" s="131">
        <v>2009003</v>
      </c>
      <c r="C20" s="132" t="s">
        <v>77</v>
      </c>
      <c r="D20" s="64">
        <v>56.5</v>
      </c>
      <c r="E20" s="65" t="s">
        <v>58</v>
      </c>
      <c r="F20" s="66">
        <v>40060</v>
      </c>
      <c r="G20" s="133">
        <v>12</v>
      </c>
      <c r="H20" s="68" t="s">
        <v>78</v>
      </c>
      <c r="I20" s="69" t="s">
        <v>60</v>
      </c>
      <c r="J20" s="134">
        <v>-56</v>
      </c>
      <c r="K20" s="135">
        <v>57</v>
      </c>
      <c r="L20" s="136">
        <v>-59</v>
      </c>
      <c r="M20" s="134">
        <v>69</v>
      </c>
      <c r="N20" s="71">
        <v>-73</v>
      </c>
      <c r="O20" s="71">
        <v>-73</v>
      </c>
      <c r="P20" s="45">
        <f t="shared" si="0"/>
        <v>57</v>
      </c>
      <c r="Q20" s="45">
        <f t="shared" si="1"/>
        <v>69</v>
      </c>
      <c r="R20" s="45">
        <f t="shared" si="2"/>
        <v>126</v>
      </c>
      <c r="S20" s="46">
        <f t="shared" si="3"/>
        <v>177.47830009512916</v>
      </c>
      <c r="T20" s="46" t="str">
        <f t="shared" si="4"/>
        <v/>
      </c>
      <c r="U20" s="50">
        <v>3</v>
      </c>
      <c r="V20" s="51"/>
      <c r="W20" s="49">
        <f t="shared" si="5"/>
        <v>1.4057739532684401</v>
      </c>
      <c r="X20" s="80">
        <f>T5</f>
        <v>45402</v>
      </c>
      <c r="Y20" s="72" t="str">
        <f t="shared" si="6"/>
        <v>k</v>
      </c>
      <c r="Z20" s="72">
        <f t="shared" si="7"/>
        <v>15</v>
      </c>
      <c r="AA20" s="10">
        <f t="shared" si="8"/>
        <v>0</v>
      </c>
      <c r="AB20" s="10" t="b">
        <f>IF(AA20=1,LOOKUP(Z20,'Meltzer-Faber'!A14:A74,'Meltzer-Faber'!B14:B74))</f>
        <v>0</v>
      </c>
      <c r="AC20" s="10" t="b">
        <f>IF(AA20=1,LOOKUP(Z20,'Meltzer-Faber'!A14:A74,'Meltzer-Faber'!C14:C74))</f>
        <v>0</v>
      </c>
      <c r="AD20" s="10" t="b">
        <f t="shared" si="9"/>
        <v>0</v>
      </c>
    </row>
    <row r="21" spans="2:30" s="10" customFormat="1" ht="20" customHeight="1">
      <c r="B21" s="131">
        <v>2010004</v>
      </c>
      <c r="C21" s="63">
        <v>59</v>
      </c>
      <c r="D21" s="64">
        <v>56.99</v>
      </c>
      <c r="E21" s="65" t="s">
        <v>58</v>
      </c>
      <c r="F21" s="66">
        <v>40263</v>
      </c>
      <c r="G21" s="67">
        <v>13</v>
      </c>
      <c r="H21" s="68" t="s">
        <v>142</v>
      </c>
      <c r="I21" s="69" t="s">
        <v>62</v>
      </c>
      <c r="J21" s="134">
        <v>57</v>
      </c>
      <c r="K21" s="135">
        <v>60</v>
      </c>
      <c r="L21" s="136">
        <v>64</v>
      </c>
      <c r="M21" s="134">
        <v>70</v>
      </c>
      <c r="N21" s="71">
        <v>-73</v>
      </c>
      <c r="O21" s="71">
        <v>75</v>
      </c>
      <c r="P21" s="45">
        <f t="shared" si="0"/>
        <v>64</v>
      </c>
      <c r="Q21" s="45">
        <f t="shared" si="1"/>
        <v>75</v>
      </c>
      <c r="R21" s="45">
        <f t="shared" si="2"/>
        <v>139</v>
      </c>
      <c r="S21" s="46">
        <f t="shared" si="3"/>
        <v>194.64089802795914</v>
      </c>
      <c r="T21" s="46" t="str">
        <f t="shared" si="4"/>
        <v/>
      </c>
      <c r="U21" s="50">
        <v>2</v>
      </c>
      <c r="V21" s="51"/>
      <c r="W21" s="49">
        <f t="shared" si="5"/>
        <v>1.3975686720505485</v>
      </c>
      <c r="X21" s="80">
        <f>T5</f>
        <v>45402</v>
      </c>
      <c r="Y21" s="72" t="str">
        <f t="shared" si="6"/>
        <v>k</v>
      </c>
      <c r="Z21" s="72">
        <f t="shared" si="7"/>
        <v>14</v>
      </c>
      <c r="AA21" s="10">
        <f t="shared" si="8"/>
        <v>0</v>
      </c>
      <c r="AB21" s="10" t="b">
        <f>IF(AA21=1,LOOKUP(Z21,'Meltzer-Faber'!A15:A75,'Meltzer-Faber'!B15:B75))</f>
        <v>0</v>
      </c>
      <c r="AC21" s="10" t="b">
        <f>IF(AA21=1,LOOKUP(Z21,'Meltzer-Faber'!A15:A75,'Meltzer-Faber'!C15:C75))</f>
        <v>0</v>
      </c>
      <c r="AD21" s="10" t="b">
        <f t="shared" si="9"/>
        <v>0</v>
      </c>
    </row>
    <row r="22" spans="2:30" s="10" customFormat="1" ht="20" customHeight="1">
      <c r="B22" s="131">
        <v>2005005</v>
      </c>
      <c r="C22" s="82">
        <v>59</v>
      </c>
      <c r="D22" s="64">
        <v>58.75</v>
      </c>
      <c r="E22" s="65" t="s">
        <v>75</v>
      </c>
      <c r="F22" s="66">
        <v>38424</v>
      </c>
      <c r="G22" s="67">
        <v>14</v>
      </c>
      <c r="H22" s="68" t="s">
        <v>79</v>
      </c>
      <c r="I22" s="69" t="s">
        <v>62</v>
      </c>
      <c r="J22" s="134">
        <v>67</v>
      </c>
      <c r="K22" s="135">
        <v>-70</v>
      </c>
      <c r="L22" s="136">
        <v>70</v>
      </c>
      <c r="M22" s="134">
        <v>80</v>
      </c>
      <c r="N22" s="71">
        <v>84</v>
      </c>
      <c r="O22" s="71">
        <v>87</v>
      </c>
      <c r="P22" s="45">
        <f t="shared" si="0"/>
        <v>70</v>
      </c>
      <c r="Q22" s="45">
        <f t="shared" si="1"/>
        <v>87</v>
      </c>
      <c r="R22" s="45">
        <f t="shared" si="2"/>
        <v>157</v>
      </c>
      <c r="S22" s="46">
        <f t="shared" si="3"/>
        <v>215.42416415070076</v>
      </c>
      <c r="T22" s="46" t="str">
        <f t="shared" si="4"/>
        <v/>
      </c>
      <c r="U22" s="50">
        <v>1</v>
      </c>
      <c r="V22" s="51"/>
      <c r="W22" s="49">
        <f t="shared" si="5"/>
        <v>1.3696005094374915</v>
      </c>
      <c r="X22" s="80">
        <f>T5</f>
        <v>45402</v>
      </c>
      <c r="Y22" s="72" t="str">
        <f t="shared" si="6"/>
        <v>k</v>
      </c>
      <c r="Z22" s="72">
        <f t="shared" si="7"/>
        <v>19</v>
      </c>
      <c r="AA22" s="10">
        <f t="shared" si="8"/>
        <v>0</v>
      </c>
      <c r="AB22" s="10" t="b">
        <f>IF(AA22=1,LOOKUP(Z22,'Meltzer-Faber'!A16:A76,'Meltzer-Faber'!B16:B76))</f>
        <v>0</v>
      </c>
      <c r="AC22" s="10" t="b">
        <f>IF(AA22=1,LOOKUP(Z22,'Meltzer-Faber'!A16:A76,'Meltzer-Faber'!C16:C76))</f>
        <v>0</v>
      </c>
      <c r="AD22" s="10" t="b">
        <f t="shared" si="9"/>
        <v>0</v>
      </c>
    </row>
    <row r="23" spans="2:30" s="10" customFormat="1" ht="20" customHeight="1">
      <c r="B23" s="90"/>
      <c r="C23" s="82"/>
      <c r="D23" s="64"/>
      <c r="E23" s="65"/>
      <c r="F23" s="66"/>
      <c r="G23" s="67"/>
      <c r="H23" s="68"/>
      <c r="I23" s="69"/>
      <c r="J23" s="73"/>
      <c r="K23" s="74"/>
      <c r="L23" s="75"/>
      <c r="M23" s="70"/>
      <c r="N23" s="71"/>
      <c r="O23" s="71"/>
      <c r="P23" s="45">
        <f t="shared" si="0"/>
        <v>0</v>
      </c>
      <c r="Q23" s="45">
        <f t="shared" si="1"/>
        <v>0</v>
      </c>
      <c r="R23" s="45">
        <f t="shared" si="2"/>
        <v>0</v>
      </c>
      <c r="S23" s="46" t="str">
        <f t="shared" si="3"/>
        <v/>
      </c>
      <c r="T23" s="46" t="str">
        <f t="shared" si="4"/>
        <v/>
      </c>
      <c r="U23" s="50"/>
      <c r="V23" s="51"/>
      <c r="W23" s="49" t="str">
        <f t="shared" si="5"/>
        <v/>
      </c>
      <c r="X23" s="80">
        <f>T5</f>
        <v>45402</v>
      </c>
      <c r="Y23" s="72" t="b">
        <f t="shared" si="6"/>
        <v>0</v>
      </c>
      <c r="Z23" s="72">
        <f t="shared" si="7"/>
        <v>0</v>
      </c>
      <c r="AA23" s="10">
        <f t="shared" si="8"/>
        <v>0</v>
      </c>
      <c r="AB23" s="10" t="b">
        <f>IF(AA23=1,LOOKUP(Z23,'Meltzer-Faber'!A17:A77,'Meltzer-Faber'!B17:B77))</f>
        <v>0</v>
      </c>
      <c r="AC23" s="10" t="b">
        <f>IF(AA23=1,LOOKUP(Z23,'Meltzer-Faber'!A17:A77,'Meltzer-Faber'!C17:C77))</f>
        <v>0</v>
      </c>
      <c r="AD23" s="10" t="str">
        <f t="shared" si="9"/>
        <v/>
      </c>
    </row>
    <row r="24" spans="2:30" s="10" customFormat="1" ht="20" customHeight="1">
      <c r="B24" s="91"/>
      <c r="C24" s="82"/>
      <c r="D24" s="59"/>
      <c r="E24" s="65"/>
      <c r="F24" s="52"/>
      <c r="G24" s="53"/>
      <c r="H24" s="54"/>
      <c r="I24" s="55"/>
      <c r="J24" s="77"/>
      <c r="K24" s="78"/>
      <c r="L24" s="79"/>
      <c r="M24" s="70"/>
      <c r="N24" s="71"/>
      <c r="O24" s="71"/>
      <c r="P24" s="45">
        <f t="shared" si="0"/>
        <v>0</v>
      </c>
      <c r="Q24" s="45">
        <f t="shared" si="1"/>
        <v>0</v>
      </c>
      <c r="R24" s="56">
        <f>IF(P24=0,0,IF(Q24=0,0,SUM(P24:Q24)))</f>
        <v>0</v>
      </c>
      <c r="S24" s="46" t="str">
        <f t="shared" si="3"/>
        <v/>
      </c>
      <c r="T24" s="46" t="str">
        <f t="shared" si="4"/>
        <v/>
      </c>
      <c r="U24" s="57"/>
      <c r="V24" s="58"/>
      <c r="W24" s="49" t="str">
        <f t="shared" si="5"/>
        <v/>
      </c>
      <c r="X24" s="80">
        <f>T5</f>
        <v>45402</v>
      </c>
      <c r="Y24" s="72" t="b">
        <f t="shared" si="6"/>
        <v>0</v>
      </c>
      <c r="Z24" s="72">
        <f t="shared" si="7"/>
        <v>0</v>
      </c>
      <c r="AA24" s="10">
        <f t="shared" si="8"/>
        <v>0</v>
      </c>
      <c r="AB24" s="10" t="b">
        <v>0</v>
      </c>
      <c r="AC24" s="10" t="b">
        <f>IF(AA24=1,LOOKUP(Z24,'Meltzer-Faber'!A18:A78,'Meltzer-Faber'!C18:C78))</f>
        <v>0</v>
      </c>
      <c r="AD24" s="10" t="str">
        <f t="shared" si="9"/>
        <v/>
      </c>
    </row>
    <row r="25" spans="2:30" s="7" customFormat="1" ht="9" customHeight="1">
      <c r="C25" s="12"/>
      <c r="D25" s="13"/>
      <c r="E25" s="14"/>
      <c r="F25" s="15"/>
      <c r="G25" s="15"/>
      <c r="H25" s="12"/>
      <c r="I25" s="12"/>
      <c r="J25" s="39"/>
      <c r="K25" s="40"/>
      <c r="L25" s="39"/>
      <c r="M25" s="39"/>
      <c r="N25" s="39"/>
      <c r="O25" s="39"/>
      <c r="P25" s="14"/>
      <c r="Q25" s="14"/>
      <c r="R25" s="14"/>
      <c r="S25" s="41"/>
      <c r="T25" s="41"/>
      <c r="U25" s="42"/>
      <c r="V25" s="8"/>
      <c r="W25" s="9"/>
      <c r="AA25" s="10"/>
    </row>
    <row r="26" spans="2:30" customFormat="1">
      <c r="J26" s="33"/>
      <c r="K26" s="4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2:30" customFormat="1" ht="23" customHeight="1">
      <c r="B27" s="199" t="s">
        <v>43</v>
      </c>
      <c r="C27" s="199"/>
      <c r="D27" s="92" t="s">
        <v>42</v>
      </c>
      <c r="E27" s="199" t="s">
        <v>6</v>
      </c>
      <c r="F27" s="199"/>
      <c r="G27" s="199"/>
      <c r="H27" s="92" t="s">
        <v>44</v>
      </c>
      <c r="I27" s="29"/>
      <c r="J27" s="199" t="s">
        <v>43</v>
      </c>
      <c r="K27" s="199"/>
      <c r="L27" s="199"/>
      <c r="M27" s="93" t="s">
        <v>42</v>
      </c>
      <c r="N27" s="200" t="s">
        <v>6</v>
      </c>
      <c r="O27" s="200"/>
      <c r="P27" s="200"/>
      <c r="Q27" s="200"/>
      <c r="R27" s="200" t="s">
        <v>44</v>
      </c>
      <c r="S27" s="200"/>
      <c r="T27" s="33"/>
      <c r="U27" s="33"/>
      <c r="V27" s="33"/>
      <c r="X27" s="4"/>
      <c r="Y27" s="4"/>
      <c r="Z27" s="4"/>
      <c r="AA27" s="1"/>
      <c r="AC27" s="28"/>
      <c r="AD27" s="28"/>
    </row>
    <row r="28" spans="2:30" s="6" customFormat="1" ht="20" customHeight="1">
      <c r="B28" s="204" t="s">
        <v>45</v>
      </c>
      <c r="C28" s="205"/>
      <c r="D28" s="94">
        <v>1965001</v>
      </c>
      <c r="E28" s="205" t="s">
        <v>143</v>
      </c>
      <c r="F28" s="205"/>
      <c r="G28" s="205"/>
      <c r="H28" s="95" t="s">
        <v>73</v>
      </c>
      <c r="I28" s="5"/>
      <c r="J28" s="204" t="s">
        <v>46</v>
      </c>
      <c r="K28" s="205"/>
      <c r="L28" s="205"/>
      <c r="M28" s="94">
        <v>1961001</v>
      </c>
      <c r="N28" s="206" t="s">
        <v>151</v>
      </c>
      <c r="O28" s="206"/>
      <c r="P28" s="206"/>
      <c r="Q28" s="206"/>
      <c r="R28" s="206" t="s">
        <v>55</v>
      </c>
      <c r="S28" s="207"/>
      <c r="AA28" s="1"/>
      <c r="AC28" s="97"/>
      <c r="AD28" s="97"/>
    </row>
    <row r="29" spans="2:30" s="6" customFormat="1" ht="21" customHeight="1">
      <c r="B29" s="192" t="s">
        <v>47</v>
      </c>
      <c r="C29" s="193"/>
      <c r="D29" s="98">
        <v>1971003</v>
      </c>
      <c r="E29" s="193" t="s">
        <v>147</v>
      </c>
      <c r="F29" s="193"/>
      <c r="G29" s="193"/>
      <c r="H29" s="99" t="s">
        <v>55</v>
      </c>
      <c r="I29" s="5"/>
      <c r="J29" s="192" t="s">
        <v>48</v>
      </c>
      <c r="K29" s="193"/>
      <c r="L29" s="193"/>
      <c r="M29" s="100">
        <v>1956004</v>
      </c>
      <c r="N29" s="194" t="s">
        <v>152</v>
      </c>
      <c r="O29" s="194"/>
      <c r="P29" s="194"/>
      <c r="Q29" s="194"/>
      <c r="R29" s="194" t="s">
        <v>102</v>
      </c>
      <c r="S29" s="195"/>
      <c r="AC29" s="97"/>
      <c r="AD29" s="97"/>
    </row>
    <row r="30" spans="2:30" s="6" customFormat="1" ht="19" customHeight="1">
      <c r="B30" s="192" t="s">
        <v>47</v>
      </c>
      <c r="C30" s="193"/>
      <c r="D30" s="98">
        <v>1965004</v>
      </c>
      <c r="E30" s="193" t="s">
        <v>148</v>
      </c>
      <c r="F30" s="193"/>
      <c r="G30" s="193"/>
      <c r="H30" s="99" t="s">
        <v>102</v>
      </c>
      <c r="I30" s="5"/>
      <c r="J30" s="192" t="s">
        <v>48</v>
      </c>
      <c r="K30" s="193"/>
      <c r="L30" s="193"/>
      <c r="M30" s="100">
        <v>1956002</v>
      </c>
      <c r="N30" s="194" t="s">
        <v>153</v>
      </c>
      <c r="O30" s="194"/>
      <c r="P30" s="194"/>
      <c r="Q30" s="194"/>
      <c r="R30" s="194" t="s">
        <v>102</v>
      </c>
      <c r="S30" s="195"/>
      <c r="AC30" s="97"/>
      <c r="AD30" s="97"/>
    </row>
    <row r="31" spans="2:30" s="6" customFormat="1" ht="21" customHeight="1">
      <c r="B31" s="192" t="s">
        <v>47</v>
      </c>
      <c r="C31" s="193"/>
      <c r="D31" s="98">
        <v>1992022</v>
      </c>
      <c r="E31" s="193" t="s">
        <v>163</v>
      </c>
      <c r="F31" s="193"/>
      <c r="G31" s="193"/>
      <c r="H31" s="99" t="s">
        <v>55</v>
      </c>
      <c r="I31" s="5"/>
      <c r="J31" s="192" t="s">
        <v>49</v>
      </c>
      <c r="K31" s="193"/>
      <c r="L31" s="193"/>
      <c r="M31" s="100"/>
      <c r="N31" s="194"/>
      <c r="O31" s="194"/>
      <c r="P31" s="194"/>
      <c r="Q31" s="194"/>
      <c r="R31" s="194"/>
      <c r="S31" s="195"/>
      <c r="Y31" s="6" t="s">
        <v>18</v>
      </c>
      <c r="AC31" s="97"/>
      <c r="AD31" s="97"/>
    </row>
    <row r="32" spans="2:30" s="6" customFormat="1" ht="20" customHeight="1">
      <c r="B32" s="192" t="s">
        <v>47</v>
      </c>
      <c r="C32" s="193"/>
      <c r="D32" s="98"/>
      <c r="E32" s="193"/>
      <c r="F32" s="193"/>
      <c r="G32" s="193"/>
      <c r="H32" s="99"/>
      <c r="I32" s="5"/>
      <c r="J32" s="192" t="s">
        <v>53</v>
      </c>
      <c r="K32" s="193"/>
      <c r="L32" s="193"/>
      <c r="M32" s="100">
        <v>1973001</v>
      </c>
      <c r="N32" s="194" t="s">
        <v>172</v>
      </c>
      <c r="O32" s="194"/>
      <c r="P32" s="194"/>
      <c r="Q32" s="194"/>
      <c r="R32" s="194" t="s">
        <v>55</v>
      </c>
      <c r="S32" s="195"/>
      <c r="AC32" s="97"/>
      <c r="AD32" s="97"/>
    </row>
    <row r="33" spans="2:30" ht="19" customHeight="1">
      <c r="B33" s="192" t="s">
        <v>47</v>
      </c>
      <c r="C33" s="193"/>
      <c r="D33" s="98"/>
      <c r="E33" s="193"/>
      <c r="F33" s="193"/>
      <c r="G33" s="193"/>
      <c r="H33" s="99"/>
      <c r="I33" s="4"/>
      <c r="J33" s="192"/>
      <c r="K33" s="193"/>
      <c r="L33" s="193"/>
      <c r="M33" s="100"/>
      <c r="N33" s="194"/>
      <c r="O33" s="194"/>
      <c r="P33" s="194"/>
      <c r="Q33" s="194"/>
      <c r="R33" s="194"/>
      <c r="S33" s="195"/>
      <c r="T33" s="4"/>
      <c r="U33" s="4"/>
      <c r="AC33" s="3"/>
      <c r="AD33" s="3"/>
    </row>
    <row r="34" spans="2:30" ht="20" customHeight="1">
      <c r="B34" s="192" t="s">
        <v>50</v>
      </c>
      <c r="C34" s="193"/>
      <c r="D34" s="98">
        <v>1968001</v>
      </c>
      <c r="E34" s="193" t="s">
        <v>149</v>
      </c>
      <c r="F34" s="193"/>
      <c r="G34" s="193"/>
      <c r="H34" s="99" t="s">
        <v>150</v>
      </c>
      <c r="I34" s="4"/>
      <c r="J34" s="192"/>
      <c r="K34" s="193"/>
      <c r="L34" s="193"/>
      <c r="M34" s="100"/>
      <c r="N34" s="194"/>
      <c r="O34" s="194"/>
      <c r="P34" s="194"/>
      <c r="Q34" s="194"/>
      <c r="R34" s="194"/>
      <c r="S34" s="195"/>
      <c r="T34" s="4"/>
      <c r="U34" s="4"/>
      <c r="AC34" s="3"/>
      <c r="AD34" s="3"/>
    </row>
    <row r="35" spans="2:30" ht="20" customHeight="1">
      <c r="B35" s="188"/>
      <c r="C35" s="189"/>
      <c r="D35" s="101"/>
      <c r="E35" s="189"/>
      <c r="F35" s="189"/>
      <c r="G35" s="189"/>
      <c r="H35" s="102"/>
      <c r="I35" s="4"/>
      <c r="J35" s="188"/>
      <c r="K35" s="189"/>
      <c r="L35" s="189"/>
      <c r="M35" s="103"/>
      <c r="N35" s="190"/>
      <c r="O35" s="190"/>
      <c r="P35" s="190"/>
      <c r="Q35" s="190"/>
      <c r="R35" s="190"/>
      <c r="S35" s="191"/>
      <c r="T35" s="4"/>
      <c r="U35" s="4"/>
      <c r="AC35" s="3"/>
      <c r="AD35" s="3"/>
    </row>
    <row r="36" spans="2:30" ht="19" customHeight="1">
      <c r="B36" s="187"/>
      <c r="C36" s="187"/>
      <c r="D36" s="179"/>
      <c r="E36" s="179"/>
      <c r="F36" s="179"/>
      <c r="G36" s="179"/>
      <c r="H36" s="179"/>
      <c r="I36" s="4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4"/>
      <c r="U36" s="4"/>
      <c r="AC36" s="3"/>
      <c r="AD36" s="3"/>
    </row>
    <row r="37" spans="2:30" ht="18" customHeight="1">
      <c r="B37" s="180" t="s">
        <v>51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2"/>
      <c r="T37" s="4"/>
      <c r="U37" s="4"/>
      <c r="AC37" s="3"/>
      <c r="AD37" s="3"/>
    </row>
    <row r="38" spans="2:30" ht="18" customHeight="1">
      <c r="B38" s="183" t="s">
        <v>154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5"/>
      <c r="T38" s="4"/>
      <c r="U38" s="4"/>
      <c r="AC38" s="3"/>
      <c r="AD38" s="3"/>
    </row>
    <row r="39" spans="2:30" ht="14">
      <c r="E39" s="2"/>
      <c r="F39" s="3"/>
      <c r="G39" s="3"/>
      <c r="H39" s="4"/>
      <c r="I39" s="4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2:30">
      <c r="J40" s="5"/>
    </row>
  </sheetData>
  <dataConsolidate/>
  <mergeCells count="60">
    <mergeCell ref="B7:B8"/>
    <mergeCell ref="J39:V39"/>
    <mergeCell ref="B27:C27"/>
    <mergeCell ref="R27:S27"/>
    <mergeCell ref="H1:R1"/>
    <mergeCell ref="H2:R2"/>
    <mergeCell ref="J5:M5"/>
    <mergeCell ref="O5:R5"/>
    <mergeCell ref="E27:G27"/>
    <mergeCell ref="J27:L27"/>
    <mergeCell ref="N27:Q27"/>
    <mergeCell ref="B28:C28"/>
    <mergeCell ref="E28:G28"/>
    <mergeCell ref="J28:L28"/>
    <mergeCell ref="N28:Q28"/>
    <mergeCell ref="R28:S28"/>
    <mergeCell ref="B29:C29"/>
    <mergeCell ref="E29:G29"/>
    <mergeCell ref="J29:L29"/>
    <mergeCell ref="N29:Q29"/>
    <mergeCell ref="R29:S29"/>
    <mergeCell ref="B30:C30"/>
    <mergeCell ref="E30:G30"/>
    <mergeCell ref="J30:L30"/>
    <mergeCell ref="N30:Q30"/>
    <mergeCell ref="R30:S30"/>
    <mergeCell ref="B31:C31"/>
    <mergeCell ref="E31:G31"/>
    <mergeCell ref="J31:L31"/>
    <mergeCell ref="N31:Q31"/>
    <mergeCell ref="R31:S31"/>
    <mergeCell ref="B32:C32"/>
    <mergeCell ref="E32:G32"/>
    <mergeCell ref="J32:L32"/>
    <mergeCell ref="N32:Q32"/>
    <mergeCell ref="R32:S32"/>
    <mergeCell ref="J34:L34"/>
    <mergeCell ref="N34:Q34"/>
    <mergeCell ref="R34:S34"/>
    <mergeCell ref="B33:C33"/>
    <mergeCell ref="E33:G33"/>
    <mergeCell ref="J33:L33"/>
    <mergeCell ref="N33:Q33"/>
    <mergeCell ref="R33:S33"/>
    <mergeCell ref="O36:S36"/>
    <mergeCell ref="B37:S37"/>
    <mergeCell ref="B38:S38"/>
    <mergeCell ref="D5:H5"/>
    <mergeCell ref="B36:C36"/>
    <mergeCell ref="D36:E36"/>
    <mergeCell ref="F36:H36"/>
    <mergeCell ref="J36:L36"/>
    <mergeCell ref="M36:N36"/>
    <mergeCell ref="B35:C35"/>
    <mergeCell ref="E35:G35"/>
    <mergeCell ref="J35:L35"/>
    <mergeCell ref="N35:Q35"/>
    <mergeCell ref="R35:S35"/>
    <mergeCell ref="B34:C34"/>
    <mergeCell ref="E34:G34"/>
  </mergeCells>
  <phoneticPr fontId="0" type="noConversion"/>
  <conditionalFormatting sqref="J9:O24">
    <cfRule type="cellIs" dxfId="21" priority="1" stopIfTrue="1" operator="between">
      <formula>1</formula>
      <formula>300</formula>
    </cfRule>
    <cfRule type="cellIs" dxfId="20" priority="2" stopIfTrue="1" operator="lessThanOrEqual">
      <formula>0</formula>
    </cfRule>
  </conditionalFormatting>
  <dataValidations count="6">
    <dataValidation type="list" allowBlank="1" showInputMessage="1" showErrorMessage="1" errorTitle="Feil_i_kategori" error="Feil verdi i kategori" sqref="E13:E24" xr:uid="{00000000-0002-0000-0000-000001000000}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C13:C24" xr:uid="{00000000-0002-0000-0000-000002000000}">
      <formula1>"40,45,49,55,59,64,71,76,81,+81,'+81,81+,87,+87,'+87,87+,49,55,61,67,73,81,89,96,102,+102,'+102,102+,109,+109,'+109,109+"</formula1>
    </dataValidation>
    <dataValidation type="list" allowBlank="1" showInputMessage="1" showErrorMessage="1" errorTitle="Feil_i_kategori" error="Feil verdi i kategori" sqref="E9:E20" xr:uid="{188392E5-A788-7949-A15E-55CE95AE13E8}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C9:C20" xr:uid="{EE78E05A-2658-BF41-A9CB-D539E1F699A8}">
      <formula1>"40,45,49,55,59,64,71,76,81,+81,81+,87,+87,87+,49,55,61,67,73,81,89,96,102,+102,102+,109,+109,109+"</formula1>
    </dataValidation>
    <dataValidation type="list" allowBlank="1" showInputMessage="1" showErrorMessage="1" sqref="B28:C35 J28:L35" xr:uid="{AA1659E6-F0A2-7C47-9E55-1EA3122D5CE4}">
      <formula1>"Dommer,Stevnets leder,Jury,Sekretær,Speaker,Teknisk kontrollør, Chief Marshall,Tidtaker"</formula1>
    </dataValidation>
    <dataValidation type="list" allowBlank="1" showInputMessage="1" showErrorMessage="1" sqref="D5:H5" xr:uid="{2DDD7EB7-FFFB-774B-97BC-7E36E9F73B79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198" right="0.35433070866141703" top="0.27559055118110198" bottom="0.27559055118110198" header="0.5" footer="0.5"/>
  <pageSetup paperSize="9" scale="64" orientation="landscape" horizontalDpi="360" verticalDpi="360" copies="2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"/>
  <dimension ref="A1:C63"/>
  <sheetViews>
    <sheetView workbookViewId="0">
      <selection activeCell="A3" sqref="A3"/>
    </sheetView>
  </sheetViews>
  <sheetFormatPr baseColWidth="10" defaultColWidth="9.19921875" defaultRowHeight="13"/>
  <cols>
    <col min="1" max="1" width="11.3984375" customWidth="1"/>
    <col min="2" max="2" width="11.3984375" style="44" customWidth="1"/>
    <col min="3" max="3" width="12.3984375" bestFit="1" customWidth="1"/>
  </cols>
  <sheetData>
    <row r="1" spans="1:3">
      <c r="A1" s="217" t="s">
        <v>32</v>
      </c>
      <c r="B1" s="217"/>
      <c r="C1" s="217"/>
    </row>
    <row r="2" spans="1:3">
      <c r="A2" s="84" t="s">
        <v>29</v>
      </c>
      <c r="B2" s="85" t="s">
        <v>33</v>
      </c>
      <c r="C2" t="s">
        <v>34</v>
      </c>
    </row>
    <row r="3" spans="1:3">
      <c r="A3" s="86">
        <v>30</v>
      </c>
      <c r="B3" s="85">
        <v>1</v>
      </c>
      <c r="C3" s="84">
        <v>1</v>
      </c>
    </row>
    <row r="4" spans="1:3">
      <c r="A4" s="86">
        <v>31</v>
      </c>
      <c r="B4" s="85">
        <v>1.016</v>
      </c>
      <c r="C4" s="85">
        <v>1.016</v>
      </c>
    </row>
    <row r="5" spans="1:3">
      <c r="A5" s="86">
        <v>32</v>
      </c>
      <c r="B5" s="85">
        <v>1.0309999999999999</v>
      </c>
      <c r="C5" s="85">
        <v>1.0169999999999999</v>
      </c>
    </row>
    <row r="6" spans="1:3">
      <c r="A6" s="86">
        <v>33</v>
      </c>
      <c r="B6" s="85">
        <v>1.046</v>
      </c>
      <c r="C6" s="85">
        <v>1.046</v>
      </c>
    </row>
    <row r="7" spans="1:3">
      <c r="A7" s="86">
        <v>34</v>
      </c>
      <c r="B7" s="85">
        <v>1.0589999999999999</v>
      </c>
      <c r="C7" s="85">
        <v>1.0589999999999999</v>
      </c>
    </row>
    <row r="8" spans="1:3">
      <c r="A8" s="86">
        <v>35</v>
      </c>
      <c r="B8" s="85">
        <v>1.0720000000000001</v>
      </c>
      <c r="C8" s="85">
        <v>1.0720000000000001</v>
      </c>
    </row>
    <row r="9" spans="1:3">
      <c r="A9" s="86">
        <v>36</v>
      </c>
      <c r="B9" s="85">
        <v>1.083</v>
      </c>
      <c r="C9" s="85">
        <v>1.0840000000000001</v>
      </c>
    </row>
    <row r="10" spans="1:3">
      <c r="A10" s="86">
        <v>37</v>
      </c>
      <c r="B10" s="85">
        <v>1.0960000000000001</v>
      </c>
      <c r="C10" s="85">
        <v>1.097</v>
      </c>
    </row>
    <row r="11" spans="1:3">
      <c r="A11" s="86">
        <v>38</v>
      </c>
      <c r="B11" s="85">
        <v>1.109</v>
      </c>
      <c r="C11" s="85">
        <v>1.1100000000000001</v>
      </c>
    </row>
    <row r="12" spans="1:3">
      <c r="A12" s="86">
        <v>39</v>
      </c>
      <c r="B12" s="85">
        <v>1.1220000000000001</v>
      </c>
      <c r="C12" s="85">
        <v>1.1240000000000001</v>
      </c>
    </row>
    <row r="13" spans="1:3">
      <c r="A13" s="86">
        <v>40</v>
      </c>
      <c r="B13" s="85">
        <v>1.135</v>
      </c>
      <c r="C13" s="85">
        <v>1.1379999999999999</v>
      </c>
    </row>
    <row r="14" spans="1:3">
      <c r="A14" s="86">
        <v>41</v>
      </c>
      <c r="B14" s="85">
        <v>1.149</v>
      </c>
      <c r="C14" s="85">
        <v>1.153</v>
      </c>
    </row>
    <row r="15" spans="1:3">
      <c r="A15" s="86">
        <v>42</v>
      </c>
      <c r="B15" s="85">
        <v>1.1619999999999999</v>
      </c>
      <c r="C15" s="85">
        <v>1.17</v>
      </c>
    </row>
    <row r="16" spans="1:3">
      <c r="A16" s="86">
        <v>43</v>
      </c>
      <c r="B16" s="85">
        <v>1.1759999999999999</v>
      </c>
      <c r="C16" s="85">
        <v>1.1870000000000001</v>
      </c>
    </row>
    <row r="17" spans="1:3">
      <c r="A17" s="86">
        <v>44</v>
      </c>
      <c r="B17" s="85">
        <v>1.1890000000000001</v>
      </c>
      <c r="C17" s="85">
        <v>1.2050000000000001</v>
      </c>
    </row>
    <row r="18" spans="1:3">
      <c r="A18" s="86">
        <v>45</v>
      </c>
      <c r="B18" s="85">
        <v>1.2030000000000001</v>
      </c>
      <c r="C18" s="85">
        <v>1.2230000000000001</v>
      </c>
    </row>
    <row r="19" spans="1:3">
      <c r="A19" s="86">
        <v>46</v>
      </c>
      <c r="B19" s="85">
        <v>1.218</v>
      </c>
      <c r="C19" s="85">
        <v>1.244</v>
      </c>
    </row>
    <row r="20" spans="1:3">
      <c r="A20" s="86">
        <v>47</v>
      </c>
      <c r="B20" s="85">
        <v>1.2330000000000001</v>
      </c>
      <c r="C20" s="85">
        <v>1.2649999999999999</v>
      </c>
    </row>
    <row r="21" spans="1:3">
      <c r="A21" s="86">
        <v>48</v>
      </c>
      <c r="B21" s="85">
        <v>1.248</v>
      </c>
      <c r="C21" s="85">
        <v>1.288</v>
      </c>
    </row>
    <row r="22" spans="1:3">
      <c r="A22" s="86">
        <v>49</v>
      </c>
      <c r="B22" s="85">
        <v>1.2629999999999999</v>
      </c>
      <c r="C22" s="85">
        <v>1.3129999999999999</v>
      </c>
    </row>
    <row r="23" spans="1:3">
      <c r="A23" s="86">
        <v>50</v>
      </c>
      <c r="B23" s="85">
        <v>1.2789999999999999</v>
      </c>
      <c r="C23" s="85">
        <v>1.34</v>
      </c>
    </row>
    <row r="24" spans="1:3">
      <c r="A24" s="86">
        <v>51</v>
      </c>
      <c r="B24" s="85">
        <v>1.2969999999999999</v>
      </c>
      <c r="C24" s="85">
        <v>1.369</v>
      </c>
    </row>
    <row r="25" spans="1:3">
      <c r="A25" s="86">
        <v>52</v>
      </c>
      <c r="B25" s="85">
        <v>1.3160000000000001</v>
      </c>
      <c r="C25" s="85">
        <v>1.401</v>
      </c>
    </row>
    <row r="26" spans="1:3">
      <c r="A26" s="86">
        <v>53</v>
      </c>
      <c r="B26" s="85">
        <v>1.3380000000000001</v>
      </c>
      <c r="C26" s="85">
        <v>1.4350000000000001</v>
      </c>
    </row>
    <row r="27" spans="1:3">
      <c r="A27" s="86">
        <v>54</v>
      </c>
      <c r="B27" s="85">
        <v>1.361</v>
      </c>
      <c r="C27" s="85">
        <v>1.47</v>
      </c>
    </row>
    <row r="28" spans="1:3">
      <c r="A28" s="86">
        <v>55</v>
      </c>
      <c r="B28" s="85">
        <v>1.385</v>
      </c>
      <c r="C28" s="85">
        <v>1.5069999999999999</v>
      </c>
    </row>
    <row r="29" spans="1:3" ht="14">
      <c r="A29" s="86">
        <v>56</v>
      </c>
      <c r="B29" s="85">
        <v>1.411</v>
      </c>
      <c r="C29" s="87">
        <v>1.5449999999999999</v>
      </c>
    </row>
    <row r="30" spans="1:3" ht="14">
      <c r="A30" s="86">
        <v>57</v>
      </c>
      <c r="B30" s="85">
        <v>1.4370000000000001</v>
      </c>
      <c r="C30" s="88">
        <v>1.585</v>
      </c>
    </row>
    <row r="31" spans="1:3" ht="14">
      <c r="A31" s="86">
        <v>58</v>
      </c>
      <c r="B31" s="85">
        <v>1.462</v>
      </c>
      <c r="C31" s="87">
        <v>1.625</v>
      </c>
    </row>
    <row r="32" spans="1:3" ht="14">
      <c r="A32" s="86">
        <v>59</v>
      </c>
      <c r="B32" s="85">
        <v>1.488</v>
      </c>
      <c r="C32" s="88">
        <v>1.665</v>
      </c>
    </row>
    <row r="33" spans="1:3" ht="14">
      <c r="A33" s="86">
        <v>60</v>
      </c>
      <c r="B33" s="85">
        <v>1.514</v>
      </c>
      <c r="C33" s="87">
        <v>1.7050000000000001</v>
      </c>
    </row>
    <row r="34" spans="1:3" ht="14">
      <c r="A34" s="86">
        <v>61</v>
      </c>
      <c r="B34" s="85">
        <v>1.5409999999999999</v>
      </c>
      <c r="C34" s="88">
        <v>1.744</v>
      </c>
    </row>
    <row r="35" spans="1:3" ht="14">
      <c r="A35" s="86">
        <v>62</v>
      </c>
      <c r="B35" s="85">
        <v>1.5680000000000001</v>
      </c>
      <c r="C35" s="87">
        <v>1.778</v>
      </c>
    </row>
    <row r="36" spans="1:3" ht="14">
      <c r="A36" s="86">
        <v>63</v>
      </c>
      <c r="B36" s="85">
        <v>1.5980000000000001</v>
      </c>
      <c r="C36" s="88">
        <v>1.8080000000000001</v>
      </c>
    </row>
    <row r="37" spans="1:3" ht="14">
      <c r="A37" s="86">
        <v>64</v>
      </c>
      <c r="B37" s="85">
        <v>1.629</v>
      </c>
      <c r="C37" s="87">
        <v>1.839</v>
      </c>
    </row>
    <row r="38" spans="1:3" ht="14">
      <c r="A38" s="86">
        <v>65</v>
      </c>
      <c r="B38" s="85">
        <v>1.663</v>
      </c>
      <c r="C38" s="88">
        <v>1.873</v>
      </c>
    </row>
    <row r="39" spans="1:3" ht="14">
      <c r="A39" s="86">
        <v>66</v>
      </c>
      <c r="B39" s="85">
        <v>1.6990000000000001</v>
      </c>
      <c r="C39" s="87">
        <v>1.909</v>
      </c>
    </row>
    <row r="40" spans="1:3" ht="14">
      <c r="A40" s="86">
        <v>67</v>
      </c>
      <c r="B40" s="85">
        <v>1.738</v>
      </c>
      <c r="C40" s="88">
        <v>1.948</v>
      </c>
    </row>
    <row r="41" spans="1:3" ht="14">
      <c r="A41" s="86">
        <v>68</v>
      </c>
      <c r="B41" s="85">
        <v>1.7789999999999999</v>
      </c>
      <c r="C41" s="87">
        <v>1.9890000000000001</v>
      </c>
    </row>
    <row r="42" spans="1:3" ht="14">
      <c r="A42" s="86">
        <v>69</v>
      </c>
      <c r="B42" s="85">
        <v>1.823</v>
      </c>
      <c r="C42" s="88">
        <v>2.0329999999999999</v>
      </c>
    </row>
    <row r="43" spans="1:3" ht="14">
      <c r="A43" s="86">
        <v>70</v>
      </c>
      <c r="B43" s="85">
        <v>1.867</v>
      </c>
      <c r="C43" s="87">
        <v>2.077</v>
      </c>
    </row>
    <row r="44" spans="1:3" ht="14">
      <c r="A44" s="86">
        <v>71</v>
      </c>
      <c r="B44" s="85">
        <v>1.91</v>
      </c>
      <c r="C44" s="88">
        <v>2.12</v>
      </c>
    </row>
    <row r="45" spans="1:3" ht="14">
      <c r="A45" s="86">
        <v>72</v>
      </c>
      <c r="B45" s="85">
        <v>1.9530000000000001</v>
      </c>
      <c r="C45" s="87">
        <v>2.1629999999999998</v>
      </c>
    </row>
    <row r="46" spans="1:3" ht="14">
      <c r="A46" s="86">
        <v>73</v>
      </c>
      <c r="B46" s="85">
        <v>2.004</v>
      </c>
      <c r="C46" s="88">
        <v>2.214</v>
      </c>
    </row>
    <row r="47" spans="1:3" ht="14">
      <c r="A47" s="86">
        <v>74</v>
      </c>
      <c r="B47" s="85">
        <v>2.06</v>
      </c>
      <c r="C47" s="87">
        <v>2.27</v>
      </c>
    </row>
    <row r="48" spans="1:3" ht="14">
      <c r="A48" s="86">
        <v>75</v>
      </c>
      <c r="B48" s="85">
        <v>2.117</v>
      </c>
      <c r="C48" s="88">
        <v>2.327</v>
      </c>
    </row>
    <row r="49" spans="1:3" ht="14">
      <c r="A49" s="86">
        <v>76</v>
      </c>
      <c r="B49" s="85">
        <v>2.181</v>
      </c>
      <c r="C49" s="87">
        <v>2.391</v>
      </c>
    </row>
    <row r="50" spans="1:3" ht="14">
      <c r="A50" s="86">
        <v>77</v>
      </c>
      <c r="B50" s="85">
        <v>2.2549999999999999</v>
      </c>
      <c r="C50" s="88">
        <v>2.4649999999999999</v>
      </c>
    </row>
    <row r="51" spans="1:3" ht="14">
      <c r="A51" s="86">
        <v>78</v>
      </c>
      <c r="B51" s="85">
        <v>2.3359999999999999</v>
      </c>
      <c r="C51" s="87">
        <v>2.5459999999999998</v>
      </c>
    </row>
    <row r="52" spans="1:3" ht="14">
      <c r="A52" s="86">
        <v>79</v>
      </c>
      <c r="B52" s="85">
        <v>2.419</v>
      </c>
      <c r="C52" s="88">
        <v>2.629</v>
      </c>
    </row>
    <row r="53" spans="1:3" ht="14">
      <c r="A53" s="86">
        <v>80</v>
      </c>
      <c r="B53" s="85">
        <v>2.504</v>
      </c>
      <c r="C53" s="87">
        <v>2.714</v>
      </c>
    </row>
    <row r="54" spans="1:3" ht="14">
      <c r="A54" s="86">
        <v>81</v>
      </c>
      <c r="B54" s="85">
        <v>2.597</v>
      </c>
      <c r="C54" s="89"/>
    </row>
    <row r="55" spans="1:3" ht="14">
      <c r="A55" s="86">
        <v>82</v>
      </c>
      <c r="B55" s="85">
        <v>2.702</v>
      </c>
      <c r="C55" s="89"/>
    </row>
    <row r="56" spans="1:3" ht="14">
      <c r="A56" s="86">
        <v>83</v>
      </c>
      <c r="B56" s="85">
        <v>2.831</v>
      </c>
      <c r="C56" s="89"/>
    </row>
    <row r="57" spans="1:3" ht="14">
      <c r="A57" s="86">
        <v>84</v>
      </c>
      <c r="B57" s="85">
        <v>2.9809999999999999</v>
      </c>
      <c r="C57" s="89"/>
    </row>
    <row r="58" spans="1:3" ht="14">
      <c r="A58" s="86">
        <v>85</v>
      </c>
      <c r="B58" s="85">
        <v>3.153</v>
      </c>
      <c r="C58" s="89"/>
    </row>
    <row r="59" spans="1:3" ht="14">
      <c r="A59" s="86">
        <v>86</v>
      </c>
      <c r="B59" s="85">
        <v>3.3519999999999999</v>
      </c>
      <c r="C59" s="89"/>
    </row>
    <row r="60" spans="1:3" ht="14">
      <c r="A60" s="86">
        <v>87</v>
      </c>
      <c r="B60" s="85">
        <v>3.58</v>
      </c>
      <c r="C60" s="89"/>
    </row>
    <row r="61" spans="1:3" ht="14">
      <c r="A61" s="86">
        <v>88</v>
      </c>
      <c r="B61" s="85">
        <v>3.8420000000000001</v>
      </c>
      <c r="C61" s="89"/>
    </row>
    <row r="62" spans="1:3" ht="14">
      <c r="A62" s="86">
        <v>89</v>
      </c>
      <c r="B62" s="85">
        <v>4.1449999999999996</v>
      </c>
      <c r="C62" s="89"/>
    </row>
    <row r="63" spans="1:3" ht="14">
      <c r="A63" s="86">
        <v>90</v>
      </c>
      <c r="B63" s="85">
        <v>4.4930000000000003</v>
      </c>
      <c r="C63" s="89"/>
    </row>
  </sheetData>
  <mergeCells count="1">
    <mergeCell ref="A1:C1"/>
  </mergeCells>
  <phoneticPr fontId="0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baseColWidth="10" defaultRowHeight="1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>
    <pageSetUpPr autoPageBreaks="0" fitToPage="1"/>
  </sheetPr>
  <dimension ref="B1:AD40"/>
  <sheetViews>
    <sheetView showGridLines="0" showRowColHeaders="0" showZeros="0" showOutlineSymbols="0" zoomScaleSheetLayoutView="75" workbookViewId="0">
      <selection activeCell="B38" sqref="B38:S38"/>
    </sheetView>
  </sheetViews>
  <sheetFormatPr baseColWidth="10" defaultColWidth="9.19921875" defaultRowHeight="13"/>
  <cols>
    <col min="1" max="1" width="6.796875" style="4" customWidth="1"/>
    <col min="2" max="2" width="10.19921875" style="4" customWidth="1"/>
    <col min="3" max="3" width="6.3984375" style="1" customWidth="1"/>
    <col min="4" max="4" width="8.3984375" style="1" customWidth="1"/>
    <col min="5" max="5" width="6.3984375" style="32" customWidth="1"/>
    <col min="6" max="6" width="10.3984375" style="1" customWidth="1"/>
    <col min="7" max="7" width="3.796875" style="1" customWidth="1"/>
    <col min="8" max="8" width="27.3984375" style="5" customWidth="1"/>
    <col min="9" max="9" width="20.3984375" style="5" customWidth="1"/>
    <col min="10" max="10" width="7.19921875" style="1" customWidth="1"/>
    <col min="11" max="11" width="7.19921875" style="31" customWidth="1"/>
    <col min="12" max="12" width="7.19921875" style="1" customWidth="1"/>
    <col min="13" max="13" width="8.3984375" style="1" customWidth="1"/>
    <col min="14" max="15" width="7.19921875" style="1" customWidth="1"/>
    <col min="16" max="18" width="7.3984375" style="1" customWidth="1"/>
    <col min="19" max="20" width="10.3984375" style="30" customWidth="1"/>
    <col min="21" max="21" width="5.3984375" style="30" customWidth="1"/>
    <col min="22" max="22" width="5.3984375" style="4" customWidth="1"/>
    <col min="23" max="23" width="14.19921875" style="4" customWidth="1"/>
    <col min="24" max="30" width="0" style="4" hidden="1" customWidth="1"/>
    <col min="31" max="16384" width="9.19921875" style="4"/>
  </cols>
  <sheetData>
    <row r="1" spans="2:30" ht="53.25" customHeight="1">
      <c r="H1" s="201" t="s">
        <v>30</v>
      </c>
      <c r="I1" s="201"/>
      <c r="J1" s="201"/>
      <c r="K1" s="201"/>
      <c r="L1" s="201"/>
      <c r="M1" s="201"/>
      <c r="N1" s="201"/>
      <c r="O1" s="201"/>
      <c r="P1" s="201"/>
      <c r="Q1" s="201"/>
      <c r="R1" s="201"/>
      <c r="V1" s="30"/>
    </row>
    <row r="2" spans="2:30" ht="24.75" customHeight="1">
      <c r="H2" s="202" t="s">
        <v>25</v>
      </c>
      <c r="I2" s="202"/>
      <c r="J2" s="202"/>
      <c r="K2" s="202"/>
      <c r="L2" s="202"/>
      <c r="M2" s="202"/>
      <c r="N2" s="202"/>
      <c r="O2" s="202"/>
      <c r="P2" s="202"/>
      <c r="Q2" s="202"/>
      <c r="R2" s="202"/>
      <c r="V2" s="30"/>
    </row>
    <row r="3" spans="2:30">
      <c r="D3" s="84" t="s">
        <v>52</v>
      </c>
      <c r="V3" s="30"/>
    </row>
    <row r="4" spans="2:30" ht="12" customHeight="1">
      <c r="V4" s="30"/>
    </row>
    <row r="5" spans="2:30" s="6" customFormat="1" ht="15" customHeight="1">
      <c r="C5" s="33"/>
      <c r="D5" s="60" t="s">
        <v>22</v>
      </c>
      <c r="E5" s="186" t="s">
        <v>54</v>
      </c>
      <c r="F5" s="186"/>
      <c r="G5" s="186"/>
      <c r="H5" s="186"/>
      <c r="I5" s="60" t="s">
        <v>0</v>
      </c>
      <c r="J5" s="186" t="s">
        <v>55</v>
      </c>
      <c r="K5" s="186"/>
      <c r="L5" s="186"/>
      <c r="M5" s="186"/>
      <c r="N5" s="60" t="s">
        <v>1</v>
      </c>
      <c r="O5" s="208" t="s">
        <v>56</v>
      </c>
      <c r="P5" s="208"/>
      <c r="Q5" s="208"/>
      <c r="R5" s="208"/>
      <c r="S5" s="60" t="s">
        <v>2</v>
      </c>
      <c r="T5" s="81">
        <v>45402</v>
      </c>
      <c r="U5" s="83" t="s">
        <v>21</v>
      </c>
      <c r="V5" s="61">
        <v>2</v>
      </c>
    </row>
    <row r="6" spans="2:30">
      <c r="V6" s="30"/>
      <c r="AB6" s="4" t="s">
        <v>36</v>
      </c>
      <c r="AC6" s="4" t="s">
        <v>39</v>
      </c>
      <c r="AD6" s="4" t="s">
        <v>36</v>
      </c>
    </row>
    <row r="7" spans="2:30" s="1" customFormat="1" ht="14">
      <c r="B7" s="196" t="s">
        <v>42</v>
      </c>
      <c r="C7" s="24" t="s">
        <v>3</v>
      </c>
      <c r="D7" s="16" t="s">
        <v>4</v>
      </c>
      <c r="E7" s="34" t="s">
        <v>26</v>
      </c>
      <c r="F7" s="16" t="s">
        <v>5</v>
      </c>
      <c r="G7" s="16" t="s">
        <v>23</v>
      </c>
      <c r="H7" s="16" t="s">
        <v>6</v>
      </c>
      <c r="I7" s="16" t="s">
        <v>7</v>
      </c>
      <c r="J7" s="16"/>
      <c r="K7" s="35" t="s">
        <v>8</v>
      </c>
      <c r="L7" s="11"/>
      <c r="M7" s="16"/>
      <c r="N7" s="11" t="s">
        <v>9</v>
      </c>
      <c r="O7" s="11"/>
      <c r="P7" s="36" t="s">
        <v>27</v>
      </c>
      <c r="Q7" s="11"/>
      <c r="R7" s="16" t="s">
        <v>10</v>
      </c>
      <c r="S7" s="19" t="s">
        <v>11</v>
      </c>
      <c r="T7" s="62" t="s">
        <v>11</v>
      </c>
      <c r="U7" s="19" t="s">
        <v>12</v>
      </c>
      <c r="V7" s="26" t="s">
        <v>17</v>
      </c>
      <c r="W7" s="26" t="s">
        <v>13</v>
      </c>
      <c r="X7" s="3"/>
      <c r="AB7" s="1" t="s">
        <v>37</v>
      </c>
      <c r="AC7" s="1" t="s">
        <v>37</v>
      </c>
      <c r="AD7" s="1" t="s">
        <v>37</v>
      </c>
    </row>
    <row r="8" spans="2:30" s="1" customFormat="1">
      <c r="B8" s="197"/>
      <c r="C8" s="25" t="s">
        <v>14</v>
      </c>
      <c r="D8" s="17" t="s">
        <v>15</v>
      </c>
      <c r="E8" s="18" t="s">
        <v>20</v>
      </c>
      <c r="F8" s="17" t="s">
        <v>19</v>
      </c>
      <c r="G8" s="17" t="s">
        <v>24</v>
      </c>
      <c r="H8" s="17"/>
      <c r="I8" s="17"/>
      <c r="J8" s="22">
        <v>1</v>
      </c>
      <c r="K8" s="23">
        <v>2</v>
      </c>
      <c r="L8" s="21">
        <v>3</v>
      </c>
      <c r="M8" s="22">
        <v>1</v>
      </c>
      <c r="N8" s="23">
        <v>2</v>
      </c>
      <c r="O8" s="21">
        <v>3</v>
      </c>
      <c r="P8" s="37" t="s">
        <v>28</v>
      </c>
      <c r="Q8" s="38"/>
      <c r="R8" s="17" t="s">
        <v>16</v>
      </c>
      <c r="S8" s="20"/>
      <c r="T8" s="20" t="s">
        <v>31</v>
      </c>
      <c r="U8" s="20"/>
      <c r="V8" s="27"/>
      <c r="W8" s="27"/>
      <c r="Y8" s="1" t="s">
        <v>35</v>
      </c>
      <c r="Z8" s="1" t="s">
        <v>29</v>
      </c>
      <c r="AA8" s="1" t="s">
        <v>31</v>
      </c>
      <c r="AB8" s="1" t="s">
        <v>38</v>
      </c>
      <c r="AC8" s="1" t="s">
        <v>40</v>
      </c>
      <c r="AD8" s="1" t="s">
        <v>41</v>
      </c>
    </row>
    <row r="9" spans="2:30" s="10" customFormat="1" ht="20" customHeight="1">
      <c r="B9" s="120">
        <v>2008001</v>
      </c>
      <c r="C9" s="137">
        <v>55</v>
      </c>
      <c r="D9" s="122">
        <v>48.53</v>
      </c>
      <c r="E9" s="123" t="s">
        <v>80</v>
      </c>
      <c r="F9" s="124">
        <v>39674</v>
      </c>
      <c r="G9" s="138">
        <v>1</v>
      </c>
      <c r="H9" s="126" t="s">
        <v>81</v>
      </c>
      <c r="I9" s="127" t="s">
        <v>55</v>
      </c>
      <c r="J9" s="128">
        <v>54</v>
      </c>
      <c r="K9" s="129">
        <v>-57</v>
      </c>
      <c r="L9" s="130">
        <v>-57</v>
      </c>
      <c r="M9" s="128">
        <v>-66</v>
      </c>
      <c r="N9" s="71">
        <v>66</v>
      </c>
      <c r="O9" s="71">
        <v>71</v>
      </c>
      <c r="P9" s="45">
        <f t="shared" ref="P9:P24" si="0">IF(MAX(J9:L9)&lt;0,0,TRUNC(MAX(J9:L9)/1)*1)</f>
        <v>54</v>
      </c>
      <c r="Q9" s="45">
        <f t="shared" ref="Q9:Q24" si="1">IF(MAX(M9:O9)&lt;0,0,TRUNC(MAX(M9:O9)/1)*1)</f>
        <v>71</v>
      </c>
      <c r="R9" s="45">
        <f t="shared" ref="R9:R23" si="2">IF(P9=0,0,IF(Q9=0,0,SUM(P9:Q9)))</f>
        <v>125</v>
      </c>
      <c r="S9" s="46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227.98114815909835</v>
      </c>
      <c r="T9" s="46" t="str">
        <f>IF(AA9=1,S9*AD9,"")</f>
        <v/>
      </c>
      <c r="U9" s="47">
        <v>1</v>
      </c>
      <c r="V9" s="48" t="s">
        <v>145</v>
      </c>
      <c r="W9" s="49">
        <f>IF(R9="","",IF(D9="","",IF(OR(E9="UK",E9="JK",E9="SK",E9="K1",E9="K2",E9="K3",E9="K4",E9="K5",E9="K6",E9="K7",E9="K8",E9="K9",E9="K10"),IF(D9&gt;153.655,1,IF(D9&lt;28,10^(0.783497476*LOG10(28/153.655)^2),10^(0.783497476*LOG10(D9/153.655)^2))),IF(D9&gt;175.508,1,IF(D9&lt;32,10^(0.75194503*LOG10(32/175.508)^2),10^(0.75194503*LOG10(D9/175.508)^2))))))</f>
        <v>1.7154149954033542</v>
      </c>
      <c r="X9" s="80">
        <f>T5</f>
        <v>45402</v>
      </c>
      <c r="Y9" s="72" t="str">
        <f>IF(ISNUMBER(FIND("M",E9)),"m",IF(ISNUMBER(FIND("K",E9)),"k"))</f>
        <v>m</v>
      </c>
      <c r="Z9" s="72">
        <f>IF(OR(F9="",X9=""),0,(YEAR(X9)-YEAR(F9)))</f>
        <v>16</v>
      </c>
      <c r="AA9" s="10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31">
        <v>2010010</v>
      </c>
      <c r="C10" s="63">
        <v>61</v>
      </c>
      <c r="D10" s="64">
        <v>58.99</v>
      </c>
      <c r="E10" s="65" t="s">
        <v>80</v>
      </c>
      <c r="F10" s="66">
        <v>40390</v>
      </c>
      <c r="G10" s="67">
        <v>2</v>
      </c>
      <c r="H10" s="68" t="s">
        <v>82</v>
      </c>
      <c r="I10" s="69" t="s">
        <v>83</v>
      </c>
      <c r="J10" s="134">
        <v>56</v>
      </c>
      <c r="K10" s="135">
        <v>60</v>
      </c>
      <c r="L10" s="136">
        <v>62</v>
      </c>
      <c r="M10" s="134">
        <v>72</v>
      </c>
      <c r="N10" s="71">
        <v>76</v>
      </c>
      <c r="O10" s="71">
        <v>-80</v>
      </c>
      <c r="P10" s="45">
        <f t="shared" si="0"/>
        <v>62</v>
      </c>
      <c r="Q10" s="45">
        <f t="shared" si="1"/>
        <v>76</v>
      </c>
      <c r="R10" s="45">
        <f t="shared" si="2"/>
        <v>138</v>
      </c>
      <c r="S10" s="46">
        <f t="shared" ref="S10:S24" si="3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>214.9951755006725</v>
      </c>
      <c r="T10" s="46" t="str">
        <f t="shared" ref="T10:T24" si="4">IF(AA10=1,S10*AD10,"")</f>
        <v/>
      </c>
      <c r="U10" s="50">
        <v>2</v>
      </c>
      <c r="V10" s="51"/>
      <c r="W10" s="49">
        <f t="shared" ref="W10:W24" si="5">IF(R10="","",IF(D10="","",IF(OR(E10="UK",E10="JK",E10="SK",E10="K1",E10="K2",E10="K3",E10="K4",E10="K5",E10="K6",E10="K7",E10="K8",E10="K9",E10="K10"),IF(D10&gt;153.655,1,IF(D10&lt;28,10^(0.783497476*LOG10(28/153.655)^2),10^(0.783497476*LOG10(D10/153.655)^2))),IF(D10&gt;175.508,1,IF(D10&lt;32,10^(0.75194503*LOG10(32/175.508)^2),10^(0.75194503*LOG10(D10/175.508)^2))))))</f>
        <v>1.4743512304494317</v>
      </c>
      <c r="X10" s="80">
        <f>T5</f>
        <v>45402</v>
      </c>
      <c r="Y10" s="72" t="str">
        <f t="shared" ref="Y10:Y24" si="6">IF(ISNUMBER(FIND("M",E10)),"m",IF(ISNUMBER(FIND("K",E10)),"k"))</f>
        <v>m</v>
      </c>
      <c r="Z10" s="72">
        <f t="shared" ref="Z10:Z24" si="7">IF(OR(F10="",X10=""),0,(YEAR(X10)-YEAR(F10)))</f>
        <v>14</v>
      </c>
      <c r="AA10" s="10">
        <f t="shared" ref="AA10:AA24" si="8">IF(Z10&gt;34,1,0)</f>
        <v>0</v>
      </c>
      <c r="AB10" s="10" t="b">
        <f>IF(AA10=1,LOOKUP(Z10,'Meltzer-Faber'!A4:A64,'Meltzer-Faber'!B4:B64))</f>
        <v>0</v>
      </c>
      <c r="AC10" s="10" t="b">
        <f>IF(AA10=1,LOOKUP(Z10,'Meltzer-Faber'!A4:A64,'Meltzer-Faber'!C4:C64))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31">
        <v>2006010</v>
      </c>
      <c r="C11" s="63">
        <v>61</v>
      </c>
      <c r="D11" s="64">
        <v>59.63</v>
      </c>
      <c r="E11" s="65" t="s">
        <v>84</v>
      </c>
      <c r="F11" s="66">
        <v>39079</v>
      </c>
      <c r="G11" s="67">
        <v>3</v>
      </c>
      <c r="H11" s="68" t="s">
        <v>85</v>
      </c>
      <c r="I11" s="69" t="s">
        <v>86</v>
      </c>
      <c r="J11" s="134">
        <v>75</v>
      </c>
      <c r="K11" s="135">
        <v>81</v>
      </c>
      <c r="L11" s="136">
        <v>-86</v>
      </c>
      <c r="M11" s="134">
        <v>95</v>
      </c>
      <c r="N11" s="71">
        <v>105</v>
      </c>
      <c r="O11" s="71">
        <v>-107</v>
      </c>
      <c r="P11" s="45">
        <f t="shared" si="0"/>
        <v>81</v>
      </c>
      <c r="Q11" s="45">
        <f t="shared" si="1"/>
        <v>105</v>
      </c>
      <c r="R11" s="45">
        <f t="shared" si="2"/>
        <v>186</v>
      </c>
      <c r="S11" s="46">
        <f t="shared" si="3"/>
        <v>287.46296189630021</v>
      </c>
      <c r="T11" s="46" t="str">
        <f t="shared" si="4"/>
        <v/>
      </c>
      <c r="U11" s="50">
        <v>1</v>
      </c>
      <c r="V11" s="51"/>
      <c r="W11" s="49">
        <f t="shared" si="5"/>
        <v>1.4631207972187268</v>
      </c>
      <c r="X11" s="80">
        <f>T5</f>
        <v>45402</v>
      </c>
      <c r="Y11" s="72" t="str">
        <f t="shared" si="6"/>
        <v>m</v>
      </c>
      <c r="Z11" s="72">
        <f t="shared" si="7"/>
        <v>18</v>
      </c>
      <c r="AA11" s="10">
        <f t="shared" si="8"/>
        <v>0</v>
      </c>
      <c r="AB11" s="10" t="b">
        <f>IF(AA11=1,LOOKUP(Z11,'Meltzer-Faber'!A5:A65,'Meltzer-Faber'!B5:B65))</f>
        <v>0</v>
      </c>
      <c r="AC11" s="10" t="b">
        <f>IF(AA11=1,LOOKUP(Z11,'Meltzer-Faber'!A5:A65,'Meltzer-Faber'!C5:C65))</f>
        <v>0</v>
      </c>
      <c r="AD11" s="10" t="b">
        <f t="shared" si="9"/>
        <v>0</v>
      </c>
    </row>
    <row r="12" spans="2:30" s="10" customFormat="1" ht="20" customHeight="1">
      <c r="B12" s="131">
        <v>2007002</v>
      </c>
      <c r="C12" s="63">
        <v>67</v>
      </c>
      <c r="D12" s="64">
        <v>65.25</v>
      </c>
      <c r="E12" s="65" t="s">
        <v>80</v>
      </c>
      <c r="F12" s="66">
        <v>39199</v>
      </c>
      <c r="G12" s="67">
        <v>4</v>
      </c>
      <c r="H12" s="68" t="s">
        <v>87</v>
      </c>
      <c r="I12" s="69" t="s">
        <v>55</v>
      </c>
      <c r="J12" s="134">
        <v>77</v>
      </c>
      <c r="K12" s="135">
        <v>80</v>
      </c>
      <c r="L12" s="136">
        <v>82</v>
      </c>
      <c r="M12" s="134">
        <v>98</v>
      </c>
      <c r="N12" s="76">
        <v>102</v>
      </c>
      <c r="O12" s="71">
        <v>105</v>
      </c>
      <c r="P12" s="45">
        <f t="shared" si="0"/>
        <v>82</v>
      </c>
      <c r="Q12" s="45">
        <f t="shared" si="1"/>
        <v>105</v>
      </c>
      <c r="R12" s="45">
        <f t="shared" si="2"/>
        <v>187</v>
      </c>
      <c r="S12" s="46">
        <f t="shared" si="3"/>
        <v>271.07971786185743</v>
      </c>
      <c r="T12" s="46" t="str">
        <f t="shared" si="4"/>
        <v/>
      </c>
      <c r="U12" s="50">
        <v>1</v>
      </c>
      <c r="V12" s="51" t="s">
        <v>18</v>
      </c>
      <c r="W12" s="49">
        <f t="shared" si="5"/>
        <v>1.3767380037822721</v>
      </c>
      <c r="X12" s="80">
        <f>T5</f>
        <v>45402</v>
      </c>
      <c r="Y12" s="72" t="str">
        <f t="shared" si="6"/>
        <v>m</v>
      </c>
      <c r="Z12" s="72">
        <f t="shared" si="7"/>
        <v>17</v>
      </c>
      <c r="AA12" s="10">
        <f t="shared" si="8"/>
        <v>0</v>
      </c>
      <c r="AB12" s="10" t="b">
        <f>IF(AA12=1,LOOKUP(Z12,'Meltzer-Faber'!A6:A66,'Meltzer-Faber'!B6:B66))</f>
        <v>0</v>
      </c>
      <c r="AC12" s="10" t="b">
        <f>IF(AA12=1,LOOKUP(Z12,'Meltzer-Faber'!A6:A66,'Meltzer-Faber'!C6:C66))</f>
        <v>0</v>
      </c>
      <c r="AD12" s="10" t="b">
        <f t="shared" si="9"/>
        <v>0</v>
      </c>
    </row>
    <row r="13" spans="2:30" s="10" customFormat="1" ht="20" customHeight="1">
      <c r="B13" s="131">
        <v>2007014</v>
      </c>
      <c r="C13" s="63">
        <v>67</v>
      </c>
      <c r="D13" s="64">
        <v>65.27</v>
      </c>
      <c r="E13" s="65" t="s">
        <v>80</v>
      </c>
      <c r="F13" s="66">
        <v>39417</v>
      </c>
      <c r="G13" s="67">
        <v>5</v>
      </c>
      <c r="H13" s="68" t="s">
        <v>88</v>
      </c>
      <c r="I13" s="69" t="s">
        <v>86</v>
      </c>
      <c r="J13" s="134">
        <v>-67</v>
      </c>
      <c r="K13" s="135">
        <v>67</v>
      </c>
      <c r="L13" s="136">
        <v>72</v>
      </c>
      <c r="M13" s="134">
        <v>85</v>
      </c>
      <c r="N13" s="71">
        <v>90</v>
      </c>
      <c r="O13" s="71">
        <v>95</v>
      </c>
      <c r="P13" s="45">
        <f t="shared" si="0"/>
        <v>72</v>
      </c>
      <c r="Q13" s="45">
        <f t="shared" si="1"/>
        <v>95</v>
      </c>
      <c r="R13" s="45">
        <f t="shared" si="2"/>
        <v>167</v>
      </c>
      <c r="S13" s="46">
        <f t="shared" si="3"/>
        <v>242.03659006610505</v>
      </c>
      <c r="T13" s="46" t="str">
        <f t="shared" si="4"/>
        <v/>
      </c>
      <c r="U13" s="50">
        <v>2</v>
      </c>
      <c r="V13" s="51" t="s">
        <v>18</v>
      </c>
      <c r="W13" s="49">
        <f t="shared" si="5"/>
        <v>1.3764654062075687</v>
      </c>
      <c r="X13" s="80">
        <f>T5</f>
        <v>45402</v>
      </c>
      <c r="Y13" s="72" t="str">
        <f t="shared" si="6"/>
        <v>m</v>
      </c>
      <c r="Z13" s="72">
        <f t="shared" si="7"/>
        <v>17</v>
      </c>
      <c r="AA13" s="10">
        <f t="shared" si="8"/>
        <v>0</v>
      </c>
      <c r="AB13" s="10" t="b">
        <f>IF(AA13=1,LOOKUP(Z13,'Meltzer-Faber'!A7:A67,'Meltzer-Faber'!B7:B67))</f>
        <v>0</v>
      </c>
      <c r="AC13" s="10" t="b">
        <f>IF(AA13=1,LOOKUP(Z13,'Meltzer-Faber'!A7:A67,'Meltzer-Faber'!C7:C67))</f>
        <v>0</v>
      </c>
      <c r="AD13" s="10" t="b">
        <f t="shared" si="9"/>
        <v>0</v>
      </c>
    </row>
    <row r="14" spans="2:30" s="10" customFormat="1" ht="20" customHeight="1">
      <c r="B14" s="131">
        <v>2007015</v>
      </c>
      <c r="C14" s="63">
        <v>67</v>
      </c>
      <c r="D14" s="64">
        <v>64.790000000000006</v>
      </c>
      <c r="E14" s="65" t="s">
        <v>80</v>
      </c>
      <c r="F14" s="66">
        <v>39342</v>
      </c>
      <c r="G14" s="67">
        <v>6</v>
      </c>
      <c r="H14" s="68" t="s">
        <v>89</v>
      </c>
      <c r="I14" s="69" t="s">
        <v>65</v>
      </c>
      <c r="J14" s="134">
        <v>75</v>
      </c>
      <c r="K14" s="135">
        <v>-78</v>
      </c>
      <c r="L14" s="136">
        <v>-78</v>
      </c>
      <c r="M14" s="134">
        <v>86</v>
      </c>
      <c r="N14" s="71">
        <v>91</v>
      </c>
      <c r="O14" s="71">
        <v>-93</v>
      </c>
      <c r="P14" s="45">
        <f t="shared" si="0"/>
        <v>75</v>
      </c>
      <c r="Q14" s="45">
        <f t="shared" si="1"/>
        <v>91</v>
      </c>
      <c r="R14" s="45">
        <f t="shared" si="2"/>
        <v>166</v>
      </c>
      <c r="S14" s="46">
        <f t="shared" si="3"/>
        <v>241.806636452296</v>
      </c>
      <c r="T14" s="46" t="str">
        <f t="shared" si="4"/>
        <v/>
      </c>
      <c r="U14" s="50">
        <v>3</v>
      </c>
      <c r="V14" s="51" t="s">
        <v>18</v>
      </c>
      <c r="W14" s="49">
        <f t="shared" si="5"/>
        <v>1.383069532801563</v>
      </c>
      <c r="X14" s="80">
        <f>T5</f>
        <v>45402</v>
      </c>
      <c r="Y14" s="72" t="str">
        <f t="shared" si="6"/>
        <v>m</v>
      </c>
      <c r="Z14" s="72">
        <f t="shared" si="7"/>
        <v>17</v>
      </c>
      <c r="AA14" s="10">
        <f t="shared" si="8"/>
        <v>0</v>
      </c>
      <c r="AB14" s="10" t="b">
        <f>IF(AA14=1,LOOKUP(Z14,'Meltzer-Faber'!A8:A68,'Meltzer-Faber'!B8:B68))</f>
        <v>0</v>
      </c>
      <c r="AC14" s="10" t="b">
        <f>IF(AA14=1,LOOKUP(Z14,'Meltzer-Faber'!A8:A68,'Meltzer-Faber'!C8:C68))</f>
        <v>0</v>
      </c>
      <c r="AD14" s="10" t="b">
        <f t="shared" si="9"/>
        <v>0</v>
      </c>
    </row>
    <row r="15" spans="2:30" s="10" customFormat="1" ht="20" customHeight="1">
      <c r="B15" s="131">
        <v>2007005</v>
      </c>
      <c r="C15" s="63">
        <v>67</v>
      </c>
      <c r="D15" s="64">
        <v>66.95</v>
      </c>
      <c r="E15" s="65" t="s">
        <v>80</v>
      </c>
      <c r="F15" s="66">
        <v>39222</v>
      </c>
      <c r="G15" s="67">
        <v>8</v>
      </c>
      <c r="H15" s="68" t="s">
        <v>90</v>
      </c>
      <c r="I15" s="69" t="s">
        <v>69</v>
      </c>
      <c r="J15" s="134">
        <v>70</v>
      </c>
      <c r="K15" s="135">
        <v>75</v>
      </c>
      <c r="L15" s="136">
        <v>-79</v>
      </c>
      <c r="M15" s="134">
        <v>90</v>
      </c>
      <c r="N15" s="71">
        <v>-95</v>
      </c>
      <c r="O15" s="71">
        <v>-97</v>
      </c>
      <c r="P15" s="45">
        <f>IF(MAX(J15:L15)&lt;0,0,TRUNC(MAX(J15:L15)/1)*1)</f>
        <v>75</v>
      </c>
      <c r="Q15" s="45">
        <f>IF(MAX(M15:O15)&lt;0,0,TRUNC(MAX(M15:O15)/1)*1)</f>
        <v>90</v>
      </c>
      <c r="R15" s="45">
        <f>IF(P15=0,0,IF(Q15=0,0,SUM(P15:Q15)))</f>
        <v>165</v>
      </c>
      <c r="S15" s="46">
        <f>IF(R15="","",IF(D15="","",IF((Y15="k"),IF(D15&gt;153.757,R15,IF(D15&lt;28,10^(0.787004341*LOG10(28/153.757)^2)*R15,10^(0.787004341*LOG10(D15/153.757)^2)*R15)),IF(D15&gt;193.609,R15,IF(D15&lt;32,10^(0.722762521*LOG10(32/193.609)^2)*R15,10^(0.722762521*LOG10(D15/193.609)^2)*R15)))))</f>
        <v>235.07301170781895</v>
      </c>
      <c r="T15" s="46" t="str">
        <f>IF(AA15=1,S15*AD15,"")</f>
        <v/>
      </c>
      <c r="U15" s="50">
        <v>4</v>
      </c>
      <c r="V15" s="51"/>
      <c r="W15" s="49">
        <f>IF(R15="","",IF(D15="","",IF(OR(E15="UK",E15="JK",E15="SK",E15="K1",E15="K2",E15="K3",E15="K4",E15="K5",E15="K6",E15="K7",E15="K8",E15="K9",E15="K10"),IF(D15&gt;153.655,1,IF(D15&lt;28,10^(0.783497476*LOG10(28/153.655)^2),10^(0.783497476*LOG10(D15/153.655)^2))),IF(D15&gt;175.508,1,IF(D15&lt;32,10^(0.75194503*LOG10(32/175.508)^2),10^(0.75194503*LOG10(D15/175.508)^2))))))</f>
        <v>1.3543362685478932</v>
      </c>
      <c r="X15" s="80">
        <f>T5</f>
        <v>45402</v>
      </c>
      <c r="Y15" s="72" t="str">
        <f>IF(ISNUMBER(FIND("M",E15)),"m",IF(ISNUMBER(FIND("K",E15)),"k"))</f>
        <v>m</v>
      </c>
      <c r="Z15" s="72">
        <f>IF(OR(F15="",X15=""),0,(YEAR(X15)-YEAR(F15)))</f>
        <v>17</v>
      </c>
      <c r="AA15" s="10">
        <f t="shared" si="8"/>
        <v>0</v>
      </c>
      <c r="AB15" s="10" t="b">
        <f>IF(AA15=1,LOOKUP(Z15,'Meltzer-Faber'!A9:A69,'Meltzer-Faber'!B9:B69))</f>
        <v>0</v>
      </c>
      <c r="AC15" s="10" t="b">
        <f>IF(AA15=1,LOOKUP(Z15,'Meltzer-Faber'!A9:A69,'Meltzer-Faber'!C9:C69))</f>
        <v>0</v>
      </c>
      <c r="AD15" s="10" t="b">
        <f t="shared" si="9"/>
        <v>0</v>
      </c>
    </row>
    <row r="16" spans="2:30" s="10" customFormat="1" ht="20" customHeight="1">
      <c r="B16" s="131">
        <v>2006008</v>
      </c>
      <c r="C16" s="63">
        <v>73</v>
      </c>
      <c r="D16" s="64">
        <v>72.63</v>
      </c>
      <c r="E16" s="65" t="s">
        <v>84</v>
      </c>
      <c r="F16" s="66">
        <v>38922</v>
      </c>
      <c r="G16" s="67">
        <v>9</v>
      </c>
      <c r="H16" s="68" t="s">
        <v>91</v>
      </c>
      <c r="I16" s="69" t="s">
        <v>65</v>
      </c>
      <c r="J16" s="134">
        <v>92</v>
      </c>
      <c r="K16" s="135">
        <v>-96</v>
      </c>
      <c r="L16" s="136">
        <v>96</v>
      </c>
      <c r="M16" s="134">
        <v>114</v>
      </c>
      <c r="N16" s="71">
        <v>120</v>
      </c>
      <c r="O16" s="71">
        <v>-125</v>
      </c>
      <c r="P16" s="45">
        <f>IF(MAX(J16:L16)&lt;0,0,TRUNC(MAX(J16:L16)/1)*1)</f>
        <v>96</v>
      </c>
      <c r="Q16" s="45">
        <f>IF(MAX(M16:O16)&lt;0,0,TRUNC(MAX(M16:O16)/1)*1)</f>
        <v>120</v>
      </c>
      <c r="R16" s="45">
        <f>IF(P16=0,0,IF(Q16=0,0,SUM(P16:Q16)))</f>
        <v>216</v>
      </c>
      <c r="S16" s="46">
        <f>IF(R16="","",IF(D16="","",IF((Y16="k"),IF(D16&gt;153.757,R16,IF(D16&lt;28,10^(0.787004341*LOG10(28/153.757)^2)*R16,10^(0.787004341*LOG10(D16/153.757)^2)*R16)),IF(D16&gt;193.609,R16,IF(D16&lt;32,10^(0.722762521*LOG10(32/193.609)^2)*R16,10^(0.722762521*LOG10(D16/193.609)^2)*R16)))))</f>
        <v>292.07912473214805</v>
      </c>
      <c r="T16" s="46" t="str">
        <f>IF(AA16=1,S16*AD16,"")</f>
        <v/>
      </c>
      <c r="U16" s="50">
        <v>2</v>
      </c>
      <c r="V16" s="51"/>
      <c r="W16" s="49">
        <f>IF(R16="","",IF(D16="","",IF(OR(E16="UK",E16="JK",E16="SK",E16="K1",E16="K2",E16="K3",E16="K4",E16="K5",E16="K6",E16="K7",E16="K8",E16="K9",E16="K10"),IF(D16&gt;153.655,1,IF(D16&lt;28,10^(0.783497476*LOG10(28/153.655)^2),10^(0.783497476*LOG10(D16/153.655)^2))),IF(D16&gt;175.508,1,IF(D16&lt;32,10^(0.75194503*LOG10(32/175.508)^2),10^(0.75194503*LOG10(D16/175.508)^2))))))</f>
        <v>1.2894552364840131</v>
      </c>
      <c r="X16" s="80">
        <f>T5</f>
        <v>45402</v>
      </c>
      <c r="Y16" s="72" t="str">
        <f>IF(ISNUMBER(FIND("M",E16)),"m",IF(ISNUMBER(FIND("K",E16)),"k"))</f>
        <v>m</v>
      </c>
      <c r="Z16" s="72">
        <f>IF(OR(F16="",X16=""),0,(YEAR(X16)-YEAR(F16)))</f>
        <v>18</v>
      </c>
      <c r="AA16" s="10">
        <f t="shared" si="8"/>
        <v>0</v>
      </c>
      <c r="AB16" s="10" t="b">
        <f>IF(AA16=1,LOOKUP(Z16,'Meltzer-Faber'!A10:A70,'Meltzer-Faber'!B10:B70))</f>
        <v>0</v>
      </c>
      <c r="AC16" s="10" t="b">
        <f>IF(AA16=1,LOOKUP(Z16,'Meltzer-Faber'!A10:A70,'Meltzer-Faber'!C10:C70))</f>
        <v>0</v>
      </c>
      <c r="AD16" s="10" t="b">
        <f t="shared" si="9"/>
        <v>0</v>
      </c>
    </row>
    <row r="17" spans="2:30" s="10" customFormat="1" ht="20" customHeight="1">
      <c r="B17" s="131">
        <v>2005008</v>
      </c>
      <c r="C17" s="63">
        <v>73</v>
      </c>
      <c r="D17" s="64">
        <v>72.27</v>
      </c>
      <c r="E17" s="65" t="s">
        <v>84</v>
      </c>
      <c r="F17" s="66">
        <v>38415</v>
      </c>
      <c r="G17" s="67">
        <v>10</v>
      </c>
      <c r="H17" s="68" t="s">
        <v>92</v>
      </c>
      <c r="I17" s="69" t="s">
        <v>69</v>
      </c>
      <c r="J17" s="134">
        <v>110</v>
      </c>
      <c r="K17" s="135">
        <v>-115</v>
      </c>
      <c r="L17" s="136">
        <v>-115</v>
      </c>
      <c r="M17" s="134">
        <v>130</v>
      </c>
      <c r="N17" s="71">
        <v>-138</v>
      </c>
      <c r="O17" s="71">
        <v>138</v>
      </c>
      <c r="P17" s="45">
        <f>IF(MAX(J17:L17)&lt;0,0,TRUNC(MAX(J17:L17)/1)*1)</f>
        <v>110</v>
      </c>
      <c r="Q17" s="45">
        <f>IF(MAX(M17:O17)&lt;0,0,TRUNC(MAX(M17:O17)/1)*1)</f>
        <v>138</v>
      </c>
      <c r="R17" s="45">
        <f>IF(P17=0,0,IF(Q17=0,0,SUM(P17:Q17)))</f>
        <v>248</v>
      </c>
      <c r="S17" s="46">
        <f>IF(R17="","",IF(D17="","",IF((Y17="k"),IF(D17&gt;153.757,R17,IF(D17&lt;28,10^(0.787004341*LOG10(28/153.757)^2)*R17,10^(0.787004341*LOG10(D17/153.757)^2)*R17)),IF(D17&gt;193.609,R17,IF(D17&lt;32,10^(0.722762521*LOG10(32/193.609)^2)*R17,10^(0.722762521*LOG10(D17/193.609)^2)*R17)))))</f>
        <v>336.37994559988391</v>
      </c>
      <c r="T17" s="46" t="str">
        <f>IF(AA17=1,S17*AD17,"")</f>
        <v/>
      </c>
      <c r="U17" s="50">
        <v>1</v>
      </c>
      <c r="V17" s="51" t="s">
        <v>18</v>
      </c>
      <c r="W17" s="49">
        <f>IF(R17="","",IF(D17="","",IF(OR(E17="UK",E17="JK",E17="SK",E17="K1",E17="K2",E17="K3",E17="K4",E17="K5",E17="K6",E17="K7",E17="K8",E17="K9",E17="K10"),IF(D17&gt;153.655,1,IF(D17&lt;28,10^(0.783497476*LOG10(28/153.655)^2),10^(0.783497476*LOG10(D17/153.655)^2))),IF(D17&gt;175.508,1,IF(D17&lt;32,10^(0.75194503*LOG10(32/175.508)^2),10^(0.75194503*LOG10(D17/175.508)^2))))))</f>
        <v>1.2931632053269386</v>
      </c>
      <c r="X17" s="80">
        <f>T5</f>
        <v>45402</v>
      </c>
      <c r="Y17" s="72" t="str">
        <f>IF(ISNUMBER(FIND("M",E17)),"m",IF(ISNUMBER(FIND("K",E17)),"k"))</f>
        <v>m</v>
      </c>
      <c r="Z17" s="72">
        <f>IF(OR(F17="",X17=""),0,(YEAR(X17)-YEAR(F17)))</f>
        <v>19</v>
      </c>
      <c r="AA17" s="10">
        <f t="shared" si="8"/>
        <v>0</v>
      </c>
      <c r="AB17" s="10" t="b">
        <f>IF(AA17=1,LOOKUP(Z17,'Meltzer-Faber'!A11:A71,'Meltzer-Faber'!B11:B71))</f>
        <v>0</v>
      </c>
      <c r="AC17" s="10" t="b">
        <f>IF(AA17=1,LOOKUP(Z17,'Meltzer-Faber'!A11:A71,'Meltzer-Faber'!C11:C71))</f>
        <v>0</v>
      </c>
      <c r="AD17" s="10" t="b">
        <f t="shared" si="9"/>
        <v>0</v>
      </c>
    </row>
    <row r="18" spans="2:30" s="10" customFormat="1" ht="20" customHeight="1">
      <c r="B18" s="131">
        <v>2005001</v>
      </c>
      <c r="C18" s="63">
        <v>73</v>
      </c>
      <c r="D18" s="64">
        <v>72.87</v>
      </c>
      <c r="E18" s="65" t="s">
        <v>84</v>
      </c>
      <c r="F18" s="66">
        <v>38365</v>
      </c>
      <c r="G18" s="67">
        <v>11</v>
      </c>
      <c r="H18" s="68" t="s">
        <v>93</v>
      </c>
      <c r="I18" s="69" t="s">
        <v>55</v>
      </c>
      <c r="J18" s="134">
        <v>80</v>
      </c>
      <c r="K18" s="135">
        <v>85</v>
      </c>
      <c r="L18" s="136">
        <v>88</v>
      </c>
      <c r="M18" s="134">
        <v>100</v>
      </c>
      <c r="N18" s="71">
        <v>-105</v>
      </c>
      <c r="O18" s="71">
        <v>110</v>
      </c>
      <c r="P18" s="45">
        <f>IF(MAX(J18:L18)&lt;0,0,TRUNC(MAX(J18:L18)/1)*1)</f>
        <v>88</v>
      </c>
      <c r="Q18" s="45">
        <f>IF(MAX(M18:O18)&lt;0,0,TRUNC(MAX(M18:O18)/1)*1)</f>
        <v>110</v>
      </c>
      <c r="R18" s="45">
        <f>IF(P18=0,0,IF(Q18=0,0,SUM(P18:Q18)))</f>
        <v>198</v>
      </c>
      <c r="S18" s="46">
        <f>IF(R18="","",IF(D18="","",IF((Y18="k"),IF(D18&gt;153.757,R18,IF(D18&lt;28,10^(0.787004341*LOG10(28/153.757)^2)*R18,10^(0.787004341*LOG10(D18/153.757)^2)*R18)),IF(D18&gt;193.609,R18,IF(D18&lt;32,10^(0.722762521*LOG10(32/193.609)^2)*R18,10^(0.722762521*LOG10(D18/193.609)^2)*R18)))))</f>
        <v>267.19699682812802</v>
      </c>
      <c r="T18" s="46" t="str">
        <f>IF(AA18=1,S18*AD18,"")</f>
        <v/>
      </c>
      <c r="U18" s="50">
        <v>3</v>
      </c>
      <c r="V18" s="51"/>
      <c r="W18" s="49">
        <f>IF(R18="","",IF(D18="","",IF(OR(E18="UK",E18="JK",E18="SK",E18="K1",E18="K2",E18="K3",E18="K4",E18="K5",E18="K6",E18="K7",E18="K8",E18="K9",E18="K10"),IF(D18&gt;153.655,1,IF(D18&lt;28,10^(0.783497476*LOG10(28/153.655)^2),10^(0.783497476*LOG10(D18/153.655)^2))),IF(D18&gt;175.508,1,IF(D18&lt;32,10^(0.75194503*LOG10(32/175.508)^2),10^(0.75194503*LOG10(D18/175.508)^2))))))</f>
        <v>1.2870107920826721</v>
      </c>
      <c r="X18" s="80">
        <f>T5</f>
        <v>45402</v>
      </c>
      <c r="Y18" s="72" t="str">
        <f>IF(ISNUMBER(FIND("M",E18)),"m",IF(ISNUMBER(FIND("K",E18)),"k"))</f>
        <v>m</v>
      </c>
      <c r="Z18" s="72">
        <f>IF(OR(F18="",X18=""),0,(YEAR(X18)-YEAR(F18)))</f>
        <v>19</v>
      </c>
      <c r="AA18" s="10">
        <f t="shared" si="8"/>
        <v>0</v>
      </c>
      <c r="AB18" s="10" t="b">
        <f>IF(AA18=1,LOOKUP(Z18,'Meltzer-Faber'!A12:A72,'Meltzer-Faber'!B12:B72))</f>
        <v>0</v>
      </c>
      <c r="AC18" s="10" t="b">
        <f>IF(AA18=1,LOOKUP(Z18,'Meltzer-Faber'!A12:A72,'Meltzer-Faber'!C12:C72))</f>
        <v>0</v>
      </c>
      <c r="AD18" s="10" t="b">
        <f t="shared" si="9"/>
        <v>0</v>
      </c>
    </row>
    <row r="19" spans="2:30" s="10" customFormat="1" ht="20" customHeight="1">
      <c r="B19" s="131"/>
      <c r="C19" s="63"/>
      <c r="D19" s="64"/>
      <c r="E19" s="65"/>
      <c r="F19" s="66"/>
      <c r="G19" s="67"/>
      <c r="H19" s="68"/>
      <c r="I19" s="69"/>
      <c r="J19" s="134"/>
      <c r="K19" s="135"/>
      <c r="L19" s="136"/>
      <c r="M19" s="134"/>
      <c r="N19" s="71"/>
      <c r="O19" s="71"/>
      <c r="P19" s="45"/>
      <c r="Q19" s="45"/>
      <c r="R19" s="45"/>
      <c r="S19" s="46"/>
      <c r="T19" s="46"/>
      <c r="U19" s="50"/>
      <c r="V19" s="51"/>
      <c r="W19" s="49"/>
      <c r="X19" s="80">
        <f>T5</f>
        <v>45402</v>
      </c>
      <c r="Y19" s="72" t="b">
        <f>IF(ISNUMBER(FIND("M",E19)),"m",IF(ISNUMBER(FIND("K",E19)),"k"))</f>
        <v>0</v>
      </c>
      <c r="Z19" s="72">
        <f>IF(OR(F19="",X19=""),0,(YEAR(X19)-YEAR(F19)))</f>
        <v>0</v>
      </c>
      <c r="AA19" s="10">
        <f t="shared" si="8"/>
        <v>0</v>
      </c>
      <c r="AB19" s="10" t="b">
        <f>IF(AA19=1,LOOKUP(Z19,'Meltzer-Faber'!A13:A73,'Meltzer-Faber'!B13:B73))</f>
        <v>0</v>
      </c>
      <c r="AC19" s="10" t="b">
        <f>IF(AA19=1,LOOKUP(Z19,'Meltzer-Faber'!A13:A73,'Meltzer-Faber'!C13:C73))</f>
        <v>0</v>
      </c>
      <c r="AD19" s="10" t="str">
        <f t="shared" si="9"/>
        <v/>
      </c>
    </row>
    <row r="20" spans="2:30" s="10" customFormat="1" ht="20" customHeight="1">
      <c r="B20" s="90"/>
      <c r="C20" s="63"/>
      <c r="D20" s="64"/>
      <c r="E20" s="65"/>
      <c r="F20" s="66"/>
      <c r="G20" s="67"/>
      <c r="H20" s="68"/>
      <c r="I20" s="69"/>
      <c r="J20" s="73"/>
      <c r="K20" s="74"/>
      <c r="L20" s="75"/>
      <c r="M20" s="70"/>
      <c r="N20" s="71"/>
      <c r="O20" s="71"/>
      <c r="P20" s="45">
        <f t="shared" si="0"/>
        <v>0</v>
      </c>
      <c r="Q20" s="45">
        <f t="shared" si="1"/>
        <v>0</v>
      </c>
      <c r="R20" s="45">
        <f t="shared" si="2"/>
        <v>0</v>
      </c>
      <c r="S20" s="46" t="str">
        <f t="shared" si="3"/>
        <v/>
      </c>
      <c r="T20" s="46" t="str">
        <f t="shared" si="4"/>
        <v/>
      </c>
      <c r="U20" s="50"/>
      <c r="V20" s="51"/>
      <c r="W20" s="49" t="str">
        <f t="shared" si="5"/>
        <v/>
      </c>
      <c r="X20" s="80">
        <f>T5</f>
        <v>45402</v>
      </c>
      <c r="Y20" s="72" t="b">
        <f t="shared" si="6"/>
        <v>0</v>
      </c>
      <c r="Z20" s="72">
        <f t="shared" si="7"/>
        <v>0</v>
      </c>
      <c r="AA20" s="10">
        <f t="shared" si="8"/>
        <v>0</v>
      </c>
      <c r="AB20" s="10" t="b">
        <f>IF(AA20=1,LOOKUP(Z20,'Meltzer-Faber'!A14:A74,'Meltzer-Faber'!B14:B74))</f>
        <v>0</v>
      </c>
      <c r="AC20" s="10" t="b">
        <f>IF(AA20=1,LOOKUP(Z20,'Meltzer-Faber'!A14:A74,'Meltzer-Faber'!C14:C74))</f>
        <v>0</v>
      </c>
      <c r="AD20" s="10" t="str">
        <f t="shared" si="9"/>
        <v/>
      </c>
    </row>
    <row r="21" spans="2:30" s="10" customFormat="1" ht="20" customHeight="1">
      <c r="B21" s="90"/>
      <c r="C21" s="63"/>
      <c r="D21" s="64"/>
      <c r="E21" s="65"/>
      <c r="F21" s="66"/>
      <c r="G21" s="67"/>
      <c r="H21" s="68"/>
      <c r="I21" s="69"/>
      <c r="J21" s="73"/>
      <c r="K21" s="74"/>
      <c r="L21" s="75"/>
      <c r="M21" s="70"/>
      <c r="N21" s="71"/>
      <c r="O21" s="71"/>
      <c r="P21" s="45">
        <f t="shared" si="0"/>
        <v>0</v>
      </c>
      <c r="Q21" s="45">
        <f t="shared" si="1"/>
        <v>0</v>
      </c>
      <c r="R21" s="45">
        <f t="shared" si="2"/>
        <v>0</v>
      </c>
      <c r="S21" s="46" t="str">
        <f t="shared" si="3"/>
        <v/>
      </c>
      <c r="T21" s="46" t="str">
        <f t="shared" si="4"/>
        <v/>
      </c>
      <c r="U21" s="50"/>
      <c r="V21" s="51"/>
      <c r="W21" s="49" t="str">
        <f t="shared" si="5"/>
        <v/>
      </c>
      <c r="X21" s="80">
        <f>T5</f>
        <v>45402</v>
      </c>
      <c r="Y21" s="72" t="b">
        <f t="shared" si="6"/>
        <v>0</v>
      </c>
      <c r="Z21" s="72">
        <f t="shared" si="7"/>
        <v>0</v>
      </c>
      <c r="AA21" s="10">
        <f t="shared" si="8"/>
        <v>0</v>
      </c>
      <c r="AB21" s="10" t="b">
        <f>IF(AA21=1,LOOKUP(Z21,'Meltzer-Faber'!A15:A75,'Meltzer-Faber'!B15:B75))</f>
        <v>0</v>
      </c>
      <c r="AC21" s="10" t="b">
        <f>IF(AA21=1,LOOKUP(Z21,'Meltzer-Faber'!A15:A75,'Meltzer-Faber'!C15:C75))</f>
        <v>0</v>
      </c>
      <c r="AD21" s="10" t="str">
        <f t="shared" si="9"/>
        <v/>
      </c>
    </row>
    <row r="22" spans="2:30" s="10" customFormat="1" ht="20" customHeight="1">
      <c r="B22" s="90"/>
      <c r="C22" s="63"/>
      <c r="D22" s="64"/>
      <c r="E22" s="65"/>
      <c r="F22" s="66"/>
      <c r="G22" s="67"/>
      <c r="H22" s="68"/>
      <c r="I22" s="69"/>
      <c r="J22" s="73"/>
      <c r="K22" s="74"/>
      <c r="L22" s="75"/>
      <c r="M22" s="70"/>
      <c r="N22" s="71"/>
      <c r="O22" s="71"/>
      <c r="P22" s="45">
        <f t="shared" si="0"/>
        <v>0</v>
      </c>
      <c r="Q22" s="45">
        <f t="shared" si="1"/>
        <v>0</v>
      </c>
      <c r="R22" s="45">
        <f t="shared" si="2"/>
        <v>0</v>
      </c>
      <c r="S22" s="46" t="str">
        <f t="shared" si="3"/>
        <v/>
      </c>
      <c r="T22" s="46" t="str">
        <f t="shared" si="4"/>
        <v/>
      </c>
      <c r="U22" s="50"/>
      <c r="V22" s="51"/>
      <c r="W22" s="49" t="str">
        <f t="shared" si="5"/>
        <v/>
      </c>
      <c r="X22" s="80">
        <f>T5</f>
        <v>45402</v>
      </c>
      <c r="Y22" s="72" t="b">
        <f t="shared" si="6"/>
        <v>0</v>
      </c>
      <c r="Z22" s="72">
        <f t="shared" si="7"/>
        <v>0</v>
      </c>
      <c r="AA22" s="10">
        <f t="shared" si="8"/>
        <v>0</v>
      </c>
      <c r="AB22" s="10" t="b">
        <f>IF(AA22=1,LOOKUP(Z22,'Meltzer-Faber'!A16:A76,'Meltzer-Faber'!B16:B76))</f>
        <v>0</v>
      </c>
      <c r="AC22" s="10" t="b">
        <f>IF(AA22=1,LOOKUP(Z22,'Meltzer-Faber'!A16:A76,'Meltzer-Faber'!C16:C76))</f>
        <v>0</v>
      </c>
      <c r="AD22" s="10" t="str">
        <f t="shared" si="9"/>
        <v/>
      </c>
    </row>
    <row r="23" spans="2:30" s="10" customFormat="1" ht="20" customHeight="1">
      <c r="B23" s="90"/>
      <c r="C23" s="63"/>
      <c r="D23" s="64"/>
      <c r="E23" s="65"/>
      <c r="F23" s="66"/>
      <c r="G23" s="67"/>
      <c r="H23" s="68"/>
      <c r="I23" s="69"/>
      <c r="J23" s="73"/>
      <c r="K23" s="74"/>
      <c r="L23" s="75"/>
      <c r="M23" s="70"/>
      <c r="N23" s="71"/>
      <c r="O23" s="71"/>
      <c r="P23" s="45">
        <f t="shared" si="0"/>
        <v>0</v>
      </c>
      <c r="Q23" s="45">
        <f t="shared" si="1"/>
        <v>0</v>
      </c>
      <c r="R23" s="45">
        <f t="shared" si="2"/>
        <v>0</v>
      </c>
      <c r="S23" s="46" t="str">
        <f t="shared" si="3"/>
        <v/>
      </c>
      <c r="T23" s="46" t="str">
        <f t="shared" si="4"/>
        <v/>
      </c>
      <c r="U23" s="50"/>
      <c r="V23" s="51"/>
      <c r="W23" s="49" t="str">
        <f t="shared" si="5"/>
        <v/>
      </c>
      <c r="X23" s="80">
        <f>T5</f>
        <v>45402</v>
      </c>
      <c r="Y23" s="72" t="b">
        <f t="shared" si="6"/>
        <v>0</v>
      </c>
      <c r="Z23" s="72">
        <f t="shared" si="7"/>
        <v>0</v>
      </c>
      <c r="AA23" s="10">
        <f t="shared" si="8"/>
        <v>0</v>
      </c>
      <c r="AB23" s="10" t="b">
        <f>IF(AA23=1,LOOKUP(Z23,'Meltzer-Faber'!A17:A77,'Meltzer-Faber'!B17:B77))</f>
        <v>0</v>
      </c>
      <c r="AC23" s="10" t="b">
        <f>IF(AA23=1,LOOKUP(Z23,'Meltzer-Faber'!A17:A77,'Meltzer-Faber'!C17:C77))</f>
        <v>0</v>
      </c>
      <c r="AD23" s="10" t="str">
        <f t="shared" si="9"/>
        <v/>
      </c>
    </row>
    <row r="24" spans="2:30" s="10" customFormat="1" ht="20" customHeight="1">
      <c r="B24" s="91"/>
      <c r="C24" s="63"/>
      <c r="D24" s="59"/>
      <c r="E24" s="65"/>
      <c r="F24" s="52"/>
      <c r="G24" s="53"/>
      <c r="H24" s="54"/>
      <c r="I24" s="55"/>
      <c r="J24" s="77"/>
      <c r="K24" s="78"/>
      <c r="L24" s="79"/>
      <c r="M24" s="70"/>
      <c r="N24" s="71"/>
      <c r="O24" s="71"/>
      <c r="P24" s="45">
        <f t="shared" si="0"/>
        <v>0</v>
      </c>
      <c r="Q24" s="45">
        <f t="shared" si="1"/>
        <v>0</v>
      </c>
      <c r="R24" s="56">
        <f>IF(P24=0,0,IF(Q24=0,0,SUM(P24:Q24)))</f>
        <v>0</v>
      </c>
      <c r="S24" s="46" t="str">
        <f t="shared" si="3"/>
        <v/>
      </c>
      <c r="T24" s="46" t="str">
        <f t="shared" si="4"/>
        <v/>
      </c>
      <c r="U24" s="57"/>
      <c r="V24" s="58"/>
      <c r="W24" s="49" t="str">
        <f t="shared" si="5"/>
        <v/>
      </c>
      <c r="X24" s="80">
        <f>T5</f>
        <v>45402</v>
      </c>
      <c r="Y24" s="72" t="b">
        <f t="shared" si="6"/>
        <v>0</v>
      </c>
      <c r="Z24" s="72">
        <f t="shared" si="7"/>
        <v>0</v>
      </c>
      <c r="AA24" s="10">
        <f t="shared" si="8"/>
        <v>0</v>
      </c>
      <c r="AB24" s="10" t="b">
        <v>0</v>
      </c>
      <c r="AC24" s="10" t="b">
        <f>IF(AA24=1,LOOKUP(Z24,'Meltzer-Faber'!A18:A78,'Meltzer-Faber'!C18:C78))</f>
        <v>0</v>
      </c>
      <c r="AD24" s="10" t="str">
        <f t="shared" si="9"/>
        <v/>
      </c>
    </row>
    <row r="25" spans="2:30" s="7" customFormat="1" ht="9" customHeight="1">
      <c r="C25" s="12"/>
      <c r="D25" s="13"/>
      <c r="E25" s="14"/>
      <c r="F25" s="15"/>
      <c r="G25" s="15"/>
      <c r="H25" s="12"/>
      <c r="I25" s="12"/>
      <c r="J25" s="39"/>
      <c r="K25" s="40"/>
      <c r="L25" s="39"/>
      <c r="M25" s="39"/>
      <c r="N25" s="39"/>
      <c r="O25" s="39"/>
      <c r="P25" s="14"/>
      <c r="Q25" s="14"/>
      <c r="R25" s="14"/>
      <c r="S25" s="41"/>
      <c r="T25" s="41"/>
      <c r="U25" s="42"/>
      <c r="V25" s="8"/>
      <c r="W25" s="9"/>
      <c r="AA25" s="10"/>
    </row>
    <row r="26" spans="2:30" customFormat="1">
      <c r="J26" s="33"/>
      <c r="K26" s="4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2:30" customFormat="1" ht="23" customHeight="1">
      <c r="B27" s="199" t="s">
        <v>43</v>
      </c>
      <c r="C27" s="199"/>
      <c r="D27" s="92" t="s">
        <v>42</v>
      </c>
      <c r="E27" s="199" t="s">
        <v>6</v>
      </c>
      <c r="F27" s="199"/>
      <c r="G27" s="199"/>
      <c r="H27" s="92" t="s">
        <v>44</v>
      </c>
      <c r="I27" s="29"/>
      <c r="J27" s="199" t="s">
        <v>43</v>
      </c>
      <c r="K27" s="199"/>
      <c r="L27" s="199"/>
      <c r="M27" s="93" t="s">
        <v>42</v>
      </c>
      <c r="N27" s="200" t="s">
        <v>6</v>
      </c>
      <c r="O27" s="200"/>
      <c r="P27" s="200"/>
      <c r="Q27" s="200"/>
      <c r="R27" s="200" t="s">
        <v>44</v>
      </c>
      <c r="S27" s="200"/>
      <c r="T27" s="33"/>
      <c r="U27" s="33"/>
      <c r="V27" s="33"/>
      <c r="X27" s="4"/>
      <c r="Y27" s="4"/>
      <c r="Z27" s="4"/>
      <c r="AA27" s="1"/>
      <c r="AC27" s="28"/>
      <c r="AD27" s="28"/>
    </row>
    <row r="28" spans="2:30" s="6" customFormat="1" ht="20" customHeight="1">
      <c r="B28" s="204" t="s">
        <v>45</v>
      </c>
      <c r="C28" s="205"/>
      <c r="D28" s="94">
        <v>1965001</v>
      </c>
      <c r="E28" s="205" t="s">
        <v>143</v>
      </c>
      <c r="F28" s="205"/>
      <c r="G28" s="205"/>
      <c r="H28" s="95" t="s">
        <v>73</v>
      </c>
      <c r="I28" s="5"/>
      <c r="J28" s="204" t="s">
        <v>46</v>
      </c>
      <c r="K28" s="205"/>
      <c r="L28" s="205"/>
      <c r="M28" s="96">
        <v>1960001</v>
      </c>
      <c r="N28" s="206" t="s">
        <v>168</v>
      </c>
      <c r="O28" s="206"/>
      <c r="P28" s="206"/>
      <c r="Q28" s="206"/>
      <c r="R28" s="206" t="s">
        <v>102</v>
      </c>
      <c r="S28" s="207"/>
      <c r="AA28" s="1"/>
      <c r="AC28" s="97"/>
      <c r="AD28" s="97"/>
    </row>
    <row r="29" spans="2:30" s="6" customFormat="1" ht="21" customHeight="1">
      <c r="B29" s="192" t="s">
        <v>47</v>
      </c>
      <c r="C29" s="193"/>
      <c r="D29" s="98">
        <v>1993011</v>
      </c>
      <c r="E29" s="193" t="s">
        <v>173</v>
      </c>
      <c r="F29" s="193"/>
      <c r="G29" s="193"/>
      <c r="H29" s="99" t="s">
        <v>158</v>
      </c>
      <c r="I29" s="5"/>
      <c r="J29" s="192" t="s">
        <v>48</v>
      </c>
      <c r="K29" s="193"/>
      <c r="L29" s="193"/>
      <c r="M29" s="100">
        <v>1956002</v>
      </c>
      <c r="N29" s="194" t="s">
        <v>153</v>
      </c>
      <c r="O29" s="194"/>
      <c r="P29" s="194"/>
      <c r="Q29" s="194"/>
      <c r="R29" s="194" t="s">
        <v>102</v>
      </c>
      <c r="S29" s="195"/>
      <c r="AC29" s="97"/>
      <c r="AD29" s="97"/>
    </row>
    <row r="30" spans="2:30" s="6" customFormat="1" ht="19" customHeight="1">
      <c r="B30" s="192" t="s">
        <v>47</v>
      </c>
      <c r="C30" s="193"/>
      <c r="D30" s="98">
        <v>2004017</v>
      </c>
      <c r="E30" s="193" t="s">
        <v>155</v>
      </c>
      <c r="F30" s="193"/>
      <c r="G30" s="193"/>
      <c r="H30" s="99" t="s">
        <v>55</v>
      </c>
      <c r="I30" s="5"/>
      <c r="J30" s="192" t="s">
        <v>48</v>
      </c>
      <c r="K30" s="193"/>
      <c r="L30" s="193"/>
      <c r="M30" s="100">
        <v>1956004</v>
      </c>
      <c r="N30" s="194" t="s">
        <v>152</v>
      </c>
      <c r="O30" s="194"/>
      <c r="P30" s="194"/>
      <c r="Q30" s="194"/>
      <c r="R30" s="194" t="s">
        <v>102</v>
      </c>
      <c r="S30" s="195"/>
      <c r="AC30" s="97"/>
      <c r="AD30" s="97"/>
    </row>
    <row r="31" spans="2:30" s="6" customFormat="1" ht="21" customHeight="1">
      <c r="B31" s="192" t="s">
        <v>47</v>
      </c>
      <c r="C31" s="193"/>
      <c r="D31" s="98">
        <v>1976003</v>
      </c>
      <c r="E31" s="193" t="s">
        <v>156</v>
      </c>
      <c r="F31" s="193"/>
      <c r="G31" s="193"/>
      <c r="H31" s="99" t="s">
        <v>157</v>
      </c>
      <c r="I31" s="5"/>
      <c r="J31" s="192" t="s">
        <v>49</v>
      </c>
      <c r="K31" s="193"/>
      <c r="L31" s="193"/>
      <c r="M31" s="100"/>
      <c r="N31" s="194"/>
      <c r="O31" s="194"/>
      <c r="P31" s="194"/>
      <c r="Q31" s="194"/>
      <c r="R31" s="194"/>
      <c r="S31" s="195"/>
      <c r="Y31" s="6" t="s">
        <v>18</v>
      </c>
      <c r="AC31" s="97"/>
      <c r="AD31" s="97"/>
    </row>
    <row r="32" spans="2:30" s="6" customFormat="1" ht="20" customHeight="1">
      <c r="B32" s="192" t="s">
        <v>47</v>
      </c>
      <c r="C32" s="193"/>
      <c r="D32" s="98"/>
      <c r="E32" s="193"/>
      <c r="F32" s="193"/>
      <c r="G32" s="193"/>
      <c r="H32" s="99"/>
      <c r="I32" s="5"/>
      <c r="J32" s="192" t="s">
        <v>53</v>
      </c>
      <c r="K32" s="193"/>
      <c r="L32" s="193"/>
      <c r="M32" s="100">
        <v>1973001</v>
      </c>
      <c r="N32" s="194" t="s">
        <v>172</v>
      </c>
      <c r="O32" s="194"/>
      <c r="P32" s="194"/>
      <c r="Q32" s="194"/>
      <c r="R32" s="194" t="s">
        <v>55</v>
      </c>
      <c r="S32" s="195"/>
      <c r="AC32" s="97"/>
      <c r="AD32" s="97"/>
    </row>
    <row r="33" spans="2:30" ht="19" customHeight="1">
      <c r="B33" s="192" t="s">
        <v>47</v>
      </c>
      <c r="C33" s="193"/>
      <c r="D33" s="98"/>
      <c r="E33" s="193"/>
      <c r="F33" s="193"/>
      <c r="G33" s="193"/>
      <c r="H33" s="99"/>
      <c r="I33" s="4"/>
      <c r="J33" s="192"/>
      <c r="K33" s="193"/>
      <c r="L33" s="193"/>
      <c r="M33" s="100"/>
      <c r="N33" s="194"/>
      <c r="O33" s="194"/>
      <c r="P33" s="194"/>
      <c r="Q33" s="194"/>
      <c r="R33" s="194"/>
      <c r="S33" s="195"/>
      <c r="T33" s="4"/>
      <c r="U33" s="4"/>
      <c r="AC33" s="3"/>
      <c r="AD33" s="3"/>
    </row>
    <row r="34" spans="2:30" ht="20" customHeight="1">
      <c r="B34" s="192" t="s">
        <v>50</v>
      </c>
      <c r="C34" s="193"/>
      <c r="D34" s="98">
        <v>1992022</v>
      </c>
      <c r="E34" s="193" t="s">
        <v>163</v>
      </c>
      <c r="F34" s="193"/>
      <c r="G34" s="193"/>
      <c r="H34" s="99" t="s">
        <v>55</v>
      </c>
      <c r="I34" s="4"/>
      <c r="J34" s="192"/>
      <c r="K34" s="193"/>
      <c r="L34" s="193"/>
      <c r="M34" s="100"/>
      <c r="N34" s="194"/>
      <c r="O34" s="194"/>
      <c r="P34" s="194"/>
      <c r="Q34" s="194"/>
      <c r="R34" s="194"/>
      <c r="S34" s="195"/>
      <c r="T34" s="4"/>
      <c r="U34" s="4"/>
      <c r="AC34" s="3"/>
      <c r="AD34" s="3"/>
    </row>
    <row r="35" spans="2:30" ht="20" customHeight="1">
      <c r="B35" s="188"/>
      <c r="C35" s="189"/>
      <c r="D35" s="101"/>
      <c r="E35" s="189"/>
      <c r="F35" s="189"/>
      <c r="G35" s="189"/>
      <c r="H35" s="102"/>
      <c r="I35" s="4"/>
      <c r="J35" s="188"/>
      <c r="K35" s="189"/>
      <c r="L35" s="189"/>
      <c r="M35" s="103"/>
      <c r="N35" s="190"/>
      <c r="O35" s="190"/>
      <c r="P35" s="190"/>
      <c r="Q35" s="190"/>
      <c r="R35" s="190"/>
      <c r="S35" s="191"/>
      <c r="T35" s="4"/>
      <c r="U35" s="4"/>
      <c r="AC35" s="3"/>
      <c r="AD35" s="3"/>
    </row>
    <row r="36" spans="2:30" ht="19" customHeight="1">
      <c r="B36" s="187"/>
      <c r="C36" s="187"/>
      <c r="D36" s="179"/>
      <c r="E36" s="179"/>
      <c r="F36" s="179"/>
      <c r="G36" s="179"/>
      <c r="H36" s="179"/>
      <c r="I36" s="4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4"/>
      <c r="U36" s="4"/>
      <c r="AC36" s="3"/>
      <c r="AD36" s="3"/>
    </row>
    <row r="37" spans="2:30" ht="18" customHeight="1">
      <c r="B37" s="180" t="s">
        <v>51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2"/>
      <c r="T37" s="4"/>
      <c r="U37" s="4"/>
      <c r="AC37" s="3"/>
      <c r="AD37" s="3"/>
    </row>
    <row r="38" spans="2:30" ht="18" customHeight="1">
      <c r="B38" s="183" t="s">
        <v>186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5"/>
      <c r="T38" s="4"/>
      <c r="U38" s="4"/>
      <c r="AC38" s="3"/>
      <c r="AD38" s="3"/>
    </row>
    <row r="39" spans="2:30" ht="14">
      <c r="E39" s="2"/>
      <c r="F39" s="3"/>
      <c r="G39" s="3"/>
      <c r="H39" s="4"/>
      <c r="I39" s="4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2:30">
      <c r="J40" s="5"/>
    </row>
  </sheetData>
  <mergeCells count="60">
    <mergeCell ref="E27:G27"/>
    <mergeCell ref="J27:L27"/>
    <mergeCell ref="N27:Q27"/>
    <mergeCell ref="B7:B8"/>
    <mergeCell ref="J39:V39"/>
    <mergeCell ref="B27:C27"/>
    <mergeCell ref="R27:S27"/>
    <mergeCell ref="B28:C28"/>
    <mergeCell ref="E28:G28"/>
    <mergeCell ref="J28:L28"/>
    <mergeCell ref="N28:Q28"/>
    <mergeCell ref="R28:S28"/>
    <mergeCell ref="B29:C29"/>
    <mergeCell ref="E29:G29"/>
    <mergeCell ref="J29:L29"/>
    <mergeCell ref="N29:Q29"/>
    <mergeCell ref="H1:R1"/>
    <mergeCell ref="H2:R2"/>
    <mergeCell ref="E5:H5"/>
    <mergeCell ref="J5:M5"/>
    <mergeCell ref="O5:R5"/>
    <mergeCell ref="R29:S29"/>
    <mergeCell ref="B30:C30"/>
    <mergeCell ref="E30:G30"/>
    <mergeCell ref="J30:L30"/>
    <mergeCell ref="N30:Q30"/>
    <mergeCell ref="R30:S30"/>
    <mergeCell ref="B31:C31"/>
    <mergeCell ref="E31:G31"/>
    <mergeCell ref="J31:L31"/>
    <mergeCell ref="N31:Q31"/>
    <mergeCell ref="R31:S31"/>
    <mergeCell ref="B32:C32"/>
    <mergeCell ref="E32:G32"/>
    <mergeCell ref="J32:L32"/>
    <mergeCell ref="N32:Q32"/>
    <mergeCell ref="R32:S32"/>
    <mergeCell ref="B33:C33"/>
    <mergeCell ref="E33:G33"/>
    <mergeCell ref="J33:L33"/>
    <mergeCell ref="N33:Q33"/>
    <mergeCell ref="R33:S33"/>
    <mergeCell ref="B34:C34"/>
    <mergeCell ref="E34:G34"/>
    <mergeCell ref="J34:L34"/>
    <mergeCell ref="N34:Q34"/>
    <mergeCell ref="R34:S34"/>
    <mergeCell ref="B35:C35"/>
    <mergeCell ref="E35:G35"/>
    <mergeCell ref="J35:L35"/>
    <mergeCell ref="N35:Q35"/>
    <mergeCell ref="R35:S35"/>
    <mergeCell ref="O36:S36"/>
    <mergeCell ref="B37:S37"/>
    <mergeCell ref="B38:S38"/>
    <mergeCell ref="B36:C36"/>
    <mergeCell ref="D36:E36"/>
    <mergeCell ref="F36:H36"/>
    <mergeCell ref="J36:L36"/>
    <mergeCell ref="M36:N36"/>
  </mergeCells>
  <phoneticPr fontId="0" type="noConversion"/>
  <conditionalFormatting sqref="J9:O24">
    <cfRule type="cellIs" dxfId="19" priority="1" stopIfTrue="1" operator="between">
      <formula>1</formula>
      <formula>300</formula>
    </cfRule>
    <cfRule type="cellIs" dxfId="18" priority="2" stopIfTrue="1" operator="lessThanOrEqual">
      <formula>0</formula>
    </cfRule>
  </conditionalFormatting>
  <dataValidations count="5">
    <dataValidation type="list" allowBlank="1" showInputMessage="1" showErrorMessage="1" errorTitle="Feil_i_kategori" error="Feil verdi i kategori" sqref="E9:E24" xr:uid="{00000000-0002-0000-0100-000001000000}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C9:C24" xr:uid="{8911E2D0-AD31-9E4A-BC86-B8319B9B20B6}">
      <formula1>"40,45,49,55,59,64,71,76,81,+81,'+81,81+,87,+87,'+87,87+,49,55,61,67,73,81,89,96,102,+102,'+102,102+,109,+109,'+109,109+"</formula1>
    </dataValidation>
    <dataValidation type="list" allowBlank="1" showInputMessage="1" showErrorMessage="1" sqref="B28:C35 J28:L35" xr:uid="{A2118F81-C8A1-A041-B966-62792249B2DE}">
      <formula1>"Dommer,Stevnets leder,Jury,Sekretær,Speaker,Teknisk kontrollør, Chief Marshall,Tidtaker"</formula1>
    </dataValidation>
    <dataValidation type="list" allowBlank="1" showInputMessage="1" showErrorMessage="1" sqref="E5:H5" xr:uid="{7F1FD390-E2DD-2246-A930-AFB2F41E12E9}">
      <formula1>"Nasjonalt stevne,Seriestevne,Seriestevne 5-kamp,Klubbmesterskap,Regionsmesterskap,Norgesmesterskap Senior,Norgesmesterskap Ungdom,Norgesmesterskap Junior,Norgesmesterskap Veteran,Norgesmesterskap 5-kamp,Norgesmesterskap Lag"</formula1>
    </dataValidation>
    <dataValidation type="list" allowBlank="1" showInputMessage="1" showErrorMessage="1" errorTitle="Feil_i_vektklasse" error="Feil verdi i vektklasse" sqref="C9:C19" xr:uid="{2AAE686F-099C-BC4A-BC82-8938B840C9ED}">
      <formula1>"40,45,49,55,59,64,71,76,81,+81,'+81,81+,87,+87,'+87,87+,49,55,61,67,73,81,89,96,102,+102,'+102,102+,109,+109,'+109,109+,"</formula1>
    </dataValidation>
  </dataValidations>
  <pageMargins left="0.27559055118110198" right="0.35433070866141703" top="0.27559055118110198" bottom="0.27559055118110198" header="0.5" footer="0.5"/>
  <pageSetup paperSize="9" scale="64" orientation="landscape" horizontalDpi="360" verticalDpi="360" copies="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>
    <pageSetUpPr autoPageBreaks="0" fitToPage="1"/>
  </sheetPr>
  <dimension ref="B1:AD40"/>
  <sheetViews>
    <sheetView showGridLines="0" showRowColHeaders="0" showZeros="0" showOutlineSymbols="0" topLeftCell="A4" zoomScaleSheetLayoutView="75" workbookViewId="0">
      <selection activeCell="N33" sqref="N33:Q33"/>
    </sheetView>
  </sheetViews>
  <sheetFormatPr baseColWidth="10" defaultColWidth="9.19921875" defaultRowHeight="13"/>
  <cols>
    <col min="1" max="1" width="6.796875" style="4" customWidth="1"/>
    <col min="2" max="2" width="10.19921875" style="4" customWidth="1"/>
    <col min="3" max="3" width="6.3984375" style="1" customWidth="1"/>
    <col min="4" max="4" width="8.3984375" style="1" customWidth="1"/>
    <col min="5" max="5" width="6.3984375" style="32" customWidth="1"/>
    <col min="6" max="6" width="10.3984375" style="1" customWidth="1"/>
    <col min="7" max="7" width="3.796875" style="1" customWidth="1"/>
    <col min="8" max="8" width="27.3984375" style="5" customWidth="1"/>
    <col min="9" max="9" width="20.3984375" style="5" customWidth="1"/>
    <col min="10" max="10" width="7.19921875" style="1" customWidth="1"/>
    <col min="11" max="11" width="7.19921875" style="31" customWidth="1"/>
    <col min="12" max="12" width="7.19921875" style="1" customWidth="1"/>
    <col min="13" max="13" width="8.3984375" style="1" customWidth="1"/>
    <col min="14" max="15" width="7.19921875" style="1" customWidth="1"/>
    <col min="16" max="18" width="7.3984375" style="1" customWidth="1"/>
    <col min="19" max="20" width="10.3984375" style="30" customWidth="1"/>
    <col min="21" max="21" width="5.3984375" style="30" customWidth="1"/>
    <col min="22" max="22" width="5.3984375" style="4" customWidth="1"/>
    <col min="23" max="23" width="14.19921875" style="4" customWidth="1"/>
    <col min="24" max="30" width="0" style="4" hidden="1" customWidth="1"/>
    <col min="31" max="16384" width="9.19921875" style="4"/>
  </cols>
  <sheetData>
    <row r="1" spans="2:30" ht="53.25" customHeight="1">
      <c r="H1" s="201" t="s">
        <v>30</v>
      </c>
      <c r="I1" s="201"/>
      <c r="J1" s="201"/>
      <c r="K1" s="201"/>
      <c r="L1" s="201"/>
      <c r="M1" s="201"/>
      <c r="N1" s="201"/>
      <c r="O1" s="201"/>
      <c r="P1" s="201"/>
      <c r="Q1" s="201"/>
      <c r="R1" s="201"/>
      <c r="V1" s="30"/>
    </row>
    <row r="2" spans="2:30" ht="24.75" customHeight="1">
      <c r="H2" s="202" t="s">
        <v>25</v>
      </c>
      <c r="I2" s="202"/>
      <c r="J2" s="202"/>
      <c r="K2" s="202"/>
      <c r="L2" s="202"/>
      <c r="M2" s="202"/>
      <c r="N2" s="202"/>
      <c r="O2" s="202"/>
      <c r="P2" s="202"/>
      <c r="Q2" s="202"/>
      <c r="R2" s="202"/>
      <c r="V2" s="30"/>
    </row>
    <row r="3" spans="2:30">
      <c r="D3" s="84" t="s">
        <v>52</v>
      </c>
      <c r="V3" s="30"/>
    </row>
    <row r="4" spans="2:30" ht="12" customHeight="1">
      <c r="V4" s="30"/>
    </row>
    <row r="5" spans="2:30" s="6" customFormat="1" ht="15" customHeight="1">
      <c r="C5" s="33"/>
      <c r="D5" s="60" t="s">
        <v>22</v>
      </c>
      <c r="E5" s="186" t="s">
        <v>54</v>
      </c>
      <c r="F5" s="186"/>
      <c r="G5" s="186"/>
      <c r="H5" s="186"/>
      <c r="I5" s="60" t="s">
        <v>0</v>
      </c>
      <c r="J5" s="186" t="s">
        <v>55</v>
      </c>
      <c r="K5" s="186"/>
      <c r="L5" s="186"/>
      <c r="M5" s="186"/>
      <c r="N5" s="60" t="s">
        <v>1</v>
      </c>
      <c r="O5" s="208" t="s">
        <v>56</v>
      </c>
      <c r="P5" s="208"/>
      <c r="Q5" s="208"/>
      <c r="R5" s="208"/>
      <c r="S5" s="60" t="s">
        <v>2</v>
      </c>
      <c r="T5" s="81">
        <v>45402</v>
      </c>
      <c r="U5" s="83" t="s">
        <v>21</v>
      </c>
      <c r="V5" s="61">
        <v>3</v>
      </c>
    </row>
    <row r="6" spans="2:30">
      <c r="V6" s="30"/>
      <c r="AB6" s="4" t="s">
        <v>36</v>
      </c>
      <c r="AC6" s="4" t="s">
        <v>39</v>
      </c>
      <c r="AD6" s="4" t="s">
        <v>36</v>
      </c>
    </row>
    <row r="7" spans="2:30" s="1" customFormat="1" ht="14">
      <c r="B7" s="196" t="s">
        <v>42</v>
      </c>
      <c r="C7" s="24" t="s">
        <v>3</v>
      </c>
      <c r="D7" s="16" t="s">
        <v>4</v>
      </c>
      <c r="E7" s="34" t="s">
        <v>26</v>
      </c>
      <c r="F7" s="16" t="s">
        <v>5</v>
      </c>
      <c r="G7" s="16" t="s">
        <v>23</v>
      </c>
      <c r="H7" s="16" t="s">
        <v>6</v>
      </c>
      <c r="I7" s="16" t="s">
        <v>7</v>
      </c>
      <c r="J7" s="16"/>
      <c r="K7" s="35" t="s">
        <v>8</v>
      </c>
      <c r="L7" s="11"/>
      <c r="M7" s="16"/>
      <c r="N7" s="11" t="s">
        <v>9</v>
      </c>
      <c r="O7" s="11"/>
      <c r="P7" s="36" t="s">
        <v>27</v>
      </c>
      <c r="Q7" s="11"/>
      <c r="R7" s="16" t="s">
        <v>10</v>
      </c>
      <c r="S7" s="19" t="s">
        <v>11</v>
      </c>
      <c r="T7" s="62" t="s">
        <v>11</v>
      </c>
      <c r="U7" s="19" t="s">
        <v>12</v>
      </c>
      <c r="V7" s="26" t="s">
        <v>17</v>
      </c>
      <c r="W7" s="26" t="s">
        <v>13</v>
      </c>
      <c r="X7" s="3"/>
      <c r="AB7" s="1" t="s">
        <v>37</v>
      </c>
      <c r="AC7" s="1" t="s">
        <v>37</v>
      </c>
      <c r="AD7" s="1" t="s">
        <v>37</v>
      </c>
    </row>
    <row r="8" spans="2:30" s="1" customFormat="1">
      <c r="B8" s="197"/>
      <c r="C8" s="25" t="s">
        <v>14</v>
      </c>
      <c r="D8" s="17" t="s">
        <v>15</v>
      </c>
      <c r="E8" s="18" t="s">
        <v>20</v>
      </c>
      <c r="F8" s="17" t="s">
        <v>19</v>
      </c>
      <c r="G8" s="17" t="s">
        <v>24</v>
      </c>
      <c r="H8" s="17"/>
      <c r="I8" s="17"/>
      <c r="J8" s="22">
        <v>1</v>
      </c>
      <c r="K8" s="23">
        <v>2</v>
      </c>
      <c r="L8" s="21">
        <v>3</v>
      </c>
      <c r="M8" s="22">
        <v>1</v>
      </c>
      <c r="N8" s="23">
        <v>2</v>
      </c>
      <c r="O8" s="21">
        <v>3</v>
      </c>
      <c r="P8" s="37" t="s">
        <v>28</v>
      </c>
      <c r="Q8" s="38"/>
      <c r="R8" s="17" t="s">
        <v>16</v>
      </c>
      <c r="S8" s="20"/>
      <c r="T8" s="20" t="s">
        <v>31</v>
      </c>
      <c r="U8" s="20"/>
      <c r="V8" s="27"/>
      <c r="W8" s="27"/>
      <c r="Y8" s="1" t="s">
        <v>35</v>
      </c>
      <c r="Z8" s="1" t="s">
        <v>29</v>
      </c>
      <c r="AA8" s="1" t="s">
        <v>31</v>
      </c>
      <c r="AB8" s="1" t="s">
        <v>38</v>
      </c>
      <c r="AC8" s="1" t="s">
        <v>40</v>
      </c>
      <c r="AD8" s="1" t="s">
        <v>41</v>
      </c>
    </row>
    <row r="9" spans="2:30" s="10" customFormat="1" ht="20" customHeight="1">
      <c r="B9" s="120">
        <v>2007003</v>
      </c>
      <c r="C9" s="137">
        <v>81</v>
      </c>
      <c r="D9" s="122">
        <v>79.87</v>
      </c>
      <c r="E9" s="123" t="s">
        <v>80</v>
      </c>
      <c r="F9" s="124">
        <v>39328</v>
      </c>
      <c r="G9" s="138">
        <v>1</v>
      </c>
      <c r="H9" s="126" t="s">
        <v>117</v>
      </c>
      <c r="I9" s="127" t="s">
        <v>104</v>
      </c>
      <c r="J9" s="128">
        <v>80</v>
      </c>
      <c r="K9" s="129">
        <v>85</v>
      </c>
      <c r="L9" s="130">
        <v>87</v>
      </c>
      <c r="M9" s="128">
        <v>105</v>
      </c>
      <c r="N9" s="71">
        <v>110</v>
      </c>
      <c r="O9" s="71">
        <v>-115</v>
      </c>
      <c r="P9" s="45">
        <f t="shared" ref="P9:P24" si="0">IF(MAX(J9:L9)&lt;0,0,TRUNC(MAX(J9:L9)/1)*1)</f>
        <v>87</v>
      </c>
      <c r="Q9" s="45">
        <f t="shared" ref="Q9:Q24" si="1">IF(MAX(M9:O9)&lt;0,0,TRUNC(MAX(M9:O9)/1)*1)</f>
        <v>110</v>
      </c>
      <c r="R9" s="45">
        <f t="shared" ref="R9:R23" si="2">IF(P9=0,0,IF(Q9=0,0,SUM(P9:Q9)))</f>
        <v>197</v>
      </c>
      <c r="S9" s="46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251.96654663817031</v>
      </c>
      <c r="T9" s="46" t="str">
        <f>IF(AA9=1,S9*AD9,"")</f>
        <v/>
      </c>
      <c r="U9" s="47">
        <v>3</v>
      </c>
      <c r="V9" s="48"/>
      <c r="W9" s="49">
        <f>IF(R9="","",IF(D9="","",IF(OR(E9="UK",E9="JK",E9="SK",E9="K1",E9="K2",E9="K3",E9="K4",E9="K5",E9="K6",E9="K7",E9="K8",E9="K9",E9="K10"),IF(D9&gt;153.655,1,IF(D9&lt;28,10^(0.783497476*LOG10(28/153.655)^2),10^(0.783497476*LOG10(D9/153.655)^2))),IF(D9&gt;175.508,1,IF(D9&lt;32,10^(0.75194503*LOG10(32/175.508)^2),10^(0.75194503*LOG10(D9/175.508)^2))))))</f>
        <v>1.2243508220112092</v>
      </c>
      <c r="X9" s="80">
        <f>T5</f>
        <v>45402</v>
      </c>
      <c r="Y9" s="72" t="str">
        <f>IF(ISNUMBER(FIND("M",E9)),"m",IF(ISNUMBER(FIND("K",E9)),"k"))</f>
        <v>m</v>
      </c>
      <c r="Z9" s="72">
        <f>IF(OR(F9="",X9=""),0,(YEAR(X9)-YEAR(F9)))</f>
        <v>17</v>
      </c>
      <c r="AA9" s="10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31">
        <v>2004029</v>
      </c>
      <c r="C10" s="63">
        <v>81</v>
      </c>
      <c r="D10" s="64">
        <v>77.87</v>
      </c>
      <c r="E10" s="65" t="s">
        <v>84</v>
      </c>
      <c r="F10" s="66">
        <v>38161</v>
      </c>
      <c r="G10" s="67">
        <v>2</v>
      </c>
      <c r="H10" s="68" t="s">
        <v>94</v>
      </c>
      <c r="I10" s="69" t="s">
        <v>95</v>
      </c>
      <c r="J10" s="134">
        <v>63</v>
      </c>
      <c r="K10" s="135">
        <v>-70</v>
      </c>
      <c r="L10" s="136">
        <v>70</v>
      </c>
      <c r="M10" s="134">
        <v>90</v>
      </c>
      <c r="N10" s="71">
        <v>96</v>
      </c>
      <c r="O10" s="71">
        <v>100</v>
      </c>
      <c r="P10" s="45">
        <f t="shared" si="0"/>
        <v>70</v>
      </c>
      <c r="Q10" s="45">
        <f t="shared" si="1"/>
        <v>100</v>
      </c>
      <c r="R10" s="45">
        <f t="shared" si="2"/>
        <v>170</v>
      </c>
      <c r="S10" s="46">
        <f t="shared" ref="S10:S24" si="3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>220.56432617512493</v>
      </c>
      <c r="T10" s="46" t="str">
        <f t="shared" ref="T10:T24" si="4">IF(AA10=1,S10*AD10,"")</f>
        <v/>
      </c>
      <c r="U10" s="50">
        <v>7</v>
      </c>
      <c r="V10" s="51"/>
      <c r="W10" s="49">
        <f t="shared" ref="W10:W24" si="5">IF(R10="","",IF(D10="","",IF(OR(E10="UK",E10="JK",E10="SK",E10="K1",E10="K2",E10="K3",E10="K4",E10="K5",E10="K6",E10="K7",E10="K8",E10="K9",E10="K10"),IF(D10&gt;153.655,1,IF(D10&lt;28,10^(0.783497476*LOG10(28/153.655)^2),10^(0.783497476*LOG10(D10/153.655)^2))),IF(D10&gt;175.508,1,IF(D10&lt;32,10^(0.75194503*LOG10(32/175.508)^2),10^(0.75194503*LOG10(D10/175.508)^2))))))</f>
        <v>1.2406812869495829</v>
      </c>
      <c r="X10" s="80">
        <f>T5</f>
        <v>45402</v>
      </c>
      <c r="Y10" s="72" t="str">
        <f t="shared" ref="Y10:Y24" si="6">IF(ISNUMBER(FIND("M",E10)),"m",IF(ISNUMBER(FIND("K",E10)),"k"))</f>
        <v>m</v>
      </c>
      <c r="Z10" s="72">
        <f t="shared" ref="Z10:Z24" si="7">IF(OR(F10="",X10=""),0,(YEAR(X10)-YEAR(F10)))</f>
        <v>20</v>
      </c>
      <c r="AA10" s="10">
        <f t="shared" ref="AA10:AA24" si="8">IF(Z10&gt;34,1,0)</f>
        <v>0</v>
      </c>
      <c r="AB10" s="10" t="b">
        <f>IF(AA10=1,LOOKUP(Z10,'Meltzer-Faber'!A4:A64,'Meltzer-Faber'!B4:B64))</f>
        <v>0</v>
      </c>
      <c r="AC10" s="10" t="b">
        <f>IF(AA10=1,LOOKUP(Z10,'Meltzer-Faber'!A4:A64,'Meltzer-Faber'!C4:C64))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31">
        <v>2007017</v>
      </c>
      <c r="C11" s="63">
        <v>81</v>
      </c>
      <c r="D11" s="64">
        <v>77.91</v>
      </c>
      <c r="E11" s="65" t="s">
        <v>80</v>
      </c>
      <c r="F11" s="66">
        <v>39196</v>
      </c>
      <c r="G11" s="67">
        <v>3</v>
      </c>
      <c r="H11" s="68" t="s">
        <v>96</v>
      </c>
      <c r="I11" s="69" t="s">
        <v>60</v>
      </c>
      <c r="J11" s="134">
        <v>-78</v>
      </c>
      <c r="K11" s="135">
        <v>78</v>
      </c>
      <c r="L11" s="136">
        <v>-81</v>
      </c>
      <c r="M11" s="134">
        <v>88</v>
      </c>
      <c r="N11" s="71">
        <v>91</v>
      </c>
      <c r="O11" s="71">
        <v>94</v>
      </c>
      <c r="P11" s="45">
        <f t="shared" si="0"/>
        <v>78</v>
      </c>
      <c r="Q11" s="45">
        <f t="shared" si="1"/>
        <v>94</v>
      </c>
      <c r="R11" s="45">
        <f t="shared" si="2"/>
        <v>172</v>
      </c>
      <c r="S11" s="46">
        <f t="shared" si="3"/>
        <v>223.09370082709316</v>
      </c>
      <c r="T11" s="46" t="str">
        <f t="shared" si="4"/>
        <v/>
      </c>
      <c r="U11" s="50">
        <v>6</v>
      </c>
      <c r="V11" s="51"/>
      <c r="W11" s="49">
        <f t="shared" si="5"/>
        <v>1.2403432666587009</v>
      </c>
      <c r="X11" s="80">
        <f>T5</f>
        <v>45402</v>
      </c>
      <c r="Y11" s="72" t="str">
        <f t="shared" si="6"/>
        <v>m</v>
      </c>
      <c r="Z11" s="72">
        <f t="shared" si="7"/>
        <v>17</v>
      </c>
      <c r="AA11" s="10">
        <f t="shared" si="8"/>
        <v>0</v>
      </c>
      <c r="AB11" s="10" t="b">
        <f>IF(AA11=1,LOOKUP(Z11,'Meltzer-Faber'!A5:A65,'Meltzer-Faber'!B5:B65))</f>
        <v>0</v>
      </c>
      <c r="AC11" s="10" t="b">
        <f>IF(AA11=1,LOOKUP(Z11,'Meltzer-Faber'!A5:A65,'Meltzer-Faber'!C5:C65))</f>
        <v>0</v>
      </c>
      <c r="AD11" s="10" t="b">
        <f t="shared" si="9"/>
        <v>0</v>
      </c>
    </row>
    <row r="12" spans="2:30" s="10" customFormat="1" ht="20" customHeight="1">
      <c r="B12" s="131">
        <v>2006025</v>
      </c>
      <c r="C12" s="63">
        <v>81</v>
      </c>
      <c r="D12" s="64">
        <v>78.59</v>
      </c>
      <c r="E12" s="65" t="s">
        <v>84</v>
      </c>
      <c r="F12" s="66">
        <v>39076</v>
      </c>
      <c r="G12" s="67">
        <v>4</v>
      </c>
      <c r="H12" s="68" t="s">
        <v>97</v>
      </c>
      <c r="I12" s="69" t="s">
        <v>65</v>
      </c>
      <c r="J12" s="134">
        <v>75</v>
      </c>
      <c r="K12" s="135">
        <v>78</v>
      </c>
      <c r="L12" s="136">
        <v>80</v>
      </c>
      <c r="M12" s="134">
        <v>97</v>
      </c>
      <c r="N12" s="76">
        <v>101</v>
      </c>
      <c r="O12" s="71">
        <v>104</v>
      </c>
      <c r="P12" s="45">
        <f t="shared" si="0"/>
        <v>80</v>
      </c>
      <c r="Q12" s="45">
        <f t="shared" si="1"/>
        <v>104</v>
      </c>
      <c r="R12" s="45">
        <f t="shared" si="2"/>
        <v>184</v>
      </c>
      <c r="S12" s="46">
        <f t="shared" si="3"/>
        <v>237.48174422179019</v>
      </c>
      <c r="T12" s="46" t="str">
        <f t="shared" si="4"/>
        <v/>
      </c>
      <c r="U12" s="50">
        <v>5</v>
      </c>
      <c r="V12" s="51" t="s">
        <v>18</v>
      </c>
      <c r="W12" s="49">
        <f t="shared" si="5"/>
        <v>1.2346695152852969</v>
      </c>
      <c r="X12" s="80">
        <f>T5</f>
        <v>45402</v>
      </c>
      <c r="Y12" s="72" t="str">
        <f t="shared" si="6"/>
        <v>m</v>
      </c>
      <c r="Z12" s="72">
        <f t="shared" si="7"/>
        <v>18</v>
      </c>
      <c r="AA12" s="10">
        <f t="shared" si="8"/>
        <v>0</v>
      </c>
      <c r="AB12" s="10" t="b">
        <f>IF(AA12=1,LOOKUP(Z12,'Meltzer-Faber'!A6:A66,'Meltzer-Faber'!B6:B66))</f>
        <v>0</v>
      </c>
      <c r="AC12" s="10" t="b">
        <f>IF(AA12=1,LOOKUP(Z12,'Meltzer-Faber'!A6:A66,'Meltzer-Faber'!C6:C66))</f>
        <v>0</v>
      </c>
      <c r="AD12" s="10" t="b">
        <f t="shared" si="9"/>
        <v>0</v>
      </c>
    </row>
    <row r="13" spans="2:30" s="10" customFormat="1" ht="20" customHeight="1">
      <c r="B13" s="131">
        <v>2008022</v>
      </c>
      <c r="C13" s="63">
        <v>81</v>
      </c>
      <c r="D13" s="64">
        <v>79.27</v>
      </c>
      <c r="E13" s="65" t="s">
        <v>80</v>
      </c>
      <c r="F13" s="66">
        <v>39679</v>
      </c>
      <c r="G13" s="67">
        <v>5</v>
      </c>
      <c r="H13" s="68" t="s">
        <v>98</v>
      </c>
      <c r="I13" s="69" t="s">
        <v>65</v>
      </c>
      <c r="J13" s="134">
        <v>75</v>
      </c>
      <c r="K13" s="135">
        <v>79</v>
      </c>
      <c r="L13" s="136">
        <v>83</v>
      </c>
      <c r="M13" s="134">
        <v>106</v>
      </c>
      <c r="N13" s="71">
        <v>-115</v>
      </c>
      <c r="O13" s="71">
        <v>-115</v>
      </c>
      <c r="P13" s="45">
        <f t="shared" si="0"/>
        <v>83</v>
      </c>
      <c r="Q13" s="45">
        <f t="shared" si="1"/>
        <v>106</v>
      </c>
      <c r="R13" s="45">
        <f t="shared" si="2"/>
        <v>189</v>
      </c>
      <c r="S13" s="46">
        <f t="shared" si="3"/>
        <v>242.75410013950341</v>
      </c>
      <c r="T13" s="46" t="str">
        <f t="shared" si="4"/>
        <v/>
      </c>
      <c r="U13" s="50">
        <v>4</v>
      </c>
      <c r="V13" s="51" t="s">
        <v>18</v>
      </c>
      <c r="W13" s="49">
        <f t="shared" si="5"/>
        <v>1.229130107239607</v>
      </c>
      <c r="X13" s="80">
        <f>T5</f>
        <v>45402</v>
      </c>
      <c r="Y13" s="72" t="str">
        <f t="shared" si="6"/>
        <v>m</v>
      </c>
      <c r="Z13" s="72">
        <f t="shared" si="7"/>
        <v>16</v>
      </c>
      <c r="AA13" s="10">
        <f t="shared" si="8"/>
        <v>0</v>
      </c>
      <c r="AB13" s="10" t="b">
        <f>IF(AA13=1,LOOKUP(Z13,'Meltzer-Faber'!A7:A67,'Meltzer-Faber'!B7:B67))</f>
        <v>0</v>
      </c>
      <c r="AC13" s="10" t="b">
        <f>IF(AA13=1,LOOKUP(Z13,'Meltzer-Faber'!A7:A67,'Meltzer-Faber'!C7:C67))</f>
        <v>0</v>
      </c>
      <c r="AD13" s="10" t="b">
        <f t="shared" si="9"/>
        <v>0</v>
      </c>
    </row>
    <row r="14" spans="2:30" s="10" customFormat="1" ht="20" customHeight="1">
      <c r="B14" s="131">
        <v>2007001</v>
      </c>
      <c r="C14" s="63">
        <v>81</v>
      </c>
      <c r="D14" s="64">
        <v>73.03</v>
      </c>
      <c r="E14" s="65" t="s">
        <v>80</v>
      </c>
      <c r="F14" s="66">
        <v>39126</v>
      </c>
      <c r="G14" s="67">
        <v>6</v>
      </c>
      <c r="H14" s="68" t="s">
        <v>99</v>
      </c>
      <c r="I14" s="69" t="s">
        <v>55</v>
      </c>
      <c r="J14" s="134">
        <v>-72</v>
      </c>
      <c r="K14" s="135">
        <v>72</v>
      </c>
      <c r="L14" s="136">
        <v>75</v>
      </c>
      <c r="M14" s="134">
        <v>88</v>
      </c>
      <c r="N14" s="71">
        <v>91</v>
      </c>
      <c r="O14" s="71">
        <v>94</v>
      </c>
      <c r="P14" s="45">
        <f t="shared" si="0"/>
        <v>75</v>
      </c>
      <c r="Q14" s="45">
        <f t="shared" si="1"/>
        <v>94</v>
      </c>
      <c r="R14" s="45">
        <f t="shared" si="2"/>
        <v>169</v>
      </c>
      <c r="S14" s="46">
        <f t="shared" si="3"/>
        <v>227.75578406614821</v>
      </c>
      <c r="T14" s="46" t="str">
        <f t="shared" si="4"/>
        <v/>
      </c>
      <c r="U14" s="50">
        <v>8</v>
      </c>
      <c r="V14" s="51" t="s">
        <v>18</v>
      </c>
      <c r="W14" s="49">
        <f t="shared" si="5"/>
        <v>1.2853932527176759</v>
      </c>
      <c r="X14" s="80">
        <f>T5</f>
        <v>45402</v>
      </c>
      <c r="Y14" s="72" t="str">
        <f t="shared" si="6"/>
        <v>m</v>
      </c>
      <c r="Z14" s="72">
        <f t="shared" si="7"/>
        <v>17</v>
      </c>
      <c r="AA14" s="10">
        <f t="shared" si="8"/>
        <v>0</v>
      </c>
      <c r="AB14" s="10" t="b">
        <f>IF(AA14=1,LOOKUP(Z14,'Meltzer-Faber'!A8:A68,'Meltzer-Faber'!B8:B68))</f>
        <v>0</v>
      </c>
      <c r="AC14" s="10" t="b">
        <f>IF(AA14=1,LOOKUP(Z14,'Meltzer-Faber'!A8:A68,'Meltzer-Faber'!C8:C68))</f>
        <v>0</v>
      </c>
      <c r="AD14" s="10" t="b">
        <f t="shared" si="9"/>
        <v>0</v>
      </c>
    </row>
    <row r="15" spans="2:30" s="10" customFormat="1" ht="20" customHeight="1">
      <c r="B15" s="131">
        <v>2008007</v>
      </c>
      <c r="C15" s="63">
        <v>81</v>
      </c>
      <c r="D15" s="64">
        <v>77.11</v>
      </c>
      <c r="E15" s="65" t="s">
        <v>80</v>
      </c>
      <c r="F15" s="66">
        <v>39627</v>
      </c>
      <c r="G15" s="67">
        <v>7</v>
      </c>
      <c r="H15" s="68" t="s">
        <v>100</v>
      </c>
      <c r="I15" s="69" t="s">
        <v>69</v>
      </c>
      <c r="J15" s="134">
        <v>67</v>
      </c>
      <c r="K15" s="135">
        <v>74</v>
      </c>
      <c r="L15" s="136">
        <v>-78</v>
      </c>
      <c r="M15" s="134">
        <v>87</v>
      </c>
      <c r="N15" s="71">
        <v>-95</v>
      </c>
      <c r="O15" s="71">
        <v>-95</v>
      </c>
      <c r="P15" s="45">
        <f t="shared" si="0"/>
        <v>74</v>
      </c>
      <c r="Q15" s="45">
        <f t="shared" si="1"/>
        <v>87</v>
      </c>
      <c r="R15" s="45">
        <f t="shared" si="2"/>
        <v>161</v>
      </c>
      <c r="S15" s="46">
        <f t="shared" si="3"/>
        <v>210.06845534855958</v>
      </c>
      <c r="T15" s="46" t="str">
        <f t="shared" si="4"/>
        <v/>
      </c>
      <c r="U15" s="50">
        <v>9</v>
      </c>
      <c r="V15" s="51"/>
      <c r="W15" s="49">
        <f t="shared" si="5"/>
        <v>1.2471958137817212</v>
      </c>
      <c r="X15" s="80">
        <f>T5</f>
        <v>45402</v>
      </c>
      <c r="Y15" s="72" t="str">
        <f t="shared" si="6"/>
        <v>m</v>
      </c>
      <c r="Z15" s="72">
        <f t="shared" si="7"/>
        <v>16</v>
      </c>
      <c r="AA15" s="10">
        <f t="shared" si="8"/>
        <v>0</v>
      </c>
      <c r="AB15" s="10" t="b">
        <f>IF(AA15=1,LOOKUP(Z15,'Meltzer-Faber'!A9:A69,'Meltzer-Faber'!B9:B69))</f>
        <v>0</v>
      </c>
      <c r="AC15" s="10" t="b">
        <f>IF(AA15=1,LOOKUP(Z15,'Meltzer-Faber'!A9:A69,'Meltzer-Faber'!C9:C69))</f>
        <v>0</v>
      </c>
      <c r="AD15" s="10" t="b">
        <f t="shared" si="9"/>
        <v>0</v>
      </c>
    </row>
    <row r="16" spans="2:30" s="10" customFormat="1" ht="20" customHeight="1">
      <c r="B16" s="131">
        <v>2006005</v>
      </c>
      <c r="C16" s="63">
        <v>81</v>
      </c>
      <c r="D16" s="139">
        <v>79.61</v>
      </c>
      <c r="E16" s="140" t="s">
        <v>84</v>
      </c>
      <c r="F16" s="141">
        <v>39013</v>
      </c>
      <c r="G16" s="133">
        <v>8</v>
      </c>
      <c r="H16" s="68" t="s">
        <v>101</v>
      </c>
      <c r="I16" s="69" t="s">
        <v>102</v>
      </c>
      <c r="J16" s="134">
        <v>97</v>
      </c>
      <c r="K16" s="135">
        <v>-101</v>
      </c>
      <c r="L16" s="136">
        <v>102</v>
      </c>
      <c r="M16" s="134">
        <v>118</v>
      </c>
      <c r="N16" s="71">
        <v>122</v>
      </c>
      <c r="O16" s="71">
        <v>125</v>
      </c>
      <c r="P16" s="45">
        <f t="shared" si="0"/>
        <v>102</v>
      </c>
      <c r="Q16" s="45">
        <f t="shared" si="1"/>
        <v>125</v>
      </c>
      <c r="R16" s="45">
        <f t="shared" si="2"/>
        <v>227</v>
      </c>
      <c r="S16" s="46">
        <f t="shared" si="3"/>
        <v>290.86475686470078</v>
      </c>
      <c r="T16" s="46" t="str">
        <f t="shared" si="4"/>
        <v/>
      </c>
      <c r="U16" s="50">
        <v>2</v>
      </c>
      <c r="V16" s="51"/>
      <c r="W16" s="49">
        <f t="shared" si="5"/>
        <v>1.226409548503983</v>
      </c>
      <c r="X16" s="80">
        <f>T5</f>
        <v>45402</v>
      </c>
      <c r="Y16" s="72" t="str">
        <f t="shared" si="6"/>
        <v>m</v>
      </c>
      <c r="Z16" s="72">
        <f t="shared" si="7"/>
        <v>18</v>
      </c>
      <c r="AA16" s="10">
        <f t="shared" si="8"/>
        <v>0</v>
      </c>
      <c r="AB16" s="10" t="b">
        <f>IF(AA16=1,LOOKUP(Z16,'Meltzer-Faber'!A10:A70,'Meltzer-Faber'!B10:B70))</f>
        <v>0</v>
      </c>
      <c r="AC16" s="10" t="b">
        <f>IF(AA16=1,LOOKUP(Z16,'Meltzer-Faber'!A10:A70,'Meltzer-Faber'!C10:C70))</f>
        <v>0</v>
      </c>
      <c r="AD16" s="10" t="b">
        <f t="shared" si="9"/>
        <v>0</v>
      </c>
    </row>
    <row r="17" spans="2:30" s="10" customFormat="1" ht="20" customHeight="1">
      <c r="B17" s="131">
        <v>2006011</v>
      </c>
      <c r="C17" s="63">
        <v>81</v>
      </c>
      <c r="D17" s="139">
        <v>80.260000000000005</v>
      </c>
      <c r="E17" s="140" t="s">
        <v>84</v>
      </c>
      <c r="F17" s="141">
        <v>38896</v>
      </c>
      <c r="G17" s="133">
        <v>9</v>
      </c>
      <c r="H17" s="68" t="s">
        <v>103</v>
      </c>
      <c r="I17" s="69" t="s">
        <v>65</v>
      </c>
      <c r="J17" s="134">
        <v>113</v>
      </c>
      <c r="K17" s="135">
        <v>-116</v>
      </c>
      <c r="L17" s="136">
        <v>-116</v>
      </c>
      <c r="M17" s="134">
        <v>137</v>
      </c>
      <c r="N17" s="71">
        <v>-142</v>
      </c>
      <c r="O17" s="71">
        <v>-145</v>
      </c>
      <c r="P17" s="45">
        <f t="shared" si="0"/>
        <v>113</v>
      </c>
      <c r="Q17" s="45">
        <f t="shared" si="1"/>
        <v>137</v>
      </c>
      <c r="R17" s="45">
        <f t="shared" si="2"/>
        <v>250</v>
      </c>
      <c r="S17" s="46">
        <f t="shared" si="3"/>
        <v>318.89226467062105</v>
      </c>
      <c r="T17" s="46" t="str">
        <f t="shared" si="4"/>
        <v/>
      </c>
      <c r="U17" s="50">
        <v>1</v>
      </c>
      <c r="V17" s="51"/>
      <c r="W17" s="49">
        <f t="shared" si="5"/>
        <v>1.2212974977091746</v>
      </c>
      <c r="X17" s="80">
        <f>T5</f>
        <v>45402</v>
      </c>
      <c r="Y17" s="72" t="str">
        <f t="shared" si="6"/>
        <v>m</v>
      </c>
      <c r="Z17" s="72">
        <f t="shared" si="7"/>
        <v>18</v>
      </c>
      <c r="AA17" s="10">
        <f t="shared" si="8"/>
        <v>0</v>
      </c>
      <c r="AB17" s="10" t="b">
        <f>IF(AA17=1,LOOKUP(Z17,'Meltzer-Faber'!A11:A71,'Meltzer-Faber'!B11:B71))</f>
        <v>0</v>
      </c>
      <c r="AC17" s="10" t="b">
        <f>IF(AA17=1,LOOKUP(Z17,'Meltzer-Faber'!A11:A71,'Meltzer-Faber'!C11:C71))</f>
        <v>0</v>
      </c>
      <c r="AD17" s="10" t="b">
        <f t="shared" si="9"/>
        <v>0</v>
      </c>
    </row>
    <row r="18" spans="2:30" s="10" customFormat="1" ht="20" customHeight="1">
      <c r="B18" s="105"/>
      <c r="C18" s="115"/>
      <c r="D18" s="117"/>
      <c r="E18" s="118"/>
      <c r="F18" s="119"/>
      <c r="G18" s="109"/>
      <c r="H18" s="110"/>
      <c r="I18" s="111"/>
      <c r="J18" s="112"/>
      <c r="K18" s="113"/>
      <c r="L18" s="114"/>
      <c r="M18" s="112"/>
      <c r="N18" s="71"/>
      <c r="O18" s="71"/>
      <c r="P18" s="45">
        <f t="shared" si="0"/>
        <v>0</v>
      </c>
      <c r="Q18" s="45">
        <f t="shared" si="1"/>
        <v>0</v>
      </c>
      <c r="R18" s="45">
        <f t="shared" si="2"/>
        <v>0</v>
      </c>
      <c r="S18" s="46" t="str">
        <f t="shared" si="3"/>
        <v/>
      </c>
      <c r="T18" s="46" t="str">
        <f t="shared" si="4"/>
        <v/>
      </c>
      <c r="U18" s="50"/>
      <c r="V18" s="51" t="s">
        <v>18</v>
      </c>
      <c r="W18" s="49" t="str">
        <f t="shared" si="5"/>
        <v/>
      </c>
      <c r="X18" s="80">
        <f>T5</f>
        <v>45402</v>
      </c>
      <c r="Y18" s="72" t="b">
        <f t="shared" si="6"/>
        <v>0</v>
      </c>
      <c r="Z18" s="72">
        <f t="shared" si="7"/>
        <v>0</v>
      </c>
      <c r="AA18" s="10">
        <f t="shared" si="8"/>
        <v>0</v>
      </c>
      <c r="AB18" s="10" t="b">
        <f>IF(AA18=1,LOOKUP(Z18,'Meltzer-Faber'!A12:A72,'Meltzer-Faber'!B12:B72))</f>
        <v>0</v>
      </c>
      <c r="AC18" s="10" t="b">
        <f>IF(AA18=1,LOOKUP(Z18,'Meltzer-Faber'!A12:A72,'Meltzer-Faber'!C12:C72))</f>
        <v>0</v>
      </c>
      <c r="AD18" s="10" t="str">
        <f t="shared" si="9"/>
        <v/>
      </c>
    </row>
    <row r="19" spans="2:30" s="10" customFormat="1" ht="20" customHeight="1">
      <c r="B19" s="105"/>
      <c r="C19" s="115"/>
      <c r="D19" s="117"/>
      <c r="E19" s="118"/>
      <c r="F19" s="119"/>
      <c r="G19" s="109"/>
      <c r="H19" s="110"/>
      <c r="I19" s="111"/>
      <c r="J19" s="112"/>
      <c r="K19" s="113"/>
      <c r="L19" s="114"/>
      <c r="M19" s="112"/>
      <c r="N19" s="71"/>
      <c r="O19" s="71"/>
      <c r="P19" s="45">
        <f t="shared" si="0"/>
        <v>0</v>
      </c>
      <c r="Q19" s="45">
        <f t="shared" si="1"/>
        <v>0</v>
      </c>
      <c r="R19" s="45">
        <f t="shared" si="2"/>
        <v>0</v>
      </c>
      <c r="S19" s="46" t="str">
        <f t="shared" si="3"/>
        <v/>
      </c>
      <c r="T19" s="46" t="str">
        <f t="shared" si="4"/>
        <v/>
      </c>
      <c r="U19" s="50"/>
      <c r="V19" s="51"/>
      <c r="W19" s="49" t="str">
        <f t="shared" si="5"/>
        <v/>
      </c>
      <c r="X19" s="80">
        <f>T5</f>
        <v>45402</v>
      </c>
      <c r="Y19" s="72" t="b">
        <f t="shared" si="6"/>
        <v>0</v>
      </c>
      <c r="Z19" s="72">
        <f t="shared" si="7"/>
        <v>0</v>
      </c>
      <c r="AA19" s="10">
        <f t="shared" si="8"/>
        <v>0</v>
      </c>
      <c r="AB19" s="10" t="b">
        <f>IF(AA19=1,LOOKUP(Z19,'Meltzer-Faber'!A13:A73,'Meltzer-Faber'!B13:B73))</f>
        <v>0</v>
      </c>
      <c r="AC19" s="10" t="b">
        <f>IF(AA19=1,LOOKUP(Z19,'Meltzer-Faber'!A13:A73,'Meltzer-Faber'!C13:C73))</f>
        <v>0</v>
      </c>
      <c r="AD19" s="10" t="str">
        <f t="shared" si="9"/>
        <v/>
      </c>
    </row>
    <row r="20" spans="2:30" s="10" customFormat="1" ht="20" customHeight="1">
      <c r="B20" s="90"/>
      <c r="C20" s="63"/>
      <c r="D20" s="64"/>
      <c r="E20" s="65"/>
      <c r="F20" s="66"/>
      <c r="G20" s="67"/>
      <c r="H20" s="68"/>
      <c r="I20" s="69"/>
      <c r="J20" s="73"/>
      <c r="K20" s="74"/>
      <c r="L20" s="75"/>
      <c r="M20" s="70"/>
      <c r="N20" s="71"/>
      <c r="O20" s="71"/>
      <c r="P20" s="45">
        <f t="shared" si="0"/>
        <v>0</v>
      </c>
      <c r="Q20" s="45">
        <f t="shared" si="1"/>
        <v>0</v>
      </c>
      <c r="R20" s="45">
        <f t="shared" si="2"/>
        <v>0</v>
      </c>
      <c r="S20" s="46" t="str">
        <f t="shared" si="3"/>
        <v/>
      </c>
      <c r="T20" s="46" t="str">
        <f t="shared" si="4"/>
        <v/>
      </c>
      <c r="U20" s="50"/>
      <c r="V20" s="51"/>
      <c r="W20" s="49" t="str">
        <f t="shared" si="5"/>
        <v/>
      </c>
      <c r="X20" s="80">
        <f>T5</f>
        <v>45402</v>
      </c>
      <c r="Y20" s="72" t="b">
        <f t="shared" si="6"/>
        <v>0</v>
      </c>
      <c r="Z20" s="72">
        <f t="shared" si="7"/>
        <v>0</v>
      </c>
      <c r="AA20" s="10">
        <f t="shared" si="8"/>
        <v>0</v>
      </c>
      <c r="AB20" s="10" t="b">
        <f>IF(AA20=1,LOOKUP(Z20,'Meltzer-Faber'!A14:A74,'Meltzer-Faber'!B14:B74))</f>
        <v>0</v>
      </c>
      <c r="AC20" s="10" t="b">
        <f>IF(AA20=1,LOOKUP(Z20,'Meltzer-Faber'!A14:A74,'Meltzer-Faber'!C14:C74))</f>
        <v>0</v>
      </c>
      <c r="AD20" s="10" t="str">
        <f t="shared" si="9"/>
        <v/>
      </c>
    </row>
    <row r="21" spans="2:30" s="10" customFormat="1" ht="20" customHeight="1">
      <c r="B21" s="90"/>
      <c r="C21" s="63"/>
      <c r="D21" s="64"/>
      <c r="E21" s="65"/>
      <c r="F21" s="66"/>
      <c r="G21" s="67"/>
      <c r="H21" s="68"/>
      <c r="I21" s="69"/>
      <c r="J21" s="73"/>
      <c r="K21" s="74"/>
      <c r="L21" s="75"/>
      <c r="M21" s="70"/>
      <c r="N21" s="71"/>
      <c r="O21" s="71"/>
      <c r="P21" s="45">
        <f t="shared" si="0"/>
        <v>0</v>
      </c>
      <c r="Q21" s="45">
        <f t="shared" si="1"/>
        <v>0</v>
      </c>
      <c r="R21" s="45">
        <f t="shared" si="2"/>
        <v>0</v>
      </c>
      <c r="S21" s="46" t="str">
        <f t="shared" si="3"/>
        <v/>
      </c>
      <c r="T21" s="46" t="str">
        <f t="shared" si="4"/>
        <v/>
      </c>
      <c r="U21" s="50"/>
      <c r="V21" s="51"/>
      <c r="W21" s="49" t="str">
        <f t="shared" si="5"/>
        <v/>
      </c>
      <c r="X21" s="80">
        <f>T5</f>
        <v>45402</v>
      </c>
      <c r="Y21" s="72" t="b">
        <f t="shared" si="6"/>
        <v>0</v>
      </c>
      <c r="Z21" s="72">
        <f t="shared" si="7"/>
        <v>0</v>
      </c>
      <c r="AA21" s="10">
        <f t="shared" si="8"/>
        <v>0</v>
      </c>
      <c r="AB21" s="10" t="b">
        <f>IF(AA21=1,LOOKUP(Z21,'Meltzer-Faber'!A15:A75,'Meltzer-Faber'!B15:B75))</f>
        <v>0</v>
      </c>
      <c r="AC21" s="10" t="b">
        <f>IF(AA21=1,LOOKUP(Z21,'Meltzer-Faber'!A15:A75,'Meltzer-Faber'!C15:C75))</f>
        <v>0</v>
      </c>
      <c r="AD21" s="10" t="str">
        <f t="shared" si="9"/>
        <v/>
      </c>
    </row>
    <row r="22" spans="2:30" s="10" customFormat="1" ht="20" customHeight="1">
      <c r="B22" s="90"/>
      <c r="C22" s="63"/>
      <c r="D22" s="64"/>
      <c r="E22" s="65"/>
      <c r="F22" s="66"/>
      <c r="G22" s="67"/>
      <c r="H22" s="68"/>
      <c r="I22" s="69"/>
      <c r="J22" s="73"/>
      <c r="K22" s="74"/>
      <c r="L22" s="75"/>
      <c r="M22" s="70"/>
      <c r="N22" s="71"/>
      <c r="O22" s="71"/>
      <c r="P22" s="45">
        <f t="shared" si="0"/>
        <v>0</v>
      </c>
      <c r="Q22" s="45">
        <f t="shared" si="1"/>
        <v>0</v>
      </c>
      <c r="R22" s="45">
        <f t="shared" si="2"/>
        <v>0</v>
      </c>
      <c r="S22" s="46" t="str">
        <f t="shared" si="3"/>
        <v/>
      </c>
      <c r="T22" s="46" t="str">
        <f t="shared" si="4"/>
        <v/>
      </c>
      <c r="U22" s="50"/>
      <c r="V22" s="51"/>
      <c r="W22" s="49" t="str">
        <f t="shared" si="5"/>
        <v/>
      </c>
      <c r="X22" s="80">
        <f>T5</f>
        <v>45402</v>
      </c>
      <c r="Y22" s="72" t="b">
        <f t="shared" si="6"/>
        <v>0</v>
      </c>
      <c r="Z22" s="72">
        <f t="shared" si="7"/>
        <v>0</v>
      </c>
      <c r="AA22" s="10">
        <f t="shared" si="8"/>
        <v>0</v>
      </c>
      <c r="AB22" s="10" t="b">
        <f>IF(AA22=1,LOOKUP(Z22,'Meltzer-Faber'!A16:A76,'Meltzer-Faber'!B16:B76))</f>
        <v>0</v>
      </c>
      <c r="AC22" s="10" t="b">
        <f>IF(AA22=1,LOOKUP(Z22,'Meltzer-Faber'!A16:A76,'Meltzer-Faber'!C16:C76))</f>
        <v>0</v>
      </c>
      <c r="AD22" s="10" t="str">
        <f t="shared" si="9"/>
        <v/>
      </c>
    </row>
    <row r="23" spans="2:30" s="10" customFormat="1" ht="20" customHeight="1">
      <c r="B23" s="90"/>
      <c r="C23" s="63"/>
      <c r="D23" s="64"/>
      <c r="E23" s="65"/>
      <c r="F23" s="66"/>
      <c r="G23" s="67"/>
      <c r="H23" s="68"/>
      <c r="I23" s="69"/>
      <c r="J23" s="73"/>
      <c r="K23" s="74"/>
      <c r="L23" s="75"/>
      <c r="M23" s="70"/>
      <c r="N23" s="71"/>
      <c r="O23" s="71"/>
      <c r="P23" s="45">
        <f t="shared" si="0"/>
        <v>0</v>
      </c>
      <c r="Q23" s="45">
        <f t="shared" si="1"/>
        <v>0</v>
      </c>
      <c r="R23" s="45">
        <f t="shared" si="2"/>
        <v>0</v>
      </c>
      <c r="S23" s="46" t="str">
        <f t="shared" si="3"/>
        <v/>
      </c>
      <c r="T23" s="46" t="str">
        <f t="shared" si="4"/>
        <v/>
      </c>
      <c r="U23" s="50"/>
      <c r="V23" s="51"/>
      <c r="W23" s="49" t="str">
        <f t="shared" si="5"/>
        <v/>
      </c>
      <c r="X23" s="80">
        <f>T5</f>
        <v>45402</v>
      </c>
      <c r="Y23" s="72" t="b">
        <f t="shared" si="6"/>
        <v>0</v>
      </c>
      <c r="Z23" s="72">
        <f t="shared" si="7"/>
        <v>0</v>
      </c>
      <c r="AA23" s="10">
        <f t="shared" si="8"/>
        <v>0</v>
      </c>
      <c r="AB23" s="10" t="b">
        <f>IF(AA23=1,LOOKUP(Z23,'Meltzer-Faber'!A17:A77,'Meltzer-Faber'!B17:B77))</f>
        <v>0</v>
      </c>
      <c r="AC23" s="10" t="b">
        <f>IF(AA23=1,LOOKUP(Z23,'Meltzer-Faber'!A17:A77,'Meltzer-Faber'!C17:C77))</f>
        <v>0</v>
      </c>
      <c r="AD23" s="10" t="str">
        <f t="shared" si="9"/>
        <v/>
      </c>
    </row>
    <row r="24" spans="2:30" s="10" customFormat="1" ht="20" customHeight="1">
      <c r="B24" s="91"/>
      <c r="C24" s="63"/>
      <c r="D24" s="59"/>
      <c r="E24" s="65"/>
      <c r="F24" s="52"/>
      <c r="G24" s="53"/>
      <c r="H24" s="54"/>
      <c r="I24" s="55"/>
      <c r="J24" s="77"/>
      <c r="K24" s="78"/>
      <c r="L24" s="79"/>
      <c r="M24" s="70"/>
      <c r="N24" s="71"/>
      <c r="O24" s="71"/>
      <c r="P24" s="45">
        <f t="shared" si="0"/>
        <v>0</v>
      </c>
      <c r="Q24" s="45">
        <f t="shared" si="1"/>
        <v>0</v>
      </c>
      <c r="R24" s="56">
        <f>IF(P24=0,0,IF(Q24=0,0,SUM(P24:Q24)))</f>
        <v>0</v>
      </c>
      <c r="S24" s="46" t="str">
        <f t="shared" si="3"/>
        <v/>
      </c>
      <c r="T24" s="46" t="str">
        <f t="shared" si="4"/>
        <v/>
      </c>
      <c r="U24" s="57"/>
      <c r="V24" s="58"/>
      <c r="W24" s="49" t="str">
        <f t="shared" si="5"/>
        <v/>
      </c>
      <c r="X24" s="80">
        <f>T5</f>
        <v>45402</v>
      </c>
      <c r="Y24" s="72" t="b">
        <f t="shared" si="6"/>
        <v>0</v>
      </c>
      <c r="Z24" s="72">
        <f t="shared" si="7"/>
        <v>0</v>
      </c>
      <c r="AA24" s="10">
        <f t="shared" si="8"/>
        <v>0</v>
      </c>
      <c r="AB24" s="10" t="b">
        <v>0</v>
      </c>
      <c r="AC24" s="10" t="b">
        <f>IF(AA24=1,LOOKUP(Z24,'Meltzer-Faber'!A18:A78,'Meltzer-Faber'!C18:C78))</f>
        <v>0</v>
      </c>
      <c r="AD24" s="10" t="str">
        <f t="shared" si="9"/>
        <v/>
      </c>
    </row>
    <row r="25" spans="2:30" s="7" customFormat="1" ht="9" customHeight="1">
      <c r="C25" s="12"/>
      <c r="D25" s="13"/>
      <c r="E25" s="14"/>
      <c r="F25" s="15"/>
      <c r="G25" s="15"/>
      <c r="H25" s="12"/>
      <c r="I25" s="12"/>
      <c r="J25" s="39"/>
      <c r="K25" s="40"/>
      <c r="L25" s="39"/>
      <c r="M25" s="39"/>
      <c r="N25" s="39"/>
      <c r="O25" s="39"/>
      <c r="P25" s="14"/>
      <c r="Q25" s="14"/>
      <c r="R25" s="14"/>
      <c r="S25" s="41"/>
      <c r="T25" s="41"/>
      <c r="U25" s="42"/>
      <c r="V25" s="8"/>
      <c r="W25" s="9"/>
      <c r="AA25" s="10"/>
    </row>
    <row r="26" spans="2:30" customFormat="1">
      <c r="J26" s="33"/>
      <c r="K26" s="4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2:30" customFormat="1" ht="23" customHeight="1">
      <c r="B27" s="199" t="s">
        <v>43</v>
      </c>
      <c r="C27" s="199"/>
      <c r="D27" s="92" t="s">
        <v>42</v>
      </c>
      <c r="E27" s="199" t="s">
        <v>6</v>
      </c>
      <c r="F27" s="199"/>
      <c r="G27" s="199"/>
      <c r="H27" s="92" t="s">
        <v>44</v>
      </c>
      <c r="I27" s="29"/>
      <c r="J27" s="199" t="s">
        <v>43</v>
      </c>
      <c r="K27" s="199"/>
      <c r="L27" s="199"/>
      <c r="M27" s="93" t="s">
        <v>42</v>
      </c>
      <c r="N27" s="200" t="s">
        <v>6</v>
      </c>
      <c r="O27" s="200"/>
      <c r="P27" s="200"/>
      <c r="Q27" s="200"/>
      <c r="R27" s="200" t="s">
        <v>44</v>
      </c>
      <c r="S27" s="200"/>
      <c r="T27" s="33"/>
      <c r="U27" s="33"/>
      <c r="V27" s="33"/>
      <c r="X27" s="4"/>
      <c r="Y27" s="4"/>
      <c r="Z27" s="4"/>
      <c r="AA27" s="1"/>
      <c r="AC27" s="28"/>
      <c r="AD27" s="28"/>
    </row>
    <row r="28" spans="2:30" s="6" customFormat="1" ht="20" customHeight="1">
      <c r="B28" s="204" t="s">
        <v>45</v>
      </c>
      <c r="C28" s="205"/>
      <c r="D28" s="94">
        <v>1965001</v>
      </c>
      <c r="E28" s="205" t="s">
        <v>143</v>
      </c>
      <c r="F28" s="205"/>
      <c r="G28" s="205"/>
      <c r="H28" s="95" t="s">
        <v>73</v>
      </c>
      <c r="I28" s="5"/>
      <c r="J28" s="204" t="s">
        <v>46</v>
      </c>
      <c r="K28" s="205"/>
      <c r="L28" s="205"/>
      <c r="M28" s="96">
        <v>1961001</v>
      </c>
      <c r="N28" s="206" t="s">
        <v>161</v>
      </c>
      <c r="O28" s="206"/>
      <c r="P28" s="206"/>
      <c r="Q28" s="206"/>
      <c r="R28" s="206" t="s">
        <v>55</v>
      </c>
      <c r="S28" s="207"/>
      <c r="AA28" s="1"/>
      <c r="AC28" s="97"/>
      <c r="AD28" s="97"/>
    </row>
    <row r="29" spans="2:30" s="6" customFormat="1" ht="21" customHeight="1">
      <c r="B29" s="192" t="s">
        <v>47</v>
      </c>
      <c r="C29" s="193"/>
      <c r="D29" s="98">
        <v>2004001</v>
      </c>
      <c r="E29" s="193" t="s">
        <v>76</v>
      </c>
      <c r="F29" s="193"/>
      <c r="G29" s="193"/>
      <c r="H29" s="99" t="s">
        <v>55</v>
      </c>
      <c r="I29" s="5"/>
      <c r="J29" s="192" t="s">
        <v>48</v>
      </c>
      <c r="K29" s="193"/>
      <c r="L29" s="193"/>
      <c r="M29" s="100">
        <v>1987014</v>
      </c>
      <c r="N29" s="194" t="s">
        <v>164</v>
      </c>
      <c r="O29" s="194"/>
      <c r="P29" s="194"/>
      <c r="Q29" s="194"/>
      <c r="R29" s="194" t="s">
        <v>55</v>
      </c>
      <c r="S29" s="195"/>
      <c r="AC29" s="97"/>
      <c r="AD29" s="97"/>
    </row>
    <row r="30" spans="2:30" s="6" customFormat="1" ht="19" customHeight="1">
      <c r="B30" s="192" t="s">
        <v>47</v>
      </c>
      <c r="C30" s="193"/>
      <c r="D30" s="98">
        <v>1980011</v>
      </c>
      <c r="E30" s="193" t="s">
        <v>159</v>
      </c>
      <c r="F30" s="193"/>
      <c r="G30" s="193"/>
      <c r="H30" s="99" t="s">
        <v>60</v>
      </c>
      <c r="I30" s="5"/>
      <c r="J30" s="192" t="s">
        <v>48</v>
      </c>
      <c r="K30" s="193"/>
      <c r="L30" s="193"/>
      <c r="M30" s="100">
        <v>1956004</v>
      </c>
      <c r="N30" s="194" t="s">
        <v>162</v>
      </c>
      <c r="O30" s="194"/>
      <c r="P30" s="194"/>
      <c r="Q30" s="194"/>
      <c r="R30" s="194" t="s">
        <v>102</v>
      </c>
      <c r="S30" s="195"/>
      <c r="AC30" s="97"/>
      <c r="AD30" s="97"/>
    </row>
    <row r="31" spans="2:30" s="6" customFormat="1" ht="21" customHeight="1">
      <c r="B31" s="192" t="s">
        <v>47</v>
      </c>
      <c r="C31" s="193"/>
      <c r="D31" s="98">
        <v>1960001</v>
      </c>
      <c r="E31" s="193" t="s">
        <v>160</v>
      </c>
      <c r="F31" s="193"/>
      <c r="G31" s="193"/>
      <c r="H31" s="99" t="s">
        <v>102</v>
      </c>
      <c r="I31" s="5"/>
      <c r="J31" s="192" t="s">
        <v>49</v>
      </c>
      <c r="K31" s="193"/>
      <c r="L31" s="193"/>
      <c r="M31" s="100"/>
      <c r="N31" s="194"/>
      <c r="O31" s="194"/>
      <c r="P31" s="194"/>
      <c r="Q31" s="194"/>
      <c r="R31" s="194"/>
      <c r="S31" s="195"/>
      <c r="Y31" s="6" t="s">
        <v>18</v>
      </c>
      <c r="AC31" s="97"/>
      <c r="AD31" s="97"/>
    </row>
    <row r="32" spans="2:30" s="6" customFormat="1" ht="20" customHeight="1">
      <c r="B32" s="192" t="s">
        <v>47</v>
      </c>
      <c r="C32" s="193"/>
      <c r="D32" s="98">
        <v>1971003</v>
      </c>
      <c r="E32" s="193" t="s">
        <v>147</v>
      </c>
      <c r="F32" s="193"/>
      <c r="G32" s="193"/>
      <c r="H32" s="99" t="s">
        <v>55</v>
      </c>
      <c r="I32" s="5"/>
      <c r="J32" s="192" t="s">
        <v>53</v>
      </c>
      <c r="K32" s="193"/>
      <c r="L32" s="193"/>
      <c r="M32" s="100">
        <v>1973001</v>
      </c>
      <c r="N32" s="194" t="s">
        <v>172</v>
      </c>
      <c r="O32" s="194"/>
      <c r="P32" s="194"/>
      <c r="Q32" s="194"/>
      <c r="R32" s="194" t="s">
        <v>55</v>
      </c>
      <c r="S32" s="195"/>
      <c r="AC32" s="97"/>
      <c r="AD32" s="97"/>
    </row>
    <row r="33" spans="2:30" ht="19" customHeight="1">
      <c r="B33" s="192" t="s">
        <v>47</v>
      </c>
      <c r="C33" s="193"/>
      <c r="D33" s="98"/>
      <c r="E33" s="193"/>
      <c r="F33" s="193"/>
      <c r="G33" s="193"/>
      <c r="H33" s="99"/>
      <c r="I33" s="4"/>
      <c r="J33" s="192" t="s">
        <v>53</v>
      </c>
      <c r="K33" s="193"/>
      <c r="L33" s="193"/>
      <c r="M33" s="100">
        <v>1992022</v>
      </c>
      <c r="N33" s="194" t="s">
        <v>163</v>
      </c>
      <c r="O33" s="194"/>
      <c r="P33" s="194"/>
      <c r="Q33" s="194"/>
      <c r="R33" s="194" t="s">
        <v>55</v>
      </c>
      <c r="S33" s="195"/>
      <c r="T33" s="4"/>
      <c r="U33" s="4"/>
      <c r="AC33" s="3"/>
      <c r="AD33" s="3"/>
    </row>
    <row r="34" spans="2:30" ht="20" customHeight="1">
      <c r="B34" s="192" t="s">
        <v>50</v>
      </c>
      <c r="C34" s="193"/>
      <c r="D34" s="98">
        <v>1968001</v>
      </c>
      <c r="E34" s="193" t="s">
        <v>149</v>
      </c>
      <c r="F34" s="193"/>
      <c r="G34" s="193"/>
      <c r="H34" s="99" t="s">
        <v>55</v>
      </c>
      <c r="I34" s="4"/>
      <c r="J34" s="192"/>
      <c r="K34" s="193"/>
      <c r="L34" s="193"/>
      <c r="M34" s="100"/>
      <c r="N34" s="194"/>
      <c r="O34" s="194"/>
      <c r="P34" s="194"/>
      <c r="Q34" s="194"/>
      <c r="R34" s="194"/>
      <c r="S34" s="195"/>
      <c r="T34" s="4"/>
      <c r="U34" s="4"/>
      <c r="AC34" s="3"/>
      <c r="AD34" s="3"/>
    </row>
    <row r="35" spans="2:30" ht="20" customHeight="1">
      <c r="B35" s="188"/>
      <c r="C35" s="189"/>
      <c r="D35" s="101"/>
      <c r="E35" s="189"/>
      <c r="F35" s="189"/>
      <c r="G35" s="189"/>
      <c r="H35" s="102"/>
      <c r="I35" s="4"/>
      <c r="J35" s="188"/>
      <c r="K35" s="189"/>
      <c r="L35" s="189"/>
      <c r="M35" s="103"/>
      <c r="N35" s="190"/>
      <c r="O35" s="190"/>
      <c r="P35" s="190"/>
      <c r="Q35" s="190"/>
      <c r="R35" s="190"/>
      <c r="S35" s="191"/>
      <c r="T35" s="4"/>
      <c r="U35" s="4"/>
      <c r="AC35" s="3"/>
      <c r="AD35" s="3"/>
    </row>
    <row r="36" spans="2:30" ht="19" customHeight="1">
      <c r="B36" s="187"/>
      <c r="C36" s="187"/>
      <c r="D36" s="179"/>
      <c r="E36" s="179"/>
      <c r="F36" s="179"/>
      <c r="G36" s="179"/>
      <c r="H36" s="179"/>
      <c r="I36" s="4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4"/>
      <c r="U36" s="4"/>
      <c r="AC36" s="3"/>
      <c r="AD36" s="3"/>
    </row>
    <row r="37" spans="2:30" ht="18" customHeight="1">
      <c r="B37" s="180" t="s">
        <v>51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2"/>
      <c r="T37" s="4"/>
      <c r="U37" s="4"/>
      <c r="AC37" s="3"/>
      <c r="AD37" s="3"/>
    </row>
    <row r="38" spans="2:30" ht="18" customHeight="1">
      <c r="B38" s="183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5"/>
      <c r="T38" s="4"/>
      <c r="U38" s="4"/>
      <c r="AC38" s="3"/>
      <c r="AD38" s="3"/>
    </row>
    <row r="39" spans="2:30" ht="14">
      <c r="E39" s="2"/>
      <c r="F39" s="3"/>
      <c r="G39" s="3"/>
      <c r="H39" s="4"/>
      <c r="I39" s="4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2:30">
      <c r="J40" s="5"/>
    </row>
  </sheetData>
  <mergeCells count="60">
    <mergeCell ref="E27:G27"/>
    <mergeCell ref="J27:L27"/>
    <mergeCell ref="N27:Q27"/>
    <mergeCell ref="B7:B8"/>
    <mergeCell ref="J39:V39"/>
    <mergeCell ref="B27:C27"/>
    <mergeCell ref="R27:S27"/>
    <mergeCell ref="B28:C28"/>
    <mergeCell ref="E28:G28"/>
    <mergeCell ref="J28:L28"/>
    <mergeCell ref="N28:Q28"/>
    <mergeCell ref="R28:S28"/>
    <mergeCell ref="B29:C29"/>
    <mergeCell ref="E29:G29"/>
    <mergeCell ref="J29:L29"/>
    <mergeCell ref="N29:Q29"/>
    <mergeCell ref="H1:R1"/>
    <mergeCell ref="H2:R2"/>
    <mergeCell ref="E5:H5"/>
    <mergeCell ref="J5:M5"/>
    <mergeCell ref="O5:R5"/>
    <mergeCell ref="R29:S29"/>
    <mergeCell ref="B30:C30"/>
    <mergeCell ref="E30:G30"/>
    <mergeCell ref="J30:L30"/>
    <mergeCell ref="N30:Q30"/>
    <mergeCell ref="R30:S30"/>
    <mergeCell ref="B31:C31"/>
    <mergeCell ref="E31:G31"/>
    <mergeCell ref="J31:L31"/>
    <mergeCell ref="N31:Q31"/>
    <mergeCell ref="R31:S31"/>
    <mergeCell ref="B32:C32"/>
    <mergeCell ref="E32:G32"/>
    <mergeCell ref="J32:L32"/>
    <mergeCell ref="N32:Q32"/>
    <mergeCell ref="R32:S32"/>
    <mergeCell ref="B33:C33"/>
    <mergeCell ref="E33:G33"/>
    <mergeCell ref="J33:L33"/>
    <mergeCell ref="N33:Q33"/>
    <mergeCell ref="R33:S33"/>
    <mergeCell ref="B34:C34"/>
    <mergeCell ref="E34:G34"/>
    <mergeCell ref="J34:L34"/>
    <mergeCell ref="N34:Q34"/>
    <mergeCell ref="R34:S34"/>
    <mergeCell ref="B35:C35"/>
    <mergeCell ref="E35:G35"/>
    <mergeCell ref="J35:L35"/>
    <mergeCell ref="N35:Q35"/>
    <mergeCell ref="R35:S35"/>
    <mergeCell ref="O36:S36"/>
    <mergeCell ref="B37:S37"/>
    <mergeCell ref="B38:S38"/>
    <mergeCell ref="B36:C36"/>
    <mergeCell ref="D36:E36"/>
    <mergeCell ref="F36:H36"/>
    <mergeCell ref="J36:L36"/>
    <mergeCell ref="M36:N36"/>
  </mergeCells>
  <phoneticPr fontId="0" type="noConversion"/>
  <conditionalFormatting sqref="J9:O24">
    <cfRule type="cellIs" dxfId="17" priority="1" stopIfTrue="1" operator="between">
      <formula>1</formula>
      <formula>300</formula>
    </cfRule>
    <cfRule type="cellIs" dxfId="16" priority="2" stopIfTrue="1" operator="lessThanOrEqual">
      <formula>0</formula>
    </cfRule>
  </conditionalFormatting>
  <dataValidations count="7">
    <dataValidation type="list" allowBlank="1" showInputMessage="1" showErrorMessage="1" errorTitle="Feil_i_vektklasse" error="Feil verdi i vektklasse" sqref="C9:C24" xr:uid="{00000000-0002-0000-0200-000000000000}">
      <formula1>"40,45,49,55,59,64,71,76,81,+81,'+81,81+,87,+87,'+87,87+,49,55,61,67,73,81,89,96,102,+102,'+102,102+,109,+109,'+109,109+,"</formula1>
    </dataValidation>
    <dataValidation type="list" allowBlank="1" showInputMessage="1" showErrorMessage="1" errorTitle="Feil_i_kategori" error="Feil verdi i kategori" sqref="E9:E24" xr:uid="{00000000-0002-0000-0200-000001000000}">
      <formula1>"UM,JM,SM,UK,JK,SK,M1,M2,M3,M4,M5,M6,M8,M9,M10,K1,K2,K3,K4,K5,K6,K7,K8,K9,K10"</formula1>
    </dataValidation>
    <dataValidation type="list" allowBlank="1" showInputMessage="1" showErrorMessage="1" sqref="B28:C35 J28:L35" xr:uid="{B3F7BE34-C68D-334D-AF6F-341CB9AE7F58}">
      <formula1>"Dommer,Stevnets leder,Jury,Sekretær,Speaker,Teknisk kontrollør, Chief Marshall,Tidtaker"</formula1>
    </dataValidation>
    <dataValidation type="list" allowBlank="1" showInputMessage="1" showErrorMessage="1" sqref="E5:H5" xr:uid="{CF7345D6-1E9C-8E49-A1F1-E13F73AB3EC5}">
      <formula1>"Nasjonalt stevne,Seriestevne,Seriestevne 5-kamp,Klubbmesterskap,Regionsmesterskap,Norgesmesterskap Senior,Norgesmesterskap Ungdom,Norgesmesterskap Junior,Norgesmesterskap Veteran,Norgesmesterskap 5-kamp,Norgesmesterskap Lag"</formula1>
    </dataValidation>
    <dataValidation type="list" allowBlank="1" showInputMessage="1" showErrorMessage="1" errorTitle="Feil_i_vektklasse" error="Feil verdi i vektklasse" sqref="C11" xr:uid="{78BD28D5-1756-4D40-B065-7EBA73AD4AF4}">
      <formula1>"40,45,49,55,59,64,71,76,81,+81,81+,87,+87,87+,49,55,61,67,73,81,89,96,102,+102,102+,109,+109,109+"</formula1>
    </dataValidation>
    <dataValidation type="list" allowBlank="1" showInputMessage="1" showErrorMessage="1" errorTitle="Feil_i_kategori" error="Feil verdi i kategori" sqref="E11" xr:uid="{68EE8C96-A2DE-3947-8394-AB45109BDD2F}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C9:C19" xr:uid="{FF1B3F55-FA12-534E-BA2C-E7180D1CCC0A}">
      <formula1>"40,45,49,55,59,64,71,76,81,+81,'+81,81+,87,+87,'+87,87+,49,55,61,67,73,81,89,96,102,+102,'+102,102+,109,+109,'+109,109+"</formula1>
    </dataValidation>
  </dataValidations>
  <pageMargins left="0.27559055118110198" right="0.35433070866141703" top="0.27559055118110198" bottom="0.27559055118110198" header="0.5" footer="0.5"/>
  <pageSetup paperSize="9" scale="64" orientation="landscape" horizontalDpi="360" verticalDpi="360" copies="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>
    <pageSetUpPr autoPageBreaks="0" fitToPage="1"/>
  </sheetPr>
  <dimension ref="B1:AD40"/>
  <sheetViews>
    <sheetView showGridLines="0" showRowColHeaders="0" showZeros="0" showOutlineSymbols="0" topLeftCell="A5" zoomScaleSheetLayoutView="75" workbookViewId="0">
      <selection activeCell="H44" sqref="H44"/>
    </sheetView>
  </sheetViews>
  <sheetFormatPr baseColWidth="10" defaultColWidth="9.19921875" defaultRowHeight="13"/>
  <cols>
    <col min="1" max="1" width="6.796875" style="4" customWidth="1"/>
    <col min="2" max="2" width="10.19921875" style="4" customWidth="1"/>
    <col min="3" max="3" width="6.3984375" style="1" customWidth="1"/>
    <col min="4" max="4" width="8.3984375" style="1" customWidth="1"/>
    <col min="5" max="5" width="6.3984375" style="32" customWidth="1"/>
    <col min="6" max="6" width="10.3984375" style="1" customWidth="1"/>
    <col min="7" max="7" width="3.796875" style="1" customWidth="1"/>
    <col min="8" max="8" width="27.3984375" style="5" customWidth="1"/>
    <col min="9" max="9" width="20.3984375" style="5" customWidth="1"/>
    <col min="10" max="10" width="7.19921875" style="1" customWidth="1"/>
    <col min="11" max="11" width="7.19921875" style="31" customWidth="1"/>
    <col min="12" max="12" width="7.19921875" style="1" customWidth="1"/>
    <col min="13" max="13" width="8.3984375" style="1" customWidth="1"/>
    <col min="14" max="15" width="7.19921875" style="1" customWidth="1"/>
    <col min="16" max="18" width="7.3984375" style="1" customWidth="1"/>
    <col min="19" max="20" width="10.3984375" style="30" customWidth="1"/>
    <col min="21" max="21" width="5.3984375" style="30" customWidth="1"/>
    <col min="22" max="22" width="5.3984375" style="4" customWidth="1"/>
    <col min="23" max="23" width="14.19921875" style="4" customWidth="1"/>
    <col min="24" max="30" width="0" style="4" hidden="1" customWidth="1"/>
    <col min="31" max="16384" width="9.19921875" style="4"/>
  </cols>
  <sheetData>
    <row r="1" spans="2:30" ht="53.25" customHeight="1">
      <c r="H1" s="201" t="s">
        <v>30</v>
      </c>
      <c r="I1" s="201"/>
      <c r="J1" s="201"/>
      <c r="K1" s="201"/>
      <c r="L1" s="201"/>
      <c r="M1" s="201"/>
      <c r="N1" s="201"/>
      <c r="O1" s="201"/>
      <c r="P1" s="201"/>
      <c r="Q1" s="201"/>
      <c r="R1" s="201"/>
      <c r="V1" s="30"/>
    </row>
    <row r="2" spans="2:30" ht="24.75" customHeight="1">
      <c r="H2" s="202" t="s">
        <v>25</v>
      </c>
      <c r="I2" s="202"/>
      <c r="J2" s="202"/>
      <c r="K2" s="202"/>
      <c r="L2" s="202"/>
      <c r="M2" s="202"/>
      <c r="N2" s="202"/>
      <c r="O2" s="202"/>
      <c r="P2" s="202"/>
      <c r="Q2" s="202"/>
      <c r="R2" s="202"/>
      <c r="V2" s="30"/>
    </row>
    <row r="3" spans="2:30">
      <c r="D3" s="84" t="s">
        <v>52</v>
      </c>
      <c r="V3" s="30"/>
    </row>
    <row r="4" spans="2:30" ht="12" customHeight="1">
      <c r="V4" s="30"/>
    </row>
    <row r="5" spans="2:30" s="6" customFormat="1" ht="15" customHeight="1">
      <c r="C5" s="33"/>
      <c r="D5" s="60" t="s">
        <v>22</v>
      </c>
      <c r="E5" s="186" t="s">
        <v>54</v>
      </c>
      <c r="F5" s="186"/>
      <c r="G5" s="186"/>
      <c r="H5" s="186"/>
      <c r="I5" s="60" t="s">
        <v>0</v>
      </c>
      <c r="J5" s="186" t="s">
        <v>55</v>
      </c>
      <c r="K5" s="186"/>
      <c r="L5" s="186"/>
      <c r="M5" s="186"/>
      <c r="N5" s="60" t="s">
        <v>1</v>
      </c>
      <c r="O5" s="208" t="s">
        <v>56</v>
      </c>
      <c r="P5" s="208"/>
      <c r="Q5" s="208"/>
      <c r="R5" s="208"/>
      <c r="S5" s="60" t="s">
        <v>2</v>
      </c>
      <c r="T5" s="81">
        <v>45402</v>
      </c>
      <c r="U5" s="83" t="s">
        <v>21</v>
      </c>
      <c r="V5" s="61">
        <v>4</v>
      </c>
    </row>
    <row r="6" spans="2:30">
      <c r="V6" s="30"/>
      <c r="AB6" s="4" t="s">
        <v>36</v>
      </c>
      <c r="AC6" s="4" t="s">
        <v>39</v>
      </c>
      <c r="AD6" s="4" t="s">
        <v>36</v>
      </c>
    </row>
    <row r="7" spans="2:30" s="1" customFormat="1" ht="14">
      <c r="B7" s="196" t="s">
        <v>42</v>
      </c>
      <c r="C7" s="24" t="s">
        <v>3</v>
      </c>
      <c r="D7" s="16" t="s">
        <v>4</v>
      </c>
      <c r="E7" s="34" t="s">
        <v>26</v>
      </c>
      <c r="F7" s="16" t="s">
        <v>5</v>
      </c>
      <c r="G7" s="16" t="s">
        <v>23</v>
      </c>
      <c r="H7" s="16" t="s">
        <v>6</v>
      </c>
      <c r="I7" s="16" t="s">
        <v>7</v>
      </c>
      <c r="J7" s="16"/>
      <c r="K7" s="35" t="s">
        <v>8</v>
      </c>
      <c r="L7" s="11"/>
      <c r="M7" s="16"/>
      <c r="N7" s="11" t="s">
        <v>9</v>
      </c>
      <c r="O7" s="11"/>
      <c r="P7" s="36" t="s">
        <v>27</v>
      </c>
      <c r="Q7" s="11"/>
      <c r="R7" s="16" t="s">
        <v>10</v>
      </c>
      <c r="S7" s="19" t="s">
        <v>11</v>
      </c>
      <c r="T7" s="62" t="s">
        <v>11</v>
      </c>
      <c r="U7" s="19" t="s">
        <v>12</v>
      </c>
      <c r="V7" s="26" t="s">
        <v>17</v>
      </c>
      <c r="W7" s="26" t="s">
        <v>13</v>
      </c>
      <c r="X7" s="3"/>
      <c r="AB7" s="1" t="s">
        <v>37</v>
      </c>
      <c r="AC7" s="1" t="s">
        <v>37</v>
      </c>
      <c r="AD7" s="1" t="s">
        <v>37</v>
      </c>
    </row>
    <row r="8" spans="2:30" s="1" customFormat="1">
      <c r="B8" s="197"/>
      <c r="C8" s="25" t="s">
        <v>14</v>
      </c>
      <c r="D8" s="17" t="s">
        <v>15</v>
      </c>
      <c r="E8" s="18" t="s">
        <v>20</v>
      </c>
      <c r="F8" s="17" t="s">
        <v>19</v>
      </c>
      <c r="G8" s="17" t="s">
        <v>24</v>
      </c>
      <c r="H8" s="17"/>
      <c r="I8" s="17"/>
      <c r="J8" s="22">
        <v>1</v>
      </c>
      <c r="K8" s="23">
        <v>2</v>
      </c>
      <c r="L8" s="21">
        <v>3</v>
      </c>
      <c r="M8" s="22">
        <v>1</v>
      </c>
      <c r="N8" s="23">
        <v>2</v>
      </c>
      <c r="O8" s="21">
        <v>3</v>
      </c>
      <c r="P8" s="37" t="s">
        <v>28</v>
      </c>
      <c r="Q8" s="38"/>
      <c r="R8" s="17" t="s">
        <v>16</v>
      </c>
      <c r="S8" s="20"/>
      <c r="T8" s="20" t="s">
        <v>31</v>
      </c>
      <c r="U8" s="20"/>
      <c r="V8" s="27"/>
      <c r="W8" s="27"/>
      <c r="Y8" s="1" t="s">
        <v>35</v>
      </c>
      <c r="Z8" s="1" t="s">
        <v>29</v>
      </c>
      <c r="AA8" s="1" t="s">
        <v>31</v>
      </c>
      <c r="AB8" s="1" t="s">
        <v>38</v>
      </c>
      <c r="AC8" s="1" t="s">
        <v>40</v>
      </c>
      <c r="AD8" s="1" t="s">
        <v>41</v>
      </c>
    </row>
    <row r="9" spans="2:30" s="10" customFormat="1" ht="20" customHeight="1">
      <c r="B9" s="120">
        <v>2007021</v>
      </c>
      <c r="C9" s="142">
        <v>64</v>
      </c>
      <c r="D9" s="122">
        <v>60.23</v>
      </c>
      <c r="E9" s="123" t="s">
        <v>58</v>
      </c>
      <c r="F9" s="124">
        <v>39121</v>
      </c>
      <c r="G9" s="138">
        <v>1</v>
      </c>
      <c r="H9" s="126" t="s">
        <v>175</v>
      </c>
      <c r="I9" s="127" t="s">
        <v>104</v>
      </c>
      <c r="J9" s="128">
        <v>36</v>
      </c>
      <c r="K9" s="129">
        <v>-38</v>
      </c>
      <c r="L9" s="130">
        <v>-38</v>
      </c>
      <c r="M9" s="128">
        <v>47</v>
      </c>
      <c r="N9" s="71">
        <v>50</v>
      </c>
      <c r="O9" s="71">
        <v>51</v>
      </c>
      <c r="P9" s="45">
        <f t="shared" ref="P9:P24" si="0">IF(MAX(J9:L9)&lt;0,0,TRUNC(MAX(J9:L9)/1)*1)</f>
        <v>36</v>
      </c>
      <c r="Q9" s="45">
        <f t="shared" ref="Q9:Q24" si="1">IF(MAX(M9:O9)&lt;0,0,TRUNC(MAX(M9:O9)/1)*1)</f>
        <v>51</v>
      </c>
      <c r="R9" s="45">
        <f t="shared" ref="R9:R23" si="2">IF(P9=0,0,IF(Q9=0,0,SUM(P9:Q9)))</f>
        <v>87</v>
      </c>
      <c r="S9" s="46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117.46266509551691</v>
      </c>
      <c r="T9" s="46" t="str">
        <f>IF(AA9=1,S9*AD9,"")</f>
        <v/>
      </c>
      <c r="U9" s="47">
        <v>7</v>
      </c>
      <c r="V9" s="48"/>
      <c r="W9" s="49">
        <f>IF(R9="","",IF(D9="","",IF(OR(E9="UK",E9="JK",E9="SK",E9="K1",E9="K2",E9="K3",E9="K4",E9="K5",E9="K6",E9="K7",E9="K8",E9="K9",E9="K10"),IF(D9&gt;153.655,1,IF(D9&lt;28,10^(0.783497476*LOG10(28/153.655)^2),10^(0.783497476*LOG10(D9/153.655)^2))),IF(D9&gt;175.508,1,IF(D9&lt;32,10^(0.75194503*LOG10(32/175.508)^2),10^(0.75194503*LOG10(D9/175.508)^2))))))</f>
        <v>1.3477702845959127</v>
      </c>
      <c r="X9" s="80">
        <f>T5</f>
        <v>45402</v>
      </c>
      <c r="Y9" s="72" t="str">
        <f>IF(ISNUMBER(FIND("M",E9)),"m",IF(ISNUMBER(FIND("K",E9)),"k"))</f>
        <v>k</v>
      </c>
      <c r="Z9" s="72">
        <f>IF(OR(F9="",X9=""),0,(YEAR(X9)-YEAR(F9)))</f>
        <v>17</v>
      </c>
      <c r="AA9" s="10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31">
        <v>2007024</v>
      </c>
      <c r="C10" s="82">
        <v>64</v>
      </c>
      <c r="D10" s="64">
        <v>62.22</v>
      </c>
      <c r="E10" s="65" t="s">
        <v>58</v>
      </c>
      <c r="F10" s="66">
        <v>39309</v>
      </c>
      <c r="G10" s="67">
        <v>2</v>
      </c>
      <c r="H10" s="68" t="s">
        <v>105</v>
      </c>
      <c r="I10" s="69" t="s">
        <v>106</v>
      </c>
      <c r="J10" s="134">
        <v>-42</v>
      </c>
      <c r="K10" s="135">
        <v>42</v>
      </c>
      <c r="L10" s="136">
        <v>-44</v>
      </c>
      <c r="M10" s="134">
        <v>50</v>
      </c>
      <c r="N10" s="71">
        <v>52</v>
      </c>
      <c r="O10" s="71">
        <v>54</v>
      </c>
      <c r="P10" s="45">
        <f t="shared" si="0"/>
        <v>42</v>
      </c>
      <c r="Q10" s="45">
        <f t="shared" si="1"/>
        <v>54</v>
      </c>
      <c r="R10" s="45">
        <f t="shared" si="2"/>
        <v>96</v>
      </c>
      <c r="S10" s="46">
        <f t="shared" ref="S10:S24" si="3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>126.98851364196426</v>
      </c>
      <c r="T10" s="46" t="str">
        <f t="shared" ref="T10:T24" si="4">IF(AA10=1,S10*AD10,"")</f>
        <v/>
      </c>
      <c r="U10" s="50">
        <v>4</v>
      </c>
      <c r="V10" s="51"/>
      <c r="W10" s="49">
        <f t="shared" ref="W10:W24" si="5">IF(R10="","",IF(D10="","",IF(OR(E10="UK",E10="JK",E10="SK",E10="K1",E10="K2",E10="K3",E10="K4",E10="K5",E10="K6",E10="K7",E10="K8",E10="K9",E10="K10"),IF(D10&gt;153.655,1,IF(D10&lt;28,10^(0.783497476*LOG10(28/153.655)^2),10^(0.783497476*LOG10(D10/153.655)^2))),IF(D10&gt;175.508,1,IF(D10&lt;32,10^(0.75194503*LOG10(32/175.508)^2),10^(0.75194503*LOG10(D10/175.508)^2))))))</f>
        <v>1.3206096409955228</v>
      </c>
      <c r="X10" s="80">
        <f>T5</f>
        <v>45402</v>
      </c>
      <c r="Y10" s="72" t="str">
        <f t="shared" ref="Y10:Y24" si="6">IF(ISNUMBER(FIND("M",E10)),"m",IF(ISNUMBER(FIND("K",E10)),"k"))</f>
        <v>k</v>
      </c>
      <c r="Z10" s="72">
        <f t="shared" ref="Z10:Z24" si="7">IF(OR(F10="",X10=""),0,(YEAR(X10)-YEAR(F10)))</f>
        <v>17</v>
      </c>
      <c r="AA10" s="10">
        <f t="shared" ref="AA10:AA24" si="8">IF(Z10&gt;34,1,0)</f>
        <v>0</v>
      </c>
      <c r="AB10" s="10" t="b">
        <f>IF(AA10=1,LOOKUP(Z10,'Meltzer-Faber'!A4:A64,'Meltzer-Faber'!B4:B64))</f>
        <v>0</v>
      </c>
      <c r="AC10" s="10" t="b">
        <f>IF(AA10=1,LOOKUP(Z10,'Meltzer-Faber'!A4:A64,'Meltzer-Faber'!C4:C64))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31">
        <v>2005023</v>
      </c>
      <c r="C11" s="82">
        <v>64</v>
      </c>
      <c r="D11" s="64">
        <v>61.04</v>
      </c>
      <c r="E11" s="65" t="s">
        <v>75</v>
      </c>
      <c r="F11" s="66">
        <v>38606</v>
      </c>
      <c r="G11" s="67">
        <v>3</v>
      </c>
      <c r="H11" s="68" t="s">
        <v>107</v>
      </c>
      <c r="I11" s="69" t="s">
        <v>108</v>
      </c>
      <c r="J11" s="134">
        <v>40</v>
      </c>
      <c r="K11" s="135">
        <v>43</v>
      </c>
      <c r="L11" s="136">
        <v>45</v>
      </c>
      <c r="M11" s="134">
        <v>50</v>
      </c>
      <c r="N11" s="71">
        <v>55</v>
      </c>
      <c r="O11" s="71">
        <v>57</v>
      </c>
      <c r="P11" s="45">
        <f t="shared" si="0"/>
        <v>45</v>
      </c>
      <c r="Q11" s="45">
        <f t="shared" si="1"/>
        <v>57</v>
      </c>
      <c r="R11" s="45">
        <f t="shared" si="2"/>
        <v>102</v>
      </c>
      <c r="S11" s="46">
        <f t="shared" si="3"/>
        <v>136.54958631004916</v>
      </c>
      <c r="T11" s="46" t="str">
        <f t="shared" si="4"/>
        <v/>
      </c>
      <c r="U11" s="50">
        <v>3</v>
      </c>
      <c r="V11" s="51"/>
      <c r="W11" s="49">
        <f t="shared" si="5"/>
        <v>1.3364249054704382</v>
      </c>
      <c r="X11" s="80">
        <f>T5</f>
        <v>45402</v>
      </c>
      <c r="Y11" s="72" t="str">
        <f t="shared" si="6"/>
        <v>k</v>
      </c>
      <c r="Z11" s="72">
        <f t="shared" si="7"/>
        <v>19</v>
      </c>
      <c r="AA11" s="10">
        <f t="shared" si="8"/>
        <v>0</v>
      </c>
      <c r="AB11" s="10" t="b">
        <f>IF(AA11=1,LOOKUP(Z11,'Meltzer-Faber'!A5:A65,'Meltzer-Faber'!B5:B65))</f>
        <v>0</v>
      </c>
      <c r="AC11" s="10" t="b">
        <f>IF(AA11=1,LOOKUP(Z11,'Meltzer-Faber'!A5:A65,'Meltzer-Faber'!C5:C65))</f>
        <v>0</v>
      </c>
      <c r="AD11" s="10" t="b">
        <f t="shared" si="9"/>
        <v>0</v>
      </c>
    </row>
    <row r="12" spans="2:30" s="10" customFormat="1" ht="20" customHeight="1">
      <c r="B12" s="131">
        <v>2009018</v>
      </c>
      <c r="C12" s="82">
        <v>64</v>
      </c>
      <c r="D12" s="64">
        <v>62.06</v>
      </c>
      <c r="E12" s="65" t="s">
        <v>58</v>
      </c>
      <c r="F12" s="66">
        <v>40152</v>
      </c>
      <c r="G12" s="67">
        <v>4</v>
      </c>
      <c r="H12" s="68" t="s">
        <v>109</v>
      </c>
      <c r="I12" s="69" t="s">
        <v>55</v>
      </c>
      <c r="J12" s="134">
        <v>37</v>
      </c>
      <c r="K12" s="135">
        <v>39</v>
      </c>
      <c r="L12" s="136">
        <v>41</v>
      </c>
      <c r="M12" s="134">
        <v>47</v>
      </c>
      <c r="N12" s="76">
        <v>51</v>
      </c>
      <c r="O12" s="71">
        <v>-56</v>
      </c>
      <c r="P12" s="45">
        <f t="shared" si="0"/>
        <v>41</v>
      </c>
      <c r="Q12" s="45">
        <f t="shared" si="1"/>
        <v>51</v>
      </c>
      <c r="R12" s="45">
        <f t="shared" si="2"/>
        <v>92</v>
      </c>
      <c r="S12" s="46">
        <f t="shared" si="3"/>
        <v>121.89154311813044</v>
      </c>
      <c r="T12" s="46" t="str">
        <f t="shared" si="4"/>
        <v/>
      </c>
      <c r="U12" s="50">
        <v>6</v>
      </c>
      <c r="V12" s="51" t="s">
        <v>18</v>
      </c>
      <c r="W12" s="49">
        <f t="shared" si="5"/>
        <v>1.3227062736376578</v>
      </c>
      <c r="X12" s="80">
        <f>T5</f>
        <v>45402</v>
      </c>
      <c r="Y12" s="72" t="str">
        <f t="shared" si="6"/>
        <v>k</v>
      </c>
      <c r="Z12" s="72">
        <f t="shared" si="7"/>
        <v>15</v>
      </c>
      <c r="AA12" s="10">
        <f t="shared" si="8"/>
        <v>0</v>
      </c>
      <c r="AB12" s="10" t="b">
        <f>IF(AA12=1,LOOKUP(Z12,'Meltzer-Faber'!A6:A66,'Meltzer-Faber'!B6:B66))</f>
        <v>0</v>
      </c>
      <c r="AC12" s="10" t="b">
        <f>IF(AA12=1,LOOKUP(Z12,'Meltzer-Faber'!A6:A66,'Meltzer-Faber'!C6:C66))</f>
        <v>0</v>
      </c>
      <c r="AD12" s="10" t="b">
        <f t="shared" si="9"/>
        <v>0</v>
      </c>
    </row>
    <row r="13" spans="2:30" s="10" customFormat="1" ht="20" customHeight="1">
      <c r="B13" s="131">
        <v>2005009</v>
      </c>
      <c r="C13" s="82">
        <v>64</v>
      </c>
      <c r="D13" s="64">
        <v>59.11</v>
      </c>
      <c r="E13" s="65" t="s">
        <v>75</v>
      </c>
      <c r="F13" s="66">
        <v>38515</v>
      </c>
      <c r="G13" s="67">
        <v>5</v>
      </c>
      <c r="H13" s="68" t="s">
        <v>110</v>
      </c>
      <c r="I13" s="69" t="s">
        <v>69</v>
      </c>
      <c r="J13" s="134">
        <v>41</v>
      </c>
      <c r="K13" s="135">
        <v>45</v>
      </c>
      <c r="L13" s="136">
        <v>-47</v>
      </c>
      <c r="M13" s="134">
        <v>-50</v>
      </c>
      <c r="N13" s="71">
        <v>50</v>
      </c>
      <c r="O13" s="71">
        <v>-54</v>
      </c>
      <c r="P13" s="45">
        <f t="shared" si="0"/>
        <v>45</v>
      </c>
      <c r="Q13" s="45">
        <f t="shared" si="1"/>
        <v>50</v>
      </c>
      <c r="R13" s="45">
        <f t="shared" si="2"/>
        <v>95</v>
      </c>
      <c r="S13" s="46">
        <f t="shared" si="3"/>
        <v>129.83119964404662</v>
      </c>
      <c r="T13" s="46" t="str">
        <f t="shared" si="4"/>
        <v/>
      </c>
      <c r="U13" s="50">
        <v>5</v>
      </c>
      <c r="V13" s="51" t="s">
        <v>18</v>
      </c>
      <c r="W13" s="49">
        <f t="shared" si="5"/>
        <v>1.3641544933514538</v>
      </c>
      <c r="X13" s="80">
        <f>T5</f>
        <v>45402</v>
      </c>
      <c r="Y13" s="72" t="str">
        <f t="shared" si="6"/>
        <v>k</v>
      </c>
      <c r="Z13" s="72">
        <f t="shared" si="7"/>
        <v>19</v>
      </c>
      <c r="AA13" s="10">
        <f t="shared" si="8"/>
        <v>0</v>
      </c>
      <c r="AB13" s="10" t="b">
        <f>IF(AA13=1,LOOKUP(Z13,'Meltzer-Faber'!A7:A67,'Meltzer-Faber'!B7:B67))</f>
        <v>0</v>
      </c>
      <c r="AC13" s="10" t="b">
        <f>IF(AA13=1,LOOKUP(Z13,'Meltzer-Faber'!A7:A67,'Meltzer-Faber'!C7:C67))</f>
        <v>0</v>
      </c>
      <c r="AD13" s="10" t="b">
        <f t="shared" si="9"/>
        <v>0</v>
      </c>
    </row>
    <row r="14" spans="2:30" s="10" customFormat="1" ht="20" customHeight="1">
      <c r="B14" s="131">
        <v>2006032</v>
      </c>
      <c r="C14" s="82">
        <v>64</v>
      </c>
      <c r="D14" s="64">
        <v>63.27</v>
      </c>
      <c r="E14" s="65" t="s">
        <v>75</v>
      </c>
      <c r="F14" s="66">
        <v>38903</v>
      </c>
      <c r="G14" s="67">
        <v>6</v>
      </c>
      <c r="H14" s="68" t="s">
        <v>112</v>
      </c>
      <c r="I14" s="69" t="s">
        <v>86</v>
      </c>
      <c r="J14" s="134">
        <v>44</v>
      </c>
      <c r="K14" s="135">
        <v>47</v>
      </c>
      <c r="L14" s="136">
        <v>51</v>
      </c>
      <c r="M14" s="134">
        <v>57</v>
      </c>
      <c r="N14" s="71">
        <v>61</v>
      </c>
      <c r="O14" s="71">
        <v>64</v>
      </c>
      <c r="P14" s="45">
        <f t="shared" si="0"/>
        <v>51</v>
      </c>
      <c r="Q14" s="45">
        <f t="shared" si="1"/>
        <v>64</v>
      </c>
      <c r="R14" s="45">
        <f t="shared" si="2"/>
        <v>115</v>
      </c>
      <c r="S14" s="46">
        <f t="shared" si="3"/>
        <v>150.56982086379733</v>
      </c>
      <c r="T14" s="46" t="str">
        <f t="shared" si="4"/>
        <v/>
      </c>
      <c r="U14" s="50">
        <v>2</v>
      </c>
      <c r="V14" s="51" t="s">
        <v>18</v>
      </c>
      <c r="W14" s="49">
        <f t="shared" si="5"/>
        <v>1.3072073318324211</v>
      </c>
      <c r="X14" s="80">
        <f>T5</f>
        <v>45402</v>
      </c>
      <c r="Y14" s="72" t="str">
        <f t="shared" si="6"/>
        <v>k</v>
      </c>
      <c r="Z14" s="72">
        <f t="shared" si="7"/>
        <v>18</v>
      </c>
      <c r="AA14" s="10">
        <f t="shared" si="8"/>
        <v>0</v>
      </c>
      <c r="AB14" s="10" t="b">
        <f>IF(AA14=1,LOOKUP(Z14,'Meltzer-Faber'!A8:A68,'Meltzer-Faber'!B8:B68))</f>
        <v>0</v>
      </c>
      <c r="AC14" s="10" t="b">
        <f>IF(AA14=1,LOOKUP(Z14,'Meltzer-Faber'!A8:A68,'Meltzer-Faber'!C8:C68))</f>
        <v>0</v>
      </c>
      <c r="AD14" s="10" t="b">
        <f t="shared" si="9"/>
        <v>0</v>
      </c>
    </row>
    <row r="15" spans="2:30" s="10" customFormat="1" ht="20" customHeight="1">
      <c r="B15" s="131">
        <v>2008005</v>
      </c>
      <c r="C15" s="82">
        <v>64</v>
      </c>
      <c r="D15" s="64">
        <v>61.97</v>
      </c>
      <c r="E15" s="65" t="s">
        <v>58</v>
      </c>
      <c r="F15" s="66">
        <v>39505</v>
      </c>
      <c r="G15" s="67">
        <v>7</v>
      </c>
      <c r="H15" s="68" t="s">
        <v>113</v>
      </c>
      <c r="I15" s="69" t="s">
        <v>60</v>
      </c>
      <c r="J15" s="134">
        <v>58</v>
      </c>
      <c r="K15" s="135">
        <v>61</v>
      </c>
      <c r="L15" s="136">
        <v>-63</v>
      </c>
      <c r="M15" s="134">
        <v>72</v>
      </c>
      <c r="N15" s="71">
        <v>74</v>
      </c>
      <c r="O15" s="71">
        <v>76</v>
      </c>
      <c r="P15" s="45">
        <f t="shared" si="0"/>
        <v>61</v>
      </c>
      <c r="Q15" s="45">
        <f t="shared" si="1"/>
        <v>76</v>
      </c>
      <c r="R15" s="45">
        <f t="shared" si="2"/>
        <v>137</v>
      </c>
      <c r="S15" s="46">
        <f t="shared" si="3"/>
        <v>181.67598419278767</v>
      </c>
      <c r="T15" s="46" t="str">
        <f t="shared" si="4"/>
        <v/>
      </c>
      <c r="U15" s="50">
        <v>1</v>
      </c>
      <c r="V15" s="51"/>
      <c r="W15" s="49">
        <f t="shared" si="5"/>
        <v>1.3238921047863368</v>
      </c>
      <c r="X15" s="80">
        <f>T5</f>
        <v>45402</v>
      </c>
      <c r="Y15" s="72" t="str">
        <f t="shared" si="6"/>
        <v>k</v>
      </c>
      <c r="Z15" s="72">
        <f t="shared" si="7"/>
        <v>16</v>
      </c>
      <c r="AA15" s="10">
        <f t="shared" si="8"/>
        <v>0</v>
      </c>
      <c r="AB15" s="10" t="b">
        <f>IF(AA15=1,LOOKUP(Z15,'Meltzer-Faber'!A9:A69,'Meltzer-Faber'!B9:B69))</f>
        <v>0</v>
      </c>
      <c r="AC15" s="10" t="b">
        <f>IF(AA15=1,LOOKUP(Z15,'Meltzer-Faber'!A9:A69,'Meltzer-Faber'!C9:C69))</f>
        <v>0</v>
      </c>
      <c r="AD15" s="10" t="b">
        <f t="shared" si="9"/>
        <v>0</v>
      </c>
    </row>
    <row r="16" spans="2:30" s="10" customFormat="1" ht="20" customHeight="1">
      <c r="B16" s="131">
        <v>2007004</v>
      </c>
      <c r="C16" s="82">
        <v>71</v>
      </c>
      <c r="D16" s="64">
        <v>66.540000000000006</v>
      </c>
      <c r="E16" s="65" t="s">
        <v>58</v>
      </c>
      <c r="F16" s="66">
        <v>39099</v>
      </c>
      <c r="G16" s="67">
        <v>8</v>
      </c>
      <c r="H16" s="68" t="s">
        <v>111</v>
      </c>
      <c r="I16" s="69" t="s">
        <v>69</v>
      </c>
      <c r="J16" s="134">
        <v>47</v>
      </c>
      <c r="K16" s="135">
        <v>51</v>
      </c>
      <c r="L16" s="136">
        <v>-55</v>
      </c>
      <c r="M16" s="134">
        <v>57</v>
      </c>
      <c r="N16" s="71">
        <v>61</v>
      </c>
      <c r="O16" s="71">
        <v>64</v>
      </c>
      <c r="P16" s="45">
        <f t="shared" si="0"/>
        <v>51</v>
      </c>
      <c r="Q16" s="45">
        <f t="shared" si="1"/>
        <v>64</v>
      </c>
      <c r="R16" s="45">
        <f t="shared" si="2"/>
        <v>115</v>
      </c>
      <c r="S16" s="46">
        <f t="shared" si="3"/>
        <v>146.1607572462901</v>
      </c>
      <c r="T16" s="46" t="str">
        <f t="shared" si="4"/>
        <v/>
      </c>
      <c r="U16" s="50">
        <v>2</v>
      </c>
      <c r="V16" s="51"/>
      <c r="W16" s="49">
        <f t="shared" si="5"/>
        <v>1.2691259461861433</v>
      </c>
      <c r="X16" s="80">
        <f>T5</f>
        <v>45402</v>
      </c>
      <c r="Y16" s="72" t="str">
        <f t="shared" si="6"/>
        <v>k</v>
      </c>
      <c r="Z16" s="72">
        <f t="shared" si="7"/>
        <v>17</v>
      </c>
      <c r="AA16" s="10">
        <f t="shared" si="8"/>
        <v>0</v>
      </c>
      <c r="AB16" s="10" t="b">
        <f>IF(AA16=1,LOOKUP(Z16,'Meltzer-Faber'!A10:A70,'Meltzer-Faber'!B10:B70))</f>
        <v>0</v>
      </c>
      <c r="AC16" s="10" t="b">
        <f>IF(AA16=1,LOOKUP(Z16,'Meltzer-Faber'!A10:A70,'Meltzer-Faber'!C10:C70))</f>
        <v>0</v>
      </c>
      <c r="AD16" s="10" t="b">
        <f t="shared" si="9"/>
        <v>0</v>
      </c>
    </row>
    <row r="17" spans="2:30" s="10" customFormat="1" ht="20" customHeight="1">
      <c r="B17" s="131">
        <v>2008031</v>
      </c>
      <c r="C17" s="82">
        <v>71</v>
      </c>
      <c r="D17" s="64">
        <v>67.11</v>
      </c>
      <c r="E17" s="65" t="s">
        <v>58</v>
      </c>
      <c r="F17" s="66">
        <v>39619</v>
      </c>
      <c r="G17" s="67">
        <v>9</v>
      </c>
      <c r="H17" s="68" t="s">
        <v>114</v>
      </c>
      <c r="I17" s="69" t="s">
        <v>60</v>
      </c>
      <c r="J17" s="134">
        <v>-44</v>
      </c>
      <c r="K17" s="135">
        <v>-44</v>
      </c>
      <c r="L17" s="136">
        <v>44</v>
      </c>
      <c r="M17" s="134">
        <v>56</v>
      </c>
      <c r="N17" s="71">
        <v>60</v>
      </c>
      <c r="O17" s="71">
        <v>-63</v>
      </c>
      <c r="P17" s="45">
        <f t="shared" si="0"/>
        <v>44</v>
      </c>
      <c r="Q17" s="45">
        <f t="shared" si="1"/>
        <v>60</v>
      </c>
      <c r="R17" s="45">
        <f t="shared" si="2"/>
        <v>104</v>
      </c>
      <c r="S17" s="46">
        <f t="shared" si="3"/>
        <v>131.53947637843677</v>
      </c>
      <c r="T17" s="46" t="str">
        <f t="shared" si="4"/>
        <v/>
      </c>
      <c r="U17" s="50">
        <v>3</v>
      </c>
      <c r="V17" s="51"/>
      <c r="W17" s="49">
        <f t="shared" si="5"/>
        <v>1.2630066121040131</v>
      </c>
      <c r="X17" s="80">
        <f>T5</f>
        <v>45402</v>
      </c>
      <c r="Y17" s="72" t="str">
        <f t="shared" si="6"/>
        <v>k</v>
      </c>
      <c r="Z17" s="72">
        <f t="shared" si="7"/>
        <v>16</v>
      </c>
      <c r="AA17" s="10">
        <f t="shared" si="8"/>
        <v>0</v>
      </c>
      <c r="AB17" s="10" t="b">
        <f>IF(AA17=1,LOOKUP(Z17,'Meltzer-Faber'!A11:A71,'Meltzer-Faber'!B11:B71))</f>
        <v>0</v>
      </c>
      <c r="AC17" s="10" t="b">
        <f>IF(AA17=1,LOOKUP(Z17,'Meltzer-Faber'!A11:A71,'Meltzer-Faber'!C11:C71))</f>
        <v>0</v>
      </c>
      <c r="AD17" s="10" t="b">
        <f t="shared" si="9"/>
        <v>0</v>
      </c>
    </row>
    <row r="18" spans="2:30" s="10" customFormat="1" ht="20" customHeight="1">
      <c r="B18" s="131">
        <v>2005013</v>
      </c>
      <c r="C18" s="82">
        <v>71</v>
      </c>
      <c r="D18" s="64">
        <v>69.510000000000005</v>
      </c>
      <c r="E18" s="65" t="s">
        <v>75</v>
      </c>
      <c r="F18" s="66">
        <v>38534</v>
      </c>
      <c r="G18" s="67">
        <v>10</v>
      </c>
      <c r="H18" s="68" t="s">
        <v>115</v>
      </c>
      <c r="I18" s="69" t="s">
        <v>62</v>
      </c>
      <c r="J18" s="134">
        <v>-56</v>
      </c>
      <c r="K18" s="135">
        <v>56</v>
      </c>
      <c r="L18" s="136">
        <v>60</v>
      </c>
      <c r="M18" s="134">
        <v>72</v>
      </c>
      <c r="N18" s="71">
        <v>76</v>
      </c>
      <c r="O18" s="71">
        <v>80</v>
      </c>
      <c r="P18" s="45">
        <f t="shared" si="0"/>
        <v>60</v>
      </c>
      <c r="Q18" s="45">
        <f t="shared" si="1"/>
        <v>80</v>
      </c>
      <c r="R18" s="45">
        <f t="shared" si="2"/>
        <v>140</v>
      </c>
      <c r="S18" s="46">
        <f t="shared" si="3"/>
        <v>173.65445411420441</v>
      </c>
      <c r="T18" s="46" t="str">
        <f t="shared" si="4"/>
        <v/>
      </c>
      <c r="U18" s="50">
        <v>1</v>
      </c>
      <c r="V18" s="51" t="s">
        <v>18</v>
      </c>
      <c r="W18" s="49">
        <f t="shared" si="5"/>
        <v>1.2387548189953943</v>
      </c>
      <c r="X18" s="80">
        <f>T5</f>
        <v>45402</v>
      </c>
      <c r="Y18" s="72" t="str">
        <f t="shared" si="6"/>
        <v>k</v>
      </c>
      <c r="Z18" s="72">
        <f t="shared" si="7"/>
        <v>19</v>
      </c>
      <c r="AA18" s="10">
        <f t="shared" si="8"/>
        <v>0</v>
      </c>
      <c r="AB18" s="10" t="b">
        <f>IF(AA18=1,LOOKUP(Z18,'Meltzer-Faber'!A12:A72,'Meltzer-Faber'!B12:B72))</f>
        <v>0</v>
      </c>
      <c r="AC18" s="10" t="b">
        <f>IF(AA18=1,LOOKUP(Z18,'Meltzer-Faber'!A12:A72,'Meltzer-Faber'!C12:C72))</f>
        <v>0</v>
      </c>
      <c r="AD18" s="10" t="b">
        <f t="shared" si="9"/>
        <v>0</v>
      </c>
    </row>
    <row r="19" spans="2:30" s="10" customFormat="1" ht="20" customHeight="1">
      <c r="B19" s="90"/>
      <c r="C19" s="63"/>
      <c r="D19" s="64"/>
      <c r="E19" s="65"/>
      <c r="F19" s="66"/>
      <c r="G19" s="67"/>
      <c r="H19" s="68"/>
      <c r="I19" s="69"/>
      <c r="J19" s="73"/>
      <c r="K19" s="74"/>
      <c r="L19" s="75"/>
      <c r="M19" s="70"/>
      <c r="N19" s="71"/>
      <c r="O19" s="71"/>
      <c r="P19" s="45">
        <f t="shared" si="0"/>
        <v>0</v>
      </c>
      <c r="Q19" s="45">
        <f t="shared" si="1"/>
        <v>0</v>
      </c>
      <c r="R19" s="45">
        <f t="shared" si="2"/>
        <v>0</v>
      </c>
      <c r="S19" s="46" t="str">
        <f t="shared" si="3"/>
        <v/>
      </c>
      <c r="T19" s="46" t="str">
        <f t="shared" si="4"/>
        <v/>
      </c>
      <c r="U19" s="50"/>
      <c r="V19" s="51"/>
      <c r="W19" s="49" t="str">
        <f t="shared" si="5"/>
        <v/>
      </c>
      <c r="X19" s="80">
        <f>T5</f>
        <v>45402</v>
      </c>
      <c r="Y19" s="72" t="b">
        <f t="shared" si="6"/>
        <v>0</v>
      </c>
      <c r="Z19" s="72">
        <f t="shared" si="7"/>
        <v>0</v>
      </c>
      <c r="AA19" s="10">
        <f t="shared" si="8"/>
        <v>0</v>
      </c>
      <c r="AB19" s="10" t="b">
        <f>IF(AA19=1,LOOKUP(Z19,'Meltzer-Faber'!A13:A73,'Meltzer-Faber'!B13:B73))</f>
        <v>0</v>
      </c>
      <c r="AC19" s="10" t="b">
        <f>IF(AA19=1,LOOKUP(Z19,'Meltzer-Faber'!A13:A73,'Meltzer-Faber'!C13:C73))</f>
        <v>0</v>
      </c>
      <c r="AD19" s="10" t="str">
        <f t="shared" si="9"/>
        <v/>
      </c>
    </row>
    <row r="20" spans="2:30" s="10" customFormat="1" ht="20" customHeight="1">
      <c r="B20" s="90"/>
      <c r="C20" s="63"/>
      <c r="D20" s="64"/>
      <c r="E20" s="65"/>
      <c r="F20" s="66"/>
      <c r="G20" s="67"/>
      <c r="H20" s="68"/>
      <c r="I20" s="69"/>
      <c r="J20" s="73"/>
      <c r="K20" s="74"/>
      <c r="L20" s="75"/>
      <c r="M20" s="70"/>
      <c r="N20" s="71"/>
      <c r="O20" s="71"/>
      <c r="P20" s="45">
        <f t="shared" si="0"/>
        <v>0</v>
      </c>
      <c r="Q20" s="45">
        <f t="shared" si="1"/>
        <v>0</v>
      </c>
      <c r="R20" s="45">
        <f t="shared" si="2"/>
        <v>0</v>
      </c>
      <c r="S20" s="46" t="str">
        <f t="shared" si="3"/>
        <v/>
      </c>
      <c r="T20" s="46" t="str">
        <f t="shared" si="4"/>
        <v/>
      </c>
      <c r="U20" s="50"/>
      <c r="V20" s="51"/>
      <c r="W20" s="49" t="str">
        <f t="shared" si="5"/>
        <v/>
      </c>
      <c r="X20" s="80">
        <f>T5</f>
        <v>45402</v>
      </c>
      <c r="Y20" s="72" t="b">
        <f t="shared" si="6"/>
        <v>0</v>
      </c>
      <c r="Z20" s="72">
        <f t="shared" si="7"/>
        <v>0</v>
      </c>
      <c r="AA20" s="10">
        <f t="shared" si="8"/>
        <v>0</v>
      </c>
      <c r="AB20" s="10" t="b">
        <f>IF(AA20=1,LOOKUP(Z20,'Meltzer-Faber'!A14:A74,'Meltzer-Faber'!B14:B74))</f>
        <v>0</v>
      </c>
      <c r="AC20" s="10" t="b">
        <f>IF(AA20=1,LOOKUP(Z20,'Meltzer-Faber'!A14:A74,'Meltzer-Faber'!C14:C74))</f>
        <v>0</v>
      </c>
      <c r="AD20" s="10" t="str">
        <f t="shared" si="9"/>
        <v/>
      </c>
    </row>
    <row r="21" spans="2:30" s="10" customFormat="1" ht="20" customHeight="1">
      <c r="B21" s="90"/>
      <c r="C21" s="63"/>
      <c r="D21" s="64"/>
      <c r="E21" s="65"/>
      <c r="F21" s="66"/>
      <c r="G21" s="67"/>
      <c r="H21" s="68"/>
      <c r="I21" s="69"/>
      <c r="J21" s="73"/>
      <c r="K21" s="74"/>
      <c r="L21" s="75"/>
      <c r="M21" s="70"/>
      <c r="N21" s="71"/>
      <c r="O21" s="71"/>
      <c r="P21" s="45">
        <f t="shared" si="0"/>
        <v>0</v>
      </c>
      <c r="Q21" s="45">
        <f t="shared" si="1"/>
        <v>0</v>
      </c>
      <c r="R21" s="45">
        <f t="shared" si="2"/>
        <v>0</v>
      </c>
      <c r="S21" s="46" t="str">
        <f t="shared" si="3"/>
        <v/>
      </c>
      <c r="T21" s="46" t="str">
        <f t="shared" si="4"/>
        <v/>
      </c>
      <c r="U21" s="50"/>
      <c r="V21" s="51"/>
      <c r="W21" s="49" t="str">
        <f t="shared" si="5"/>
        <v/>
      </c>
      <c r="X21" s="80">
        <f>T5</f>
        <v>45402</v>
      </c>
      <c r="Y21" s="72" t="b">
        <f t="shared" si="6"/>
        <v>0</v>
      </c>
      <c r="Z21" s="72">
        <f t="shared" si="7"/>
        <v>0</v>
      </c>
      <c r="AA21" s="10">
        <f t="shared" si="8"/>
        <v>0</v>
      </c>
      <c r="AB21" s="10" t="b">
        <f>IF(AA21=1,LOOKUP(Z21,'Meltzer-Faber'!A15:A75,'Meltzer-Faber'!B15:B75))</f>
        <v>0</v>
      </c>
      <c r="AC21" s="10" t="b">
        <f>IF(AA21=1,LOOKUP(Z21,'Meltzer-Faber'!A15:A75,'Meltzer-Faber'!C15:C75))</f>
        <v>0</v>
      </c>
      <c r="AD21" s="10" t="str">
        <f t="shared" si="9"/>
        <v/>
      </c>
    </row>
    <row r="22" spans="2:30" s="10" customFormat="1" ht="20" customHeight="1">
      <c r="B22" s="90"/>
      <c r="C22" s="63"/>
      <c r="D22" s="64"/>
      <c r="E22" s="65"/>
      <c r="F22" s="66"/>
      <c r="G22" s="67"/>
      <c r="H22" s="68"/>
      <c r="I22" s="69"/>
      <c r="J22" s="73"/>
      <c r="K22" s="74"/>
      <c r="L22" s="75"/>
      <c r="M22" s="70"/>
      <c r="N22" s="71"/>
      <c r="O22" s="71"/>
      <c r="P22" s="45">
        <f t="shared" si="0"/>
        <v>0</v>
      </c>
      <c r="Q22" s="45">
        <f t="shared" si="1"/>
        <v>0</v>
      </c>
      <c r="R22" s="45">
        <f t="shared" si="2"/>
        <v>0</v>
      </c>
      <c r="S22" s="46" t="str">
        <f t="shared" si="3"/>
        <v/>
      </c>
      <c r="T22" s="46" t="str">
        <f t="shared" si="4"/>
        <v/>
      </c>
      <c r="U22" s="50"/>
      <c r="V22" s="51"/>
      <c r="W22" s="49" t="str">
        <f t="shared" si="5"/>
        <v/>
      </c>
      <c r="X22" s="80">
        <f>T5</f>
        <v>45402</v>
      </c>
      <c r="Y22" s="72" t="b">
        <f t="shared" si="6"/>
        <v>0</v>
      </c>
      <c r="Z22" s="72">
        <f t="shared" si="7"/>
        <v>0</v>
      </c>
      <c r="AA22" s="10">
        <f t="shared" si="8"/>
        <v>0</v>
      </c>
      <c r="AB22" s="10" t="b">
        <f>IF(AA22=1,LOOKUP(Z22,'Meltzer-Faber'!A16:A76,'Meltzer-Faber'!B16:B76))</f>
        <v>0</v>
      </c>
      <c r="AC22" s="10" t="b">
        <f>IF(AA22=1,LOOKUP(Z22,'Meltzer-Faber'!A16:A76,'Meltzer-Faber'!C16:C76))</f>
        <v>0</v>
      </c>
      <c r="AD22" s="10" t="str">
        <f t="shared" si="9"/>
        <v/>
      </c>
    </row>
    <row r="23" spans="2:30" s="10" customFormat="1" ht="20" customHeight="1">
      <c r="B23" s="90"/>
      <c r="C23" s="63"/>
      <c r="D23" s="64"/>
      <c r="E23" s="65"/>
      <c r="F23" s="66"/>
      <c r="G23" s="67"/>
      <c r="H23" s="68"/>
      <c r="I23" s="69"/>
      <c r="J23" s="73"/>
      <c r="K23" s="74"/>
      <c r="L23" s="75"/>
      <c r="M23" s="70"/>
      <c r="N23" s="71"/>
      <c r="O23" s="71"/>
      <c r="P23" s="45">
        <f t="shared" si="0"/>
        <v>0</v>
      </c>
      <c r="Q23" s="45">
        <f t="shared" si="1"/>
        <v>0</v>
      </c>
      <c r="R23" s="45">
        <f t="shared" si="2"/>
        <v>0</v>
      </c>
      <c r="S23" s="46" t="str">
        <f t="shared" si="3"/>
        <v/>
      </c>
      <c r="T23" s="46" t="str">
        <f t="shared" si="4"/>
        <v/>
      </c>
      <c r="U23" s="50"/>
      <c r="V23" s="51"/>
      <c r="W23" s="49" t="str">
        <f t="shared" si="5"/>
        <v/>
      </c>
      <c r="X23" s="80">
        <f>T5</f>
        <v>45402</v>
      </c>
      <c r="Y23" s="72" t="b">
        <f t="shared" si="6"/>
        <v>0</v>
      </c>
      <c r="Z23" s="72">
        <f t="shared" si="7"/>
        <v>0</v>
      </c>
      <c r="AA23" s="10">
        <f t="shared" si="8"/>
        <v>0</v>
      </c>
      <c r="AB23" s="10" t="b">
        <f>IF(AA23=1,LOOKUP(Z23,'Meltzer-Faber'!A17:A77,'Meltzer-Faber'!B17:B77))</f>
        <v>0</v>
      </c>
      <c r="AC23" s="10" t="b">
        <f>IF(AA23=1,LOOKUP(Z23,'Meltzer-Faber'!A17:A77,'Meltzer-Faber'!C17:C77))</f>
        <v>0</v>
      </c>
      <c r="AD23" s="10" t="str">
        <f t="shared" si="9"/>
        <v/>
      </c>
    </row>
    <row r="24" spans="2:30" s="10" customFormat="1" ht="20" customHeight="1">
      <c r="B24" s="91"/>
      <c r="C24" s="63"/>
      <c r="D24" s="59"/>
      <c r="E24" s="65"/>
      <c r="F24" s="52"/>
      <c r="G24" s="53"/>
      <c r="H24" s="54"/>
      <c r="I24" s="55"/>
      <c r="J24" s="77"/>
      <c r="K24" s="78"/>
      <c r="L24" s="79"/>
      <c r="M24" s="70"/>
      <c r="N24" s="71"/>
      <c r="O24" s="71"/>
      <c r="P24" s="45">
        <f t="shared" si="0"/>
        <v>0</v>
      </c>
      <c r="Q24" s="45">
        <f t="shared" si="1"/>
        <v>0</v>
      </c>
      <c r="R24" s="56">
        <f>IF(P24=0,0,IF(Q24=0,0,SUM(P24:Q24)))</f>
        <v>0</v>
      </c>
      <c r="S24" s="46" t="str">
        <f t="shared" si="3"/>
        <v/>
      </c>
      <c r="T24" s="46" t="str">
        <f t="shared" si="4"/>
        <v/>
      </c>
      <c r="U24" s="57"/>
      <c r="V24" s="58"/>
      <c r="W24" s="49" t="str">
        <f t="shared" si="5"/>
        <v/>
      </c>
      <c r="X24" s="80">
        <f>T5</f>
        <v>45402</v>
      </c>
      <c r="Y24" s="72" t="b">
        <f t="shared" si="6"/>
        <v>0</v>
      </c>
      <c r="Z24" s="72">
        <f t="shared" si="7"/>
        <v>0</v>
      </c>
      <c r="AA24" s="10">
        <f t="shared" si="8"/>
        <v>0</v>
      </c>
      <c r="AB24" s="10" t="b">
        <v>0</v>
      </c>
      <c r="AC24" s="10" t="b">
        <f>IF(AA24=1,LOOKUP(Z24,'Meltzer-Faber'!A18:A78,'Meltzer-Faber'!C18:C78))</f>
        <v>0</v>
      </c>
      <c r="AD24" s="10" t="str">
        <f t="shared" si="9"/>
        <v/>
      </c>
    </row>
    <row r="25" spans="2:30" s="7" customFormat="1" ht="9" customHeight="1">
      <c r="C25" s="12"/>
      <c r="D25" s="13"/>
      <c r="E25" s="14"/>
      <c r="F25" s="15"/>
      <c r="G25" s="15"/>
      <c r="H25" s="12"/>
      <c r="I25" s="12"/>
      <c r="J25" s="39"/>
      <c r="K25" s="40"/>
      <c r="L25" s="39"/>
      <c r="M25" s="39"/>
      <c r="N25" s="39"/>
      <c r="O25" s="39"/>
      <c r="P25" s="14"/>
      <c r="Q25" s="14"/>
      <c r="R25" s="14"/>
      <c r="S25" s="41"/>
      <c r="T25" s="41"/>
      <c r="U25" s="42"/>
      <c r="V25" s="8"/>
      <c r="W25" s="9"/>
      <c r="AA25" s="10"/>
    </row>
    <row r="26" spans="2:30" customFormat="1">
      <c r="J26" s="33"/>
      <c r="K26" s="4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2:30" customFormat="1" ht="23" customHeight="1">
      <c r="B27" s="199" t="s">
        <v>43</v>
      </c>
      <c r="C27" s="199"/>
      <c r="D27" s="92" t="s">
        <v>42</v>
      </c>
      <c r="E27" s="199" t="s">
        <v>6</v>
      </c>
      <c r="F27" s="199"/>
      <c r="G27" s="199"/>
      <c r="H27" s="92" t="s">
        <v>44</v>
      </c>
      <c r="I27" s="29"/>
      <c r="J27" s="199" t="s">
        <v>43</v>
      </c>
      <c r="K27" s="199"/>
      <c r="L27" s="199"/>
      <c r="M27" s="93" t="s">
        <v>42</v>
      </c>
      <c r="N27" s="200" t="s">
        <v>6</v>
      </c>
      <c r="O27" s="200"/>
      <c r="P27" s="200"/>
      <c r="Q27" s="200"/>
      <c r="R27" s="200" t="s">
        <v>44</v>
      </c>
      <c r="S27" s="200"/>
      <c r="T27" s="33"/>
      <c r="U27" s="33"/>
      <c r="V27" s="33"/>
      <c r="X27" s="4"/>
      <c r="Y27" s="4"/>
      <c r="Z27" s="4"/>
      <c r="AA27" s="1"/>
      <c r="AC27" s="28"/>
      <c r="AD27" s="28"/>
    </row>
    <row r="28" spans="2:30" s="6" customFormat="1" ht="20" customHeight="1">
      <c r="B28" s="204" t="s">
        <v>45</v>
      </c>
      <c r="C28" s="205"/>
      <c r="D28" s="94">
        <v>1965001</v>
      </c>
      <c r="E28" s="205" t="s">
        <v>143</v>
      </c>
      <c r="F28" s="205"/>
      <c r="G28" s="205"/>
      <c r="H28" s="95" t="s">
        <v>73</v>
      </c>
      <c r="I28" s="5"/>
      <c r="J28" s="204" t="s">
        <v>46</v>
      </c>
      <c r="K28" s="205"/>
      <c r="L28" s="205"/>
      <c r="M28" s="96">
        <v>1961001</v>
      </c>
      <c r="N28" s="206" t="s">
        <v>151</v>
      </c>
      <c r="O28" s="206"/>
      <c r="P28" s="206"/>
      <c r="Q28" s="206"/>
      <c r="R28" s="206" t="s">
        <v>55</v>
      </c>
      <c r="S28" s="207"/>
      <c r="AA28" s="1"/>
      <c r="AC28" s="97"/>
      <c r="AD28" s="97"/>
    </row>
    <row r="29" spans="2:30" s="6" customFormat="1" ht="21" customHeight="1">
      <c r="B29" s="192" t="s">
        <v>47</v>
      </c>
      <c r="C29" s="193"/>
      <c r="D29" s="98">
        <v>1958002</v>
      </c>
      <c r="E29" s="193" t="s">
        <v>177</v>
      </c>
      <c r="F29" s="193"/>
      <c r="G29" s="193"/>
      <c r="H29" s="99" t="s">
        <v>60</v>
      </c>
      <c r="I29" s="5"/>
      <c r="J29" s="192" t="s">
        <v>48</v>
      </c>
      <c r="K29" s="193"/>
      <c r="L29" s="193"/>
      <c r="M29" s="100">
        <v>1956002</v>
      </c>
      <c r="N29" s="194" t="s">
        <v>153</v>
      </c>
      <c r="O29" s="194"/>
      <c r="P29" s="194"/>
      <c r="Q29" s="194"/>
      <c r="R29" s="194" t="s">
        <v>102</v>
      </c>
      <c r="S29" s="195"/>
      <c r="AC29" s="97"/>
      <c r="AD29" s="97"/>
    </row>
    <row r="30" spans="2:30" s="6" customFormat="1" ht="19" customHeight="1">
      <c r="B30" s="192" t="s">
        <v>47</v>
      </c>
      <c r="C30" s="193"/>
      <c r="D30" s="98">
        <v>1987014</v>
      </c>
      <c r="E30" s="193" t="s">
        <v>164</v>
      </c>
      <c r="F30" s="193"/>
      <c r="G30" s="193"/>
      <c r="H30" s="99" t="s">
        <v>55</v>
      </c>
      <c r="I30" s="5"/>
      <c r="J30" s="192" t="s">
        <v>48</v>
      </c>
      <c r="K30" s="193"/>
      <c r="L30" s="193"/>
      <c r="M30" s="100">
        <v>1956004</v>
      </c>
      <c r="N30" s="194" t="s">
        <v>152</v>
      </c>
      <c r="O30" s="194"/>
      <c r="P30" s="194"/>
      <c r="Q30" s="194"/>
      <c r="R30" s="194" t="s">
        <v>102</v>
      </c>
      <c r="S30" s="195"/>
      <c r="AC30" s="97"/>
      <c r="AD30" s="97"/>
    </row>
    <row r="31" spans="2:30" s="6" customFormat="1" ht="21" customHeight="1">
      <c r="B31" s="192" t="s">
        <v>47</v>
      </c>
      <c r="C31" s="193"/>
      <c r="D31" s="98">
        <v>1967001</v>
      </c>
      <c r="E31" s="193" t="s">
        <v>165</v>
      </c>
      <c r="F31" s="193"/>
      <c r="G31" s="193"/>
      <c r="H31" s="99" t="s">
        <v>55</v>
      </c>
      <c r="I31" s="5"/>
      <c r="J31" s="192" t="s">
        <v>49</v>
      </c>
      <c r="K31" s="193"/>
      <c r="L31" s="193"/>
      <c r="M31" s="100"/>
      <c r="N31" s="194"/>
      <c r="O31" s="194"/>
      <c r="P31" s="194"/>
      <c r="Q31" s="194"/>
      <c r="R31" s="194"/>
      <c r="S31" s="195"/>
      <c r="Y31" s="6" t="s">
        <v>18</v>
      </c>
      <c r="AC31" s="97"/>
      <c r="AD31" s="97"/>
    </row>
    <row r="32" spans="2:30" s="6" customFormat="1" ht="20" customHeight="1">
      <c r="B32" s="192" t="s">
        <v>47</v>
      </c>
      <c r="C32" s="193"/>
      <c r="D32" s="98"/>
      <c r="E32" s="193"/>
      <c r="F32" s="193"/>
      <c r="G32" s="193"/>
      <c r="H32" s="99"/>
      <c r="I32" s="5"/>
      <c r="J32" s="192" t="s">
        <v>53</v>
      </c>
      <c r="K32" s="193"/>
      <c r="L32" s="193"/>
      <c r="M32" s="100">
        <v>1973001</v>
      </c>
      <c r="N32" s="194" t="s">
        <v>172</v>
      </c>
      <c r="O32" s="194"/>
      <c r="P32" s="194"/>
      <c r="Q32" s="194"/>
      <c r="R32" s="194" t="s">
        <v>55</v>
      </c>
      <c r="S32" s="195"/>
      <c r="AC32" s="97"/>
      <c r="AD32" s="97"/>
    </row>
    <row r="33" spans="2:30" ht="19" customHeight="1">
      <c r="B33" s="192" t="s">
        <v>47</v>
      </c>
      <c r="C33" s="193"/>
      <c r="D33" s="98"/>
      <c r="E33" s="193"/>
      <c r="F33" s="193"/>
      <c r="G33" s="193"/>
      <c r="H33" s="99"/>
      <c r="I33" s="4"/>
      <c r="J33" s="192"/>
      <c r="K33" s="193"/>
      <c r="L33" s="193"/>
      <c r="M33" s="100"/>
      <c r="N33" s="194"/>
      <c r="O33" s="194"/>
      <c r="P33" s="194"/>
      <c r="Q33" s="194"/>
      <c r="R33" s="194"/>
      <c r="S33" s="195"/>
      <c r="T33" s="4"/>
      <c r="U33" s="4"/>
      <c r="AC33" s="3"/>
      <c r="AD33" s="3"/>
    </row>
    <row r="34" spans="2:30" ht="20" customHeight="1">
      <c r="B34" s="192" t="s">
        <v>50</v>
      </c>
      <c r="C34" s="193"/>
      <c r="D34" s="98">
        <v>1968001</v>
      </c>
      <c r="E34" s="193" t="s">
        <v>169</v>
      </c>
      <c r="F34" s="193"/>
      <c r="G34" s="193"/>
      <c r="H34" s="99" t="s">
        <v>55</v>
      </c>
      <c r="I34" s="4"/>
      <c r="J34" s="192"/>
      <c r="K34" s="193"/>
      <c r="L34" s="193"/>
      <c r="M34" s="100"/>
      <c r="N34" s="194"/>
      <c r="O34" s="194"/>
      <c r="P34" s="194"/>
      <c r="Q34" s="194"/>
      <c r="R34" s="194"/>
      <c r="S34" s="195"/>
      <c r="T34" s="4"/>
      <c r="U34" s="4"/>
      <c r="AC34" s="3"/>
      <c r="AD34" s="3"/>
    </row>
    <row r="35" spans="2:30" ht="20" customHeight="1">
      <c r="B35" s="188"/>
      <c r="C35" s="189"/>
      <c r="D35" s="101"/>
      <c r="E35" s="189"/>
      <c r="F35" s="189"/>
      <c r="G35" s="189"/>
      <c r="H35" s="102"/>
      <c r="I35" s="4"/>
      <c r="J35" s="188"/>
      <c r="K35" s="189"/>
      <c r="L35" s="189"/>
      <c r="M35" s="103"/>
      <c r="N35" s="190"/>
      <c r="O35" s="190"/>
      <c r="P35" s="190"/>
      <c r="Q35" s="190"/>
      <c r="R35" s="190"/>
      <c r="S35" s="191"/>
      <c r="T35" s="4"/>
      <c r="U35" s="4"/>
      <c r="AC35" s="3"/>
      <c r="AD35" s="3"/>
    </row>
    <row r="36" spans="2:30" ht="19" customHeight="1">
      <c r="B36" s="187"/>
      <c r="C36" s="187"/>
      <c r="D36" s="179"/>
      <c r="E36" s="179"/>
      <c r="F36" s="179"/>
      <c r="G36" s="179"/>
      <c r="H36" s="179"/>
      <c r="I36" s="4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4"/>
      <c r="U36" s="4"/>
      <c r="AC36" s="3"/>
      <c r="AD36" s="3"/>
    </row>
    <row r="37" spans="2:30" ht="18" customHeight="1">
      <c r="B37" s="180" t="s">
        <v>51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2"/>
      <c r="T37" s="4"/>
      <c r="U37" s="4"/>
      <c r="AC37" s="3"/>
      <c r="AD37" s="3"/>
    </row>
    <row r="38" spans="2:30" ht="18" customHeight="1">
      <c r="B38" s="183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5"/>
      <c r="T38" s="4"/>
      <c r="U38" s="4"/>
      <c r="AC38" s="3"/>
      <c r="AD38" s="3"/>
    </row>
    <row r="39" spans="2:30" ht="14">
      <c r="E39" s="2"/>
      <c r="F39" s="3"/>
      <c r="G39" s="3"/>
      <c r="H39" s="4"/>
      <c r="I39" s="4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2:30">
      <c r="J40" s="5"/>
    </row>
  </sheetData>
  <mergeCells count="60">
    <mergeCell ref="E27:G27"/>
    <mergeCell ref="J27:L27"/>
    <mergeCell ref="N27:Q27"/>
    <mergeCell ref="B7:B8"/>
    <mergeCell ref="J39:V39"/>
    <mergeCell ref="B27:C27"/>
    <mergeCell ref="R27:S27"/>
    <mergeCell ref="B28:C28"/>
    <mergeCell ref="E28:G28"/>
    <mergeCell ref="J28:L28"/>
    <mergeCell ref="N28:Q28"/>
    <mergeCell ref="R28:S28"/>
    <mergeCell ref="B29:C29"/>
    <mergeCell ref="E29:G29"/>
    <mergeCell ref="J29:L29"/>
    <mergeCell ref="N29:Q29"/>
    <mergeCell ref="H1:R1"/>
    <mergeCell ref="H2:R2"/>
    <mergeCell ref="E5:H5"/>
    <mergeCell ref="J5:M5"/>
    <mergeCell ref="O5:R5"/>
    <mergeCell ref="R29:S29"/>
    <mergeCell ref="B30:C30"/>
    <mergeCell ref="E30:G30"/>
    <mergeCell ref="J30:L30"/>
    <mergeCell ref="N30:Q30"/>
    <mergeCell ref="R30:S30"/>
    <mergeCell ref="B31:C31"/>
    <mergeCell ref="E31:G31"/>
    <mergeCell ref="J31:L31"/>
    <mergeCell ref="N31:Q31"/>
    <mergeCell ref="R31:S31"/>
    <mergeCell ref="B32:C32"/>
    <mergeCell ref="E32:G32"/>
    <mergeCell ref="J32:L32"/>
    <mergeCell ref="N32:Q32"/>
    <mergeCell ref="R32:S32"/>
    <mergeCell ref="B33:C33"/>
    <mergeCell ref="E33:G33"/>
    <mergeCell ref="J33:L33"/>
    <mergeCell ref="N33:Q33"/>
    <mergeCell ref="R33:S33"/>
    <mergeCell ref="B34:C34"/>
    <mergeCell ref="E34:G34"/>
    <mergeCell ref="J34:L34"/>
    <mergeCell ref="N34:Q34"/>
    <mergeCell ref="R34:S34"/>
    <mergeCell ref="B35:C35"/>
    <mergeCell ref="E35:G35"/>
    <mergeCell ref="J35:L35"/>
    <mergeCell ref="N35:Q35"/>
    <mergeCell ref="R35:S35"/>
    <mergeCell ref="O36:S36"/>
    <mergeCell ref="B37:S37"/>
    <mergeCell ref="B38:S38"/>
    <mergeCell ref="B36:C36"/>
    <mergeCell ref="D36:E36"/>
    <mergeCell ref="F36:H36"/>
    <mergeCell ref="J36:L36"/>
    <mergeCell ref="M36:N36"/>
  </mergeCells>
  <phoneticPr fontId="0" type="noConversion"/>
  <conditionalFormatting sqref="J9:O24">
    <cfRule type="cellIs" dxfId="15" priority="1" stopIfTrue="1" operator="between">
      <formula>1</formula>
      <formula>300</formula>
    </cfRule>
    <cfRule type="cellIs" dxfId="14" priority="2" stopIfTrue="1" operator="lessThanOrEqual">
      <formula>0</formula>
    </cfRule>
  </conditionalFormatting>
  <dataValidations count="6">
    <dataValidation type="list" allowBlank="1" showInputMessage="1" showErrorMessage="1" errorTitle="Feil_i_kategori" error="Feil verdi i kategori" sqref="E9:E24" xr:uid="{00000000-0002-0000-0300-000001000000}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C9:C24" xr:uid="{6DC4C155-E2DF-484F-B376-62690301B63D}">
      <formula1>"40,45,49,55,59,64,71,76,81,+81,'+81,81+,87,+87,'+87,87+,49,55,61,67,73,81,89,96,102,+102,'+102,102+,109,+109,'+109,109+"</formula1>
    </dataValidation>
    <dataValidation type="list" allowBlank="1" showInputMessage="1" showErrorMessage="1" sqref="B28:C35 J28:L35" xr:uid="{9B6986CF-5CD4-5540-99CA-ED5756DE33CC}">
      <formula1>"Dommer,Stevnets leder,Jury,Sekretær,Speaker,Teknisk kontrollør, Chief Marshall,Tidtaker"</formula1>
    </dataValidation>
    <dataValidation type="list" allowBlank="1" showInputMessage="1" showErrorMessage="1" sqref="E5:H5" xr:uid="{623CA135-E140-0542-B25D-BC4AD3414641}">
      <formula1>"Nasjonalt Stevne,Seriestevne,Seriestevne 5-kamp,Klubbmesterskap,Regionsmesterskap,Norgesmesterskap Senior,Norgesmesterskap Ungdom,Norgesmesterskap Junior,Norgesmesterskap Veteran,Norgesmesterskap 5-kamp,Norgesmesterskap Lag"</formula1>
    </dataValidation>
    <dataValidation type="list" allowBlank="1" showInputMessage="1" showErrorMessage="1" errorTitle="Feil_i_vektklasse" error="Feil verdi i vektklasse" sqref="C14:C17" xr:uid="{D7D9B99E-EE79-FC44-B9EC-42A7523375A6}">
      <formula1>"40,45,49,55,59,64,71,76,81,+81,81+,87,+87,87+,49,55,61,67,73,81,89,96,102,+102,102+,109,+109,109+"</formula1>
    </dataValidation>
    <dataValidation type="list" allowBlank="1" showInputMessage="1" showErrorMessage="1" errorTitle="Feil_i_kategori" error="Feil verdi i kategori" sqref="E14:E17" xr:uid="{ED1CE26F-F17D-2A43-96B7-FA25FA52A3B7}">
      <formula1>"UM,JM,SM,UK,JK,SK,M1,M2,M3,M4,M5,M6,M7,M8,M9,M10,K1,K2,K3,K4,K5,K6,K7,K8,K9,K10"</formula1>
    </dataValidation>
  </dataValidations>
  <pageMargins left="0.27559055118110198" right="0.35433070866141703" top="0.27559055118110198" bottom="0.27559055118110198" header="0.5" footer="0.5"/>
  <pageSetup paperSize="9" scale="64" orientation="landscape" horizontalDpi="360" verticalDpi="360" copies="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>
    <pageSetUpPr autoPageBreaks="0" fitToPage="1"/>
  </sheetPr>
  <dimension ref="B1:AD40"/>
  <sheetViews>
    <sheetView showGridLines="0" showRowColHeaders="0" showZeros="0" showOutlineSymbols="0" topLeftCell="A2" zoomScaleSheetLayoutView="75" workbookViewId="0">
      <selection activeCell="H11" sqref="H11"/>
    </sheetView>
  </sheetViews>
  <sheetFormatPr baseColWidth="10" defaultColWidth="9.19921875" defaultRowHeight="13"/>
  <cols>
    <col min="1" max="1" width="6.796875" style="4" customWidth="1"/>
    <col min="2" max="2" width="10.19921875" style="4" customWidth="1"/>
    <col min="3" max="3" width="6.3984375" style="1" customWidth="1"/>
    <col min="4" max="4" width="8.3984375" style="1" customWidth="1"/>
    <col min="5" max="5" width="6.3984375" style="32" customWidth="1"/>
    <col min="6" max="6" width="10.3984375" style="1" customWidth="1"/>
    <col min="7" max="7" width="3.796875" style="1" customWidth="1"/>
    <col min="8" max="8" width="27.3984375" style="5" customWidth="1"/>
    <col min="9" max="9" width="20.3984375" style="5" customWidth="1"/>
    <col min="10" max="10" width="7.19921875" style="1" customWidth="1"/>
    <col min="11" max="11" width="7.19921875" style="31" customWidth="1"/>
    <col min="12" max="12" width="7.19921875" style="1" customWidth="1"/>
    <col min="13" max="13" width="8.3984375" style="1" customWidth="1"/>
    <col min="14" max="15" width="7.19921875" style="1" customWidth="1"/>
    <col min="16" max="18" width="7.3984375" style="1" customWidth="1"/>
    <col min="19" max="20" width="10.3984375" style="30" customWidth="1"/>
    <col min="21" max="21" width="5.3984375" style="30" customWidth="1"/>
    <col min="22" max="22" width="5.3984375" style="4" customWidth="1"/>
    <col min="23" max="23" width="14.19921875" style="4" customWidth="1"/>
    <col min="24" max="30" width="0" style="4" hidden="1" customWidth="1"/>
    <col min="31" max="16384" width="9.19921875" style="4"/>
  </cols>
  <sheetData>
    <row r="1" spans="2:30" ht="53.25" customHeight="1">
      <c r="H1" s="201" t="s">
        <v>30</v>
      </c>
      <c r="I1" s="201"/>
      <c r="J1" s="201"/>
      <c r="K1" s="201"/>
      <c r="L1" s="201"/>
      <c r="M1" s="201"/>
      <c r="N1" s="201"/>
      <c r="O1" s="201"/>
      <c r="P1" s="201"/>
      <c r="Q1" s="201"/>
      <c r="R1" s="201"/>
      <c r="V1" s="30"/>
    </row>
    <row r="2" spans="2:30" ht="24.75" customHeight="1">
      <c r="H2" s="202" t="s">
        <v>25</v>
      </c>
      <c r="I2" s="202"/>
      <c r="J2" s="202"/>
      <c r="K2" s="202"/>
      <c r="L2" s="202"/>
      <c r="M2" s="202"/>
      <c r="N2" s="202"/>
      <c r="O2" s="202"/>
      <c r="P2" s="202"/>
      <c r="Q2" s="202"/>
      <c r="R2" s="202"/>
      <c r="V2" s="30"/>
    </row>
    <row r="3" spans="2:30">
      <c r="D3" s="84" t="s">
        <v>52</v>
      </c>
      <c r="V3" s="30"/>
    </row>
    <row r="4" spans="2:30" ht="12" customHeight="1">
      <c r="V4" s="30"/>
    </row>
    <row r="5" spans="2:30" s="6" customFormat="1" ht="15" customHeight="1">
      <c r="C5" s="33"/>
      <c r="D5" s="60" t="s">
        <v>22</v>
      </c>
      <c r="E5" s="186" t="s">
        <v>54</v>
      </c>
      <c r="F5" s="186"/>
      <c r="G5" s="186"/>
      <c r="H5" s="186"/>
      <c r="I5" s="60" t="s">
        <v>0</v>
      </c>
      <c r="J5" s="186" t="s">
        <v>55</v>
      </c>
      <c r="K5" s="186"/>
      <c r="L5" s="186"/>
      <c r="M5" s="186"/>
      <c r="N5" s="60" t="s">
        <v>1</v>
      </c>
      <c r="O5" s="208" t="s">
        <v>56</v>
      </c>
      <c r="P5" s="208"/>
      <c r="Q5" s="208"/>
      <c r="R5" s="208"/>
      <c r="S5" s="60" t="s">
        <v>2</v>
      </c>
      <c r="T5" s="81">
        <v>45402</v>
      </c>
      <c r="U5" s="83" t="s">
        <v>21</v>
      </c>
      <c r="V5" s="61">
        <v>5</v>
      </c>
    </row>
    <row r="6" spans="2:30">
      <c r="V6" s="30"/>
      <c r="AB6" s="4" t="s">
        <v>36</v>
      </c>
      <c r="AC6" s="4" t="s">
        <v>39</v>
      </c>
      <c r="AD6" s="4" t="s">
        <v>36</v>
      </c>
    </row>
    <row r="7" spans="2:30" s="1" customFormat="1" ht="14">
      <c r="B7" s="196" t="s">
        <v>42</v>
      </c>
      <c r="C7" s="24" t="s">
        <v>3</v>
      </c>
      <c r="D7" s="16" t="s">
        <v>4</v>
      </c>
      <c r="E7" s="34" t="s">
        <v>26</v>
      </c>
      <c r="F7" s="16" t="s">
        <v>5</v>
      </c>
      <c r="G7" s="16" t="s">
        <v>23</v>
      </c>
      <c r="H7" s="16" t="s">
        <v>6</v>
      </c>
      <c r="I7" s="16" t="s">
        <v>7</v>
      </c>
      <c r="J7" s="16"/>
      <c r="K7" s="35" t="s">
        <v>8</v>
      </c>
      <c r="L7" s="11"/>
      <c r="M7" s="16"/>
      <c r="N7" s="11" t="s">
        <v>9</v>
      </c>
      <c r="O7" s="11"/>
      <c r="P7" s="36" t="s">
        <v>27</v>
      </c>
      <c r="Q7" s="11"/>
      <c r="R7" s="16" t="s">
        <v>10</v>
      </c>
      <c r="S7" s="19" t="s">
        <v>11</v>
      </c>
      <c r="T7" s="62" t="s">
        <v>11</v>
      </c>
      <c r="U7" s="19" t="s">
        <v>12</v>
      </c>
      <c r="V7" s="26" t="s">
        <v>17</v>
      </c>
      <c r="W7" s="26" t="s">
        <v>13</v>
      </c>
      <c r="X7" s="3"/>
      <c r="AB7" s="1" t="s">
        <v>37</v>
      </c>
      <c r="AC7" s="1" t="s">
        <v>37</v>
      </c>
      <c r="AD7" s="1" t="s">
        <v>37</v>
      </c>
    </row>
    <row r="8" spans="2:30" s="1" customFormat="1">
      <c r="B8" s="197"/>
      <c r="C8" s="25" t="s">
        <v>14</v>
      </c>
      <c r="D8" s="17" t="s">
        <v>15</v>
      </c>
      <c r="E8" s="18" t="s">
        <v>20</v>
      </c>
      <c r="F8" s="17" t="s">
        <v>19</v>
      </c>
      <c r="G8" s="17" t="s">
        <v>24</v>
      </c>
      <c r="H8" s="17"/>
      <c r="I8" s="17"/>
      <c r="J8" s="22">
        <v>1</v>
      </c>
      <c r="K8" s="23">
        <v>2</v>
      </c>
      <c r="L8" s="21">
        <v>3</v>
      </c>
      <c r="M8" s="22">
        <v>1</v>
      </c>
      <c r="N8" s="23">
        <v>2</v>
      </c>
      <c r="O8" s="21">
        <v>3</v>
      </c>
      <c r="P8" s="37" t="s">
        <v>28</v>
      </c>
      <c r="Q8" s="38"/>
      <c r="R8" s="17" t="s">
        <v>16</v>
      </c>
      <c r="S8" s="20"/>
      <c r="T8" s="20" t="s">
        <v>31</v>
      </c>
      <c r="U8" s="20"/>
      <c r="V8" s="27"/>
      <c r="W8" s="27"/>
      <c r="Y8" s="1" t="s">
        <v>35</v>
      </c>
      <c r="Z8" s="1" t="s">
        <v>29</v>
      </c>
      <c r="AA8" s="1" t="s">
        <v>31</v>
      </c>
      <c r="AB8" s="1" t="s">
        <v>38</v>
      </c>
      <c r="AC8" s="1" t="s">
        <v>40</v>
      </c>
      <c r="AD8" s="1" t="s">
        <v>41</v>
      </c>
    </row>
    <row r="9" spans="2:30" s="10" customFormat="1" ht="20" customHeight="1">
      <c r="B9" s="120">
        <v>2005022</v>
      </c>
      <c r="C9" s="137">
        <v>89</v>
      </c>
      <c r="D9" s="122">
        <v>82.05</v>
      </c>
      <c r="E9" s="123" t="s">
        <v>84</v>
      </c>
      <c r="F9" s="124">
        <v>38615</v>
      </c>
      <c r="G9" s="138">
        <v>1</v>
      </c>
      <c r="H9" s="126" t="s">
        <v>116</v>
      </c>
      <c r="I9" s="127" t="s">
        <v>104</v>
      </c>
      <c r="J9" s="128">
        <v>-80</v>
      </c>
      <c r="K9" s="129">
        <v>80</v>
      </c>
      <c r="L9" s="130">
        <v>85</v>
      </c>
      <c r="M9" s="128">
        <v>105</v>
      </c>
      <c r="N9" s="71">
        <v>110</v>
      </c>
      <c r="O9" s="71">
        <v>-115</v>
      </c>
      <c r="P9" s="45">
        <f t="shared" ref="P9:P24" si="0">IF(MAX(J9:L9)&lt;0,0,TRUNC(MAX(J9:L9)/1)*1)</f>
        <v>85</v>
      </c>
      <c r="Q9" s="45">
        <f t="shared" ref="Q9:Q24" si="1">IF(MAX(M9:O9)&lt;0,0,TRUNC(MAX(M9:O9)/1)*1)</f>
        <v>110</v>
      </c>
      <c r="R9" s="45">
        <f t="shared" ref="R9:R23" si="2">IF(P9=0,0,IF(Q9=0,0,SUM(P9:Q9)))</f>
        <v>195</v>
      </c>
      <c r="S9" s="46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245.75894664437368</v>
      </c>
      <c r="T9" s="46" t="str">
        <f>IF(AA9=1,S9*AD9,"")</f>
        <v/>
      </c>
      <c r="U9" s="47">
        <v>3</v>
      </c>
      <c r="V9" s="48"/>
      <c r="W9" s="49">
        <f>IF(R9="","",IF(D9="","",IF(OR(E9="UK",E9="JK",E9="SK",E9="K1",E9="K2",E9="K3",E9="K4",E9="K5",E9="K6",E9="K7",E9="K8",E9="K9",E9="K10"),IF(D9&gt;153.655,1,IF(D9&lt;28,10^(0.783497476*LOG10(28/153.655)^2),10^(0.783497476*LOG10(D9/153.655)^2))),IF(D9&gt;175.508,1,IF(D9&lt;32,10^(0.75194503*LOG10(32/175.508)^2),10^(0.75194503*LOG10(D9/175.508)^2))))))</f>
        <v>1.2078004974963925</v>
      </c>
      <c r="X9" s="80">
        <f>T5</f>
        <v>45402</v>
      </c>
      <c r="Y9" s="72" t="str">
        <f>IF(ISNUMBER(FIND("M",E9)),"m",IF(ISNUMBER(FIND("K",E9)),"k"))</f>
        <v>m</v>
      </c>
      <c r="Z9" s="72">
        <f>IF(OR(F9="",X9=""),0,(YEAR(X9)-YEAR(F9)))</f>
        <v>19</v>
      </c>
      <c r="AA9" s="10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31">
        <v>2006015</v>
      </c>
      <c r="C10" s="63">
        <v>89</v>
      </c>
      <c r="D10" s="64">
        <v>86.59</v>
      </c>
      <c r="E10" s="65" t="s">
        <v>84</v>
      </c>
      <c r="F10" s="66">
        <v>38800</v>
      </c>
      <c r="G10" s="67">
        <v>2</v>
      </c>
      <c r="H10" s="68" t="s">
        <v>176</v>
      </c>
      <c r="I10" s="69" t="s">
        <v>60</v>
      </c>
      <c r="J10" s="134">
        <v>-84</v>
      </c>
      <c r="K10" s="135">
        <v>-84</v>
      </c>
      <c r="L10" s="136">
        <v>-84</v>
      </c>
      <c r="M10" s="134">
        <v>85</v>
      </c>
      <c r="N10" s="71">
        <v>95</v>
      </c>
      <c r="O10" s="71">
        <v>105</v>
      </c>
      <c r="P10" s="45">
        <f t="shared" si="0"/>
        <v>0</v>
      </c>
      <c r="Q10" s="45">
        <f t="shared" si="1"/>
        <v>105</v>
      </c>
      <c r="R10" s="45">
        <f t="shared" si="2"/>
        <v>0</v>
      </c>
      <c r="S10" s="46">
        <f t="shared" ref="S10:S24" si="3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>0</v>
      </c>
      <c r="T10" s="46" t="str">
        <f t="shared" ref="T10:T24" si="4">IF(AA10=1,S10*AD10,"")</f>
        <v/>
      </c>
      <c r="U10" s="50"/>
      <c r="V10" s="51"/>
      <c r="W10" s="49">
        <f t="shared" ref="W10:W24" si="5">IF(R10="","",IF(D10="","",IF(OR(E10="UK",E10="JK",E10="SK",E10="K1",E10="K2",E10="K3",E10="K4",E10="K5",E10="K6",E10="K7",E10="K8",E10="K9",E10="K10"),IF(D10&gt;153.655,1,IF(D10&lt;28,10^(0.783497476*LOG10(28/153.655)^2),10^(0.783497476*LOG10(D10/153.655)^2))),IF(D10&gt;175.508,1,IF(D10&lt;32,10^(0.75194503*LOG10(32/175.508)^2),10^(0.75194503*LOG10(D10/175.508)^2))))))</f>
        <v>1.1770399983593787</v>
      </c>
      <c r="X10" s="80">
        <f>T5</f>
        <v>45402</v>
      </c>
      <c r="Y10" s="72" t="str">
        <f t="shared" ref="Y10:Y24" si="6">IF(ISNUMBER(FIND("M",E10)),"m",IF(ISNUMBER(FIND("K",E10)),"k"))</f>
        <v>m</v>
      </c>
      <c r="Z10" s="72">
        <f t="shared" ref="Z10:Z24" si="7">IF(OR(F10="",X10=""),0,(YEAR(X10)-YEAR(F10)))</f>
        <v>18</v>
      </c>
      <c r="AA10" s="10">
        <f t="shared" ref="AA10:AA24" si="8">IF(Z10&gt;34,1,0)</f>
        <v>0</v>
      </c>
      <c r="AB10" s="10" t="b">
        <f>IF(AA10=1,LOOKUP(Z10,'Meltzer-Faber'!A4:A64,'Meltzer-Faber'!B4:B64))</f>
        <v>0</v>
      </c>
      <c r="AC10" s="10" t="b">
        <f>IF(AA10=1,LOOKUP(Z10,'Meltzer-Faber'!A4:A64,'Meltzer-Faber'!C4:C64))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31">
        <v>2008009</v>
      </c>
      <c r="C11" s="63">
        <v>89</v>
      </c>
      <c r="D11" s="64">
        <v>88.29</v>
      </c>
      <c r="E11" s="65" t="s">
        <v>80</v>
      </c>
      <c r="F11" s="66">
        <v>39760</v>
      </c>
      <c r="G11" s="67">
        <v>3</v>
      </c>
      <c r="H11" s="68" t="s">
        <v>119</v>
      </c>
      <c r="I11" s="69" t="s">
        <v>62</v>
      </c>
      <c r="J11" s="134">
        <v>104</v>
      </c>
      <c r="K11" s="135">
        <v>108</v>
      </c>
      <c r="L11" s="136">
        <v>-110</v>
      </c>
      <c r="M11" s="134">
        <v>134</v>
      </c>
      <c r="N11" s="71">
        <v>140</v>
      </c>
      <c r="O11" s="71">
        <v>-141</v>
      </c>
      <c r="P11" s="45">
        <f t="shared" si="0"/>
        <v>108</v>
      </c>
      <c r="Q11" s="45">
        <f t="shared" si="1"/>
        <v>140</v>
      </c>
      <c r="R11" s="45">
        <f t="shared" si="2"/>
        <v>248</v>
      </c>
      <c r="S11" s="46">
        <f t="shared" si="3"/>
        <v>300.95540188092258</v>
      </c>
      <c r="T11" s="46" t="str">
        <f t="shared" si="4"/>
        <v/>
      </c>
      <c r="U11" s="50">
        <v>2</v>
      </c>
      <c r="V11" s="51" t="s">
        <v>145</v>
      </c>
      <c r="W11" s="49">
        <f t="shared" si="5"/>
        <v>1.1666714195424843</v>
      </c>
      <c r="X11" s="80">
        <f>T5</f>
        <v>45402</v>
      </c>
      <c r="Y11" s="72" t="str">
        <f t="shared" si="6"/>
        <v>m</v>
      </c>
      <c r="Z11" s="72">
        <f t="shared" si="7"/>
        <v>16</v>
      </c>
      <c r="AA11" s="10">
        <f t="shared" si="8"/>
        <v>0</v>
      </c>
      <c r="AB11" s="10" t="b">
        <f>IF(AA11=1,LOOKUP(Z11,'Meltzer-Faber'!A5:A65,'Meltzer-Faber'!B5:B65))</f>
        <v>0</v>
      </c>
      <c r="AC11" s="10" t="b">
        <f>IF(AA11=1,LOOKUP(Z11,'Meltzer-Faber'!A5:A65,'Meltzer-Faber'!C5:C65))</f>
        <v>0</v>
      </c>
      <c r="AD11" s="10" t="b">
        <f t="shared" si="9"/>
        <v>0</v>
      </c>
    </row>
    <row r="12" spans="2:30" s="10" customFormat="1" ht="20" customHeight="1">
      <c r="B12" s="131">
        <v>2004018</v>
      </c>
      <c r="C12" s="63">
        <v>89</v>
      </c>
      <c r="D12" s="64">
        <v>81.209999999999994</v>
      </c>
      <c r="E12" s="65" t="s">
        <v>84</v>
      </c>
      <c r="F12" s="66">
        <v>38300</v>
      </c>
      <c r="G12" s="67">
        <v>4</v>
      </c>
      <c r="H12" s="68" t="s">
        <v>174</v>
      </c>
      <c r="I12" s="69" t="s">
        <v>60</v>
      </c>
      <c r="J12" s="134">
        <v>110</v>
      </c>
      <c r="K12" s="135">
        <v>112</v>
      </c>
      <c r="L12" s="136">
        <v>-114</v>
      </c>
      <c r="M12" s="134">
        <v>130</v>
      </c>
      <c r="N12" s="76">
        <v>133</v>
      </c>
      <c r="O12" s="71">
        <v>136</v>
      </c>
      <c r="P12" s="45">
        <f t="shared" si="0"/>
        <v>112</v>
      </c>
      <c r="Q12" s="45">
        <f t="shared" si="1"/>
        <v>136</v>
      </c>
      <c r="R12" s="45">
        <f t="shared" si="2"/>
        <v>248</v>
      </c>
      <c r="S12" s="46">
        <f t="shared" si="3"/>
        <v>314.30369937272036</v>
      </c>
      <c r="T12" s="46" t="str">
        <f t="shared" si="4"/>
        <v/>
      </c>
      <c r="U12" s="50">
        <v>1</v>
      </c>
      <c r="V12" s="51" t="s">
        <v>18</v>
      </c>
      <c r="W12" s="49">
        <f t="shared" si="5"/>
        <v>1.2140305597586165</v>
      </c>
      <c r="X12" s="80">
        <f>T5</f>
        <v>45402</v>
      </c>
      <c r="Y12" s="72" t="str">
        <f t="shared" si="6"/>
        <v>m</v>
      </c>
      <c r="Z12" s="72">
        <f t="shared" si="7"/>
        <v>20</v>
      </c>
      <c r="AA12" s="10">
        <f t="shared" si="8"/>
        <v>0</v>
      </c>
      <c r="AB12" s="10" t="b">
        <f>IF(AA12=1,LOOKUP(Z12,'Meltzer-Faber'!A6:A66,'Meltzer-Faber'!B6:B66))</f>
        <v>0</v>
      </c>
      <c r="AC12" s="10" t="b">
        <f>IF(AA12=1,LOOKUP(Z12,'Meltzer-Faber'!A6:A66,'Meltzer-Faber'!C6:C66))</f>
        <v>0</v>
      </c>
      <c r="AD12" s="10" t="b">
        <f t="shared" si="9"/>
        <v>0</v>
      </c>
    </row>
    <row r="13" spans="2:30" s="10" customFormat="1" ht="20" customHeight="1">
      <c r="B13" s="131">
        <v>2006024</v>
      </c>
      <c r="C13" s="63">
        <v>96</v>
      </c>
      <c r="D13" s="64">
        <v>89.57</v>
      </c>
      <c r="E13" s="65" t="s">
        <v>84</v>
      </c>
      <c r="F13" s="66">
        <v>38859</v>
      </c>
      <c r="G13" s="67">
        <v>5</v>
      </c>
      <c r="H13" s="68" t="s">
        <v>118</v>
      </c>
      <c r="I13" s="69" t="s">
        <v>65</v>
      </c>
      <c r="J13" s="134">
        <v>105</v>
      </c>
      <c r="K13" s="135">
        <v>-109</v>
      </c>
      <c r="L13" s="136">
        <v>-110</v>
      </c>
      <c r="M13" s="134">
        <v>130</v>
      </c>
      <c r="N13" s="71">
        <v>-134</v>
      </c>
      <c r="O13" s="71">
        <v>-134</v>
      </c>
      <c r="P13" s="45">
        <f t="shared" si="0"/>
        <v>105</v>
      </c>
      <c r="Q13" s="45">
        <f t="shared" si="1"/>
        <v>130</v>
      </c>
      <c r="R13" s="45">
        <f t="shared" si="2"/>
        <v>235</v>
      </c>
      <c r="S13" s="46">
        <f t="shared" si="3"/>
        <v>283.18167330324297</v>
      </c>
      <c r="T13" s="46" t="str">
        <f t="shared" si="4"/>
        <v/>
      </c>
      <c r="U13" s="50">
        <v>1</v>
      </c>
      <c r="V13" s="51" t="s">
        <v>18</v>
      </c>
      <c r="W13" s="49">
        <f t="shared" si="5"/>
        <v>1.1592386420126539</v>
      </c>
      <c r="X13" s="80">
        <f>T5</f>
        <v>45402</v>
      </c>
      <c r="Y13" s="72" t="str">
        <f t="shared" si="6"/>
        <v>m</v>
      </c>
      <c r="Z13" s="72">
        <f t="shared" si="7"/>
        <v>18</v>
      </c>
      <c r="AA13" s="10">
        <f t="shared" si="8"/>
        <v>0</v>
      </c>
      <c r="AB13" s="10" t="b">
        <f>IF(AA13=1,LOOKUP(Z13,'Meltzer-Faber'!A7:A67,'Meltzer-Faber'!B7:B67))</f>
        <v>0</v>
      </c>
      <c r="AC13" s="10" t="b">
        <f>IF(AA13=1,LOOKUP(Z13,'Meltzer-Faber'!A7:A67,'Meltzer-Faber'!C7:C67))</f>
        <v>0</v>
      </c>
      <c r="AD13" s="10" t="b">
        <f t="shared" si="9"/>
        <v>0</v>
      </c>
    </row>
    <row r="14" spans="2:30" s="10" customFormat="1" ht="20" customHeight="1">
      <c r="B14" s="131">
        <v>2006004</v>
      </c>
      <c r="C14" s="63">
        <v>96</v>
      </c>
      <c r="D14" s="64">
        <v>90.83</v>
      </c>
      <c r="E14" s="65" t="s">
        <v>84</v>
      </c>
      <c r="F14" s="66">
        <v>38870</v>
      </c>
      <c r="G14" s="67">
        <v>6</v>
      </c>
      <c r="H14" s="68" t="s">
        <v>120</v>
      </c>
      <c r="I14" s="69" t="s">
        <v>102</v>
      </c>
      <c r="J14" s="134">
        <v>95</v>
      </c>
      <c r="K14" s="135">
        <v>99</v>
      </c>
      <c r="L14" s="136">
        <v>-102</v>
      </c>
      <c r="M14" s="134">
        <v>108</v>
      </c>
      <c r="N14" s="71">
        <v>112</v>
      </c>
      <c r="O14" s="71">
        <v>-115</v>
      </c>
      <c r="P14" s="45">
        <f t="shared" si="0"/>
        <v>99</v>
      </c>
      <c r="Q14" s="45">
        <f t="shared" si="1"/>
        <v>112</v>
      </c>
      <c r="R14" s="45">
        <f t="shared" si="2"/>
        <v>211</v>
      </c>
      <c r="S14" s="46">
        <f t="shared" si="3"/>
        <v>252.56350308960219</v>
      </c>
      <c r="T14" s="46" t="str">
        <f t="shared" si="4"/>
        <v/>
      </c>
      <c r="U14" s="50">
        <v>4</v>
      </c>
      <c r="V14" s="51" t="s">
        <v>18</v>
      </c>
      <c r="W14" s="49">
        <f t="shared" si="5"/>
        <v>1.1522193809959578</v>
      </c>
      <c r="X14" s="80">
        <f>T5</f>
        <v>45402</v>
      </c>
      <c r="Y14" s="72" t="str">
        <f t="shared" si="6"/>
        <v>m</v>
      </c>
      <c r="Z14" s="72">
        <f t="shared" si="7"/>
        <v>18</v>
      </c>
      <c r="AA14" s="10">
        <f t="shared" si="8"/>
        <v>0</v>
      </c>
      <c r="AB14" s="10" t="b">
        <f>IF(AA14=1,LOOKUP(Z14,'Meltzer-Faber'!A8:A68,'Meltzer-Faber'!B8:B68))</f>
        <v>0</v>
      </c>
      <c r="AC14" s="10" t="b">
        <f>IF(AA14=1,LOOKUP(Z14,'Meltzer-Faber'!A8:A68,'Meltzer-Faber'!C8:C68))</f>
        <v>0</v>
      </c>
      <c r="AD14" s="10" t="b">
        <f t="shared" si="9"/>
        <v>0</v>
      </c>
    </row>
    <row r="15" spans="2:30" s="10" customFormat="1" ht="20" customHeight="1">
      <c r="B15" s="131">
        <v>2006026</v>
      </c>
      <c r="C15" s="63">
        <v>96</v>
      </c>
      <c r="D15" s="64">
        <v>92.27</v>
      </c>
      <c r="E15" s="65" t="s">
        <v>84</v>
      </c>
      <c r="F15" s="66">
        <v>38951</v>
      </c>
      <c r="G15" s="67">
        <v>7</v>
      </c>
      <c r="H15" s="68" t="s">
        <v>121</v>
      </c>
      <c r="I15" s="69" t="s">
        <v>65</v>
      </c>
      <c r="J15" s="134">
        <v>92</v>
      </c>
      <c r="K15" s="135">
        <v>-97</v>
      </c>
      <c r="L15" s="136">
        <v>-97</v>
      </c>
      <c r="M15" s="134">
        <v>110</v>
      </c>
      <c r="N15" s="71">
        <v>117</v>
      </c>
      <c r="O15" s="71">
        <v>121</v>
      </c>
      <c r="P15" s="45">
        <f t="shared" si="0"/>
        <v>92</v>
      </c>
      <c r="Q15" s="45">
        <f t="shared" si="1"/>
        <v>121</v>
      </c>
      <c r="R15" s="45">
        <f t="shared" si="2"/>
        <v>213</v>
      </c>
      <c r="S15" s="46">
        <f t="shared" si="3"/>
        <v>253.07876048504403</v>
      </c>
      <c r="T15" s="46" t="str">
        <f t="shared" si="4"/>
        <v/>
      </c>
      <c r="U15" s="50">
        <v>3</v>
      </c>
      <c r="V15" s="51"/>
      <c r="W15" s="49">
        <f t="shared" si="5"/>
        <v>1.1445410763754205</v>
      </c>
      <c r="X15" s="80">
        <f>T5</f>
        <v>45402</v>
      </c>
      <c r="Y15" s="72" t="str">
        <f t="shared" si="6"/>
        <v>m</v>
      </c>
      <c r="Z15" s="72">
        <f t="shared" si="7"/>
        <v>18</v>
      </c>
      <c r="AA15" s="10">
        <f t="shared" si="8"/>
        <v>0</v>
      </c>
      <c r="AB15" s="10" t="b">
        <f>IF(AA15=1,LOOKUP(Z15,'Meltzer-Faber'!A9:A69,'Meltzer-Faber'!B9:B69))</f>
        <v>0</v>
      </c>
      <c r="AC15" s="10" t="b">
        <f>IF(AA15=1,LOOKUP(Z15,'Meltzer-Faber'!A9:A69,'Meltzer-Faber'!C9:C69))</f>
        <v>0</v>
      </c>
      <c r="AD15" s="10" t="b">
        <f t="shared" si="9"/>
        <v>0</v>
      </c>
    </row>
    <row r="16" spans="2:30" s="10" customFormat="1" ht="20" customHeight="1">
      <c r="B16" s="131">
        <v>2004020</v>
      </c>
      <c r="C16" s="63">
        <v>96</v>
      </c>
      <c r="D16" s="64">
        <v>95.07</v>
      </c>
      <c r="E16" s="65" t="s">
        <v>84</v>
      </c>
      <c r="F16" s="66">
        <v>38163</v>
      </c>
      <c r="G16" s="67">
        <v>8</v>
      </c>
      <c r="H16" s="68" t="s">
        <v>122</v>
      </c>
      <c r="I16" s="69" t="s">
        <v>95</v>
      </c>
      <c r="J16" s="134">
        <v>85</v>
      </c>
      <c r="K16" s="135">
        <v>91</v>
      </c>
      <c r="L16" s="136">
        <v>94</v>
      </c>
      <c r="M16" s="134">
        <v>108</v>
      </c>
      <c r="N16" s="71">
        <v>-114</v>
      </c>
      <c r="O16" s="71">
        <v>114</v>
      </c>
      <c r="P16" s="45">
        <f t="shared" si="0"/>
        <v>94</v>
      </c>
      <c r="Q16" s="45">
        <f t="shared" si="1"/>
        <v>114</v>
      </c>
      <c r="R16" s="45">
        <f t="shared" si="2"/>
        <v>208</v>
      </c>
      <c r="S16" s="46">
        <f t="shared" si="3"/>
        <v>243.79272849219615</v>
      </c>
      <c r="T16" s="46" t="str">
        <f t="shared" si="4"/>
        <v/>
      </c>
      <c r="U16" s="50">
        <v>5</v>
      </c>
      <c r="V16" s="51"/>
      <c r="W16" s="49">
        <f t="shared" si="5"/>
        <v>1.1305923667649289</v>
      </c>
      <c r="X16" s="80">
        <f>T5</f>
        <v>45402</v>
      </c>
      <c r="Y16" s="72" t="str">
        <f t="shared" si="6"/>
        <v>m</v>
      </c>
      <c r="Z16" s="72">
        <f t="shared" si="7"/>
        <v>20</v>
      </c>
      <c r="AA16" s="10">
        <f t="shared" si="8"/>
        <v>0</v>
      </c>
      <c r="AB16" s="10" t="b">
        <f>IF(AA16=1,LOOKUP(Z16,'Meltzer-Faber'!A10:A70,'Meltzer-Faber'!B10:B70))</f>
        <v>0</v>
      </c>
      <c r="AC16" s="10" t="b">
        <f>IF(AA16=1,LOOKUP(Z16,'Meltzer-Faber'!A10:A70,'Meltzer-Faber'!C10:C70))</f>
        <v>0</v>
      </c>
      <c r="AD16" s="10" t="b">
        <f t="shared" si="9"/>
        <v>0</v>
      </c>
    </row>
    <row r="17" spans="2:30" s="10" customFormat="1" ht="20" customHeight="1">
      <c r="B17" s="131">
        <v>2005017</v>
      </c>
      <c r="C17" s="63">
        <v>96</v>
      </c>
      <c r="D17" s="64">
        <v>91.57</v>
      </c>
      <c r="E17" s="65" t="s">
        <v>84</v>
      </c>
      <c r="F17" s="66">
        <v>38629</v>
      </c>
      <c r="G17" s="67">
        <v>9</v>
      </c>
      <c r="H17" s="68" t="s">
        <v>123</v>
      </c>
      <c r="I17" s="69" t="s">
        <v>124</v>
      </c>
      <c r="J17" s="134">
        <v>91</v>
      </c>
      <c r="K17" s="135">
        <v>95</v>
      </c>
      <c r="L17" s="136">
        <v>-100</v>
      </c>
      <c r="M17" s="134">
        <v>117</v>
      </c>
      <c r="N17" s="71">
        <v>121</v>
      </c>
      <c r="O17" s="71">
        <v>126</v>
      </c>
      <c r="P17" s="45">
        <f t="shared" si="0"/>
        <v>95</v>
      </c>
      <c r="Q17" s="45">
        <f t="shared" si="1"/>
        <v>126</v>
      </c>
      <c r="R17" s="45">
        <f t="shared" si="2"/>
        <v>221</v>
      </c>
      <c r="S17" s="46">
        <f t="shared" si="3"/>
        <v>263.52088794161335</v>
      </c>
      <c r="T17" s="46" t="str">
        <f t="shared" si="4"/>
        <v/>
      </c>
      <c r="U17" s="50">
        <v>2</v>
      </c>
      <c r="V17" s="51"/>
      <c r="W17" s="49">
        <f t="shared" si="5"/>
        <v>1.1482289216113724</v>
      </c>
      <c r="X17" s="80">
        <f>T5</f>
        <v>45402</v>
      </c>
      <c r="Y17" s="72" t="str">
        <f t="shared" si="6"/>
        <v>m</v>
      </c>
      <c r="Z17" s="72">
        <f t="shared" si="7"/>
        <v>19</v>
      </c>
      <c r="AA17" s="10">
        <f t="shared" si="8"/>
        <v>0</v>
      </c>
      <c r="AB17" s="10" t="b">
        <f>IF(AA17=1,LOOKUP(Z17,'Meltzer-Faber'!A11:A71,'Meltzer-Faber'!B11:B71))</f>
        <v>0</v>
      </c>
      <c r="AC17" s="10" t="b">
        <f>IF(AA17=1,LOOKUP(Z17,'Meltzer-Faber'!A11:A71,'Meltzer-Faber'!C11:C71))</f>
        <v>0</v>
      </c>
      <c r="AD17" s="10" t="b">
        <f t="shared" si="9"/>
        <v>0</v>
      </c>
    </row>
    <row r="18" spans="2:30" s="10" customFormat="1" ht="20" customHeight="1">
      <c r="B18" s="131">
        <v>2004004</v>
      </c>
      <c r="C18" s="63">
        <v>102</v>
      </c>
      <c r="D18" s="64">
        <v>99.39</v>
      </c>
      <c r="E18" s="65" t="s">
        <v>84</v>
      </c>
      <c r="F18" s="66">
        <v>38227</v>
      </c>
      <c r="G18" s="67">
        <v>10</v>
      </c>
      <c r="H18" s="68" t="s">
        <v>125</v>
      </c>
      <c r="I18" s="69" t="s">
        <v>102</v>
      </c>
      <c r="J18" s="134">
        <v>97</v>
      </c>
      <c r="K18" s="135">
        <v>102</v>
      </c>
      <c r="L18" s="136">
        <v>-107</v>
      </c>
      <c r="M18" s="134">
        <v>125</v>
      </c>
      <c r="N18" s="71">
        <v>130</v>
      </c>
      <c r="O18" s="71">
        <v>-136</v>
      </c>
      <c r="P18" s="45">
        <f t="shared" si="0"/>
        <v>102</v>
      </c>
      <c r="Q18" s="45">
        <f t="shared" si="1"/>
        <v>130</v>
      </c>
      <c r="R18" s="45">
        <f t="shared" si="2"/>
        <v>232</v>
      </c>
      <c r="S18" s="46">
        <f t="shared" si="3"/>
        <v>266.74578705238639</v>
      </c>
      <c r="T18" s="46" t="str">
        <f t="shared" si="4"/>
        <v/>
      </c>
      <c r="U18" s="50">
        <v>2</v>
      </c>
      <c r="V18" s="51" t="s">
        <v>18</v>
      </c>
      <c r="W18" s="49">
        <f t="shared" si="5"/>
        <v>1.1113693436485081</v>
      </c>
      <c r="X18" s="80">
        <f>T5</f>
        <v>45402</v>
      </c>
      <c r="Y18" s="72" t="str">
        <f t="shared" si="6"/>
        <v>m</v>
      </c>
      <c r="Z18" s="72">
        <f t="shared" si="7"/>
        <v>20</v>
      </c>
      <c r="AA18" s="10">
        <f t="shared" si="8"/>
        <v>0</v>
      </c>
      <c r="AB18" s="10" t="b">
        <f>IF(AA18=1,LOOKUP(Z18,'Meltzer-Faber'!A12:A72,'Meltzer-Faber'!B12:B72))</f>
        <v>0</v>
      </c>
      <c r="AC18" s="10" t="b">
        <f>IF(AA18=1,LOOKUP(Z18,'Meltzer-Faber'!A12:A72,'Meltzer-Faber'!C12:C72))</f>
        <v>0</v>
      </c>
      <c r="AD18" s="10" t="b">
        <f t="shared" si="9"/>
        <v>0</v>
      </c>
    </row>
    <row r="19" spans="2:30" s="10" customFormat="1" ht="20" customHeight="1">
      <c r="B19" s="131">
        <v>2006009</v>
      </c>
      <c r="C19" s="63">
        <v>102</v>
      </c>
      <c r="D19" s="64">
        <v>99.87</v>
      </c>
      <c r="E19" s="65" t="s">
        <v>84</v>
      </c>
      <c r="F19" s="66">
        <v>38980</v>
      </c>
      <c r="G19" s="67">
        <v>11</v>
      </c>
      <c r="H19" s="68" t="s">
        <v>126</v>
      </c>
      <c r="I19" s="69" t="s">
        <v>124</v>
      </c>
      <c r="J19" s="134">
        <v>109</v>
      </c>
      <c r="K19" s="135">
        <v>113</v>
      </c>
      <c r="L19" s="136">
        <v>116</v>
      </c>
      <c r="M19" s="134">
        <v>138</v>
      </c>
      <c r="N19" s="71">
        <v>143</v>
      </c>
      <c r="O19" s="71">
        <v>150</v>
      </c>
      <c r="P19" s="45">
        <f t="shared" si="0"/>
        <v>116</v>
      </c>
      <c r="Q19" s="45">
        <f t="shared" si="1"/>
        <v>150</v>
      </c>
      <c r="R19" s="45">
        <f t="shared" si="2"/>
        <v>266</v>
      </c>
      <c r="S19" s="46">
        <f t="shared" si="3"/>
        <v>305.22389130694563</v>
      </c>
      <c r="T19" s="46" t="str">
        <f t="shared" si="4"/>
        <v/>
      </c>
      <c r="U19" s="50">
        <v>1</v>
      </c>
      <c r="V19" s="51" t="s">
        <v>145</v>
      </c>
      <c r="W19" s="49">
        <f t="shared" si="5"/>
        <v>1.1093909516347018</v>
      </c>
      <c r="X19" s="80">
        <f>T5</f>
        <v>45402</v>
      </c>
      <c r="Y19" s="72" t="str">
        <f t="shared" si="6"/>
        <v>m</v>
      </c>
      <c r="Z19" s="72">
        <f t="shared" si="7"/>
        <v>18</v>
      </c>
      <c r="AA19" s="10">
        <f t="shared" si="8"/>
        <v>0</v>
      </c>
      <c r="AB19" s="10" t="b">
        <f>IF(AA19=1,LOOKUP(Z19,'Meltzer-Faber'!A13:A73,'Meltzer-Faber'!B13:B73))</f>
        <v>0</v>
      </c>
      <c r="AC19" s="10" t="b">
        <f>IF(AA19=1,LOOKUP(Z19,'Meltzer-Faber'!A13:A73,'Meltzer-Faber'!C13:C73))</f>
        <v>0</v>
      </c>
      <c r="AD19" s="10" t="b">
        <f t="shared" si="9"/>
        <v>0</v>
      </c>
    </row>
    <row r="20" spans="2:30" s="10" customFormat="1" ht="20" customHeight="1">
      <c r="B20" s="131">
        <v>2004016</v>
      </c>
      <c r="C20" s="63">
        <v>109</v>
      </c>
      <c r="D20" s="64">
        <v>103.85</v>
      </c>
      <c r="E20" s="65" t="s">
        <v>84</v>
      </c>
      <c r="F20" s="66">
        <v>37993</v>
      </c>
      <c r="G20" s="67">
        <v>12</v>
      </c>
      <c r="H20" s="68" t="s">
        <v>127</v>
      </c>
      <c r="I20" s="69" t="s">
        <v>95</v>
      </c>
      <c r="J20" s="134">
        <v>112</v>
      </c>
      <c r="K20" s="135">
        <v>119</v>
      </c>
      <c r="L20" s="136">
        <v>-122</v>
      </c>
      <c r="M20" s="134">
        <v>-130</v>
      </c>
      <c r="N20" s="71">
        <v>130</v>
      </c>
      <c r="O20" s="71">
        <v>-139</v>
      </c>
      <c r="P20" s="45">
        <f t="shared" si="0"/>
        <v>119</v>
      </c>
      <c r="Q20" s="45">
        <f t="shared" si="1"/>
        <v>130</v>
      </c>
      <c r="R20" s="45">
        <f t="shared" si="2"/>
        <v>249</v>
      </c>
      <c r="S20" s="46">
        <f t="shared" si="3"/>
        <v>281.24933677549944</v>
      </c>
      <c r="T20" s="46" t="str">
        <f t="shared" si="4"/>
        <v/>
      </c>
      <c r="U20" s="50">
        <v>1</v>
      </c>
      <c r="V20" s="51"/>
      <c r="W20" s="49">
        <f t="shared" si="5"/>
        <v>1.0940862112892589</v>
      </c>
      <c r="X20" s="80">
        <f>T5</f>
        <v>45402</v>
      </c>
      <c r="Y20" s="72" t="str">
        <f t="shared" si="6"/>
        <v>m</v>
      </c>
      <c r="Z20" s="72">
        <f t="shared" si="7"/>
        <v>20</v>
      </c>
      <c r="AA20" s="10">
        <f t="shared" si="8"/>
        <v>0</v>
      </c>
      <c r="AB20" s="10" t="b">
        <f>IF(AA20=1,LOOKUP(Z20,'Meltzer-Faber'!A14:A74,'Meltzer-Faber'!B14:B74))</f>
        <v>0</v>
      </c>
      <c r="AC20" s="10" t="b">
        <f>IF(AA20=1,LOOKUP(Z20,'Meltzer-Faber'!A14:A74,'Meltzer-Faber'!C14:C74))</f>
        <v>0</v>
      </c>
      <c r="AD20" s="10" t="b">
        <f t="shared" si="9"/>
        <v>0</v>
      </c>
    </row>
    <row r="21" spans="2:30" s="10" customFormat="1" ht="20" customHeight="1">
      <c r="B21" s="105"/>
      <c r="C21" s="115"/>
      <c r="D21" s="106"/>
      <c r="E21" s="107"/>
      <c r="F21" s="108"/>
      <c r="G21" s="116"/>
      <c r="H21" s="110"/>
      <c r="I21" s="111"/>
      <c r="J21" s="112"/>
      <c r="K21" s="113"/>
      <c r="L21" s="114"/>
      <c r="M21" s="112"/>
      <c r="N21" s="71"/>
      <c r="O21" s="71"/>
      <c r="P21" s="45">
        <f t="shared" si="0"/>
        <v>0</v>
      </c>
      <c r="Q21" s="45">
        <f t="shared" si="1"/>
        <v>0</v>
      </c>
      <c r="R21" s="45">
        <f t="shared" si="2"/>
        <v>0</v>
      </c>
      <c r="S21" s="46" t="str">
        <f t="shared" si="3"/>
        <v/>
      </c>
      <c r="T21" s="46" t="str">
        <f t="shared" si="4"/>
        <v/>
      </c>
      <c r="U21" s="50"/>
      <c r="V21" s="51"/>
      <c r="W21" s="49" t="str">
        <f t="shared" si="5"/>
        <v/>
      </c>
      <c r="X21" s="80">
        <f>T5</f>
        <v>45402</v>
      </c>
      <c r="Y21" s="72" t="b">
        <f t="shared" si="6"/>
        <v>0</v>
      </c>
      <c r="Z21" s="72">
        <f t="shared" si="7"/>
        <v>0</v>
      </c>
      <c r="AA21" s="10">
        <f t="shared" si="8"/>
        <v>0</v>
      </c>
      <c r="AB21" s="10" t="b">
        <f>IF(AA21=1,LOOKUP(Z21,'Meltzer-Faber'!A15:A75,'Meltzer-Faber'!B15:B75))</f>
        <v>0</v>
      </c>
      <c r="AC21" s="10" t="b">
        <f>IF(AA21=1,LOOKUP(Z21,'Meltzer-Faber'!A15:A75,'Meltzer-Faber'!C15:C75))</f>
        <v>0</v>
      </c>
      <c r="AD21" s="10" t="str">
        <f t="shared" si="9"/>
        <v/>
      </c>
    </row>
    <row r="22" spans="2:30" s="10" customFormat="1" ht="20" customHeight="1">
      <c r="B22" s="90"/>
      <c r="C22" s="63"/>
      <c r="D22" s="64"/>
      <c r="E22" s="65"/>
      <c r="F22" s="66"/>
      <c r="G22" s="67"/>
      <c r="H22" s="68" t="s">
        <v>18</v>
      </c>
      <c r="I22" s="69"/>
      <c r="J22" s="73"/>
      <c r="K22" s="74"/>
      <c r="L22" s="75"/>
      <c r="M22" s="70"/>
      <c r="N22" s="71"/>
      <c r="O22" s="71"/>
      <c r="P22" s="45">
        <f t="shared" si="0"/>
        <v>0</v>
      </c>
      <c r="Q22" s="45">
        <f t="shared" si="1"/>
        <v>0</v>
      </c>
      <c r="R22" s="45">
        <f t="shared" si="2"/>
        <v>0</v>
      </c>
      <c r="S22" s="46" t="str">
        <f t="shared" si="3"/>
        <v/>
      </c>
      <c r="T22" s="46" t="str">
        <f t="shared" si="4"/>
        <v/>
      </c>
      <c r="U22" s="50"/>
      <c r="V22" s="51"/>
      <c r="W22" s="49" t="str">
        <f t="shared" si="5"/>
        <v/>
      </c>
      <c r="X22" s="80">
        <f>T5</f>
        <v>45402</v>
      </c>
      <c r="Y22" s="72" t="b">
        <f t="shared" si="6"/>
        <v>0</v>
      </c>
      <c r="Z22" s="72">
        <f t="shared" si="7"/>
        <v>0</v>
      </c>
      <c r="AA22" s="10">
        <f t="shared" si="8"/>
        <v>0</v>
      </c>
      <c r="AB22" s="10" t="b">
        <f>IF(AA22=1,LOOKUP(Z22,'Meltzer-Faber'!A16:A76,'Meltzer-Faber'!B16:B76))</f>
        <v>0</v>
      </c>
      <c r="AC22" s="10" t="b">
        <f>IF(AA22=1,LOOKUP(Z22,'Meltzer-Faber'!A16:A76,'Meltzer-Faber'!C16:C76))</f>
        <v>0</v>
      </c>
      <c r="AD22" s="10" t="str">
        <f t="shared" si="9"/>
        <v/>
      </c>
    </row>
    <row r="23" spans="2:30" s="10" customFormat="1" ht="20" customHeight="1">
      <c r="B23" s="90"/>
      <c r="C23" s="63"/>
      <c r="D23" s="64"/>
      <c r="E23" s="65"/>
      <c r="F23" s="66"/>
      <c r="G23" s="67"/>
      <c r="H23" s="68"/>
      <c r="I23" s="69"/>
      <c r="J23" s="73"/>
      <c r="K23" s="74"/>
      <c r="L23" s="75"/>
      <c r="M23" s="70"/>
      <c r="N23" s="71"/>
      <c r="O23" s="71"/>
      <c r="P23" s="45">
        <f t="shared" si="0"/>
        <v>0</v>
      </c>
      <c r="Q23" s="45">
        <f t="shared" si="1"/>
        <v>0</v>
      </c>
      <c r="R23" s="45">
        <f t="shared" si="2"/>
        <v>0</v>
      </c>
      <c r="S23" s="46" t="str">
        <f t="shared" si="3"/>
        <v/>
      </c>
      <c r="T23" s="46" t="str">
        <f t="shared" si="4"/>
        <v/>
      </c>
      <c r="U23" s="50"/>
      <c r="V23" s="51"/>
      <c r="W23" s="49" t="str">
        <f t="shared" si="5"/>
        <v/>
      </c>
      <c r="X23" s="80">
        <f>T5</f>
        <v>45402</v>
      </c>
      <c r="Y23" s="72" t="b">
        <f t="shared" si="6"/>
        <v>0</v>
      </c>
      <c r="Z23" s="72">
        <f t="shared" si="7"/>
        <v>0</v>
      </c>
      <c r="AA23" s="10">
        <f t="shared" si="8"/>
        <v>0</v>
      </c>
      <c r="AB23" s="10" t="b">
        <f>IF(AA23=1,LOOKUP(Z23,'Meltzer-Faber'!A17:A77,'Meltzer-Faber'!B17:B77))</f>
        <v>0</v>
      </c>
      <c r="AC23" s="10" t="b">
        <f>IF(AA23=1,LOOKUP(Z23,'Meltzer-Faber'!A17:A77,'Meltzer-Faber'!C17:C77))</f>
        <v>0</v>
      </c>
      <c r="AD23" s="10" t="str">
        <f t="shared" si="9"/>
        <v/>
      </c>
    </row>
    <row r="24" spans="2:30" s="10" customFormat="1" ht="20" customHeight="1">
      <c r="B24" s="91"/>
      <c r="C24" s="63"/>
      <c r="D24" s="59"/>
      <c r="E24" s="65"/>
      <c r="F24" s="52"/>
      <c r="G24" s="53"/>
      <c r="H24" s="54"/>
      <c r="I24" s="55"/>
      <c r="J24" s="77"/>
      <c r="K24" s="78"/>
      <c r="L24" s="79"/>
      <c r="M24" s="70"/>
      <c r="N24" s="71"/>
      <c r="O24" s="71"/>
      <c r="P24" s="45">
        <f t="shared" si="0"/>
        <v>0</v>
      </c>
      <c r="Q24" s="45">
        <f t="shared" si="1"/>
        <v>0</v>
      </c>
      <c r="R24" s="56">
        <f>IF(P24=0,0,IF(Q24=0,0,SUM(P24:Q24)))</f>
        <v>0</v>
      </c>
      <c r="S24" s="46" t="str">
        <f t="shared" si="3"/>
        <v/>
      </c>
      <c r="T24" s="46" t="str">
        <f t="shared" si="4"/>
        <v/>
      </c>
      <c r="U24" s="57"/>
      <c r="V24" s="58"/>
      <c r="W24" s="49" t="str">
        <f t="shared" si="5"/>
        <v/>
      </c>
      <c r="X24" s="80">
        <f>T5</f>
        <v>45402</v>
      </c>
      <c r="Y24" s="72" t="b">
        <f t="shared" si="6"/>
        <v>0</v>
      </c>
      <c r="Z24" s="72">
        <f t="shared" si="7"/>
        <v>0</v>
      </c>
      <c r="AA24" s="10">
        <f t="shared" si="8"/>
        <v>0</v>
      </c>
      <c r="AB24" s="10" t="b">
        <v>0</v>
      </c>
      <c r="AC24" s="10" t="b">
        <f>IF(AA24=1,LOOKUP(Z24,'Meltzer-Faber'!A18:A78,'Meltzer-Faber'!C18:C78))</f>
        <v>0</v>
      </c>
      <c r="AD24" s="10" t="str">
        <f t="shared" si="9"/>
        <v/>
      </c>
    </row>
    <row r="25" spans="2:30" s="7" customFormat="1" ht="9" customHeight="1">
      <c r="C25" s="12"/>
      <c r="D25" s="13"/>
      <c r="E25" s="14"/>
      <c r="F25" s="15"/>
      <c r="G25" s="15"/>
      <c r="H25" s="12"/>
      <c r="I25" s="12"/>
      <c r="J25" s="39"/>
      <c r="K25" s="40"/>
      <c r="L25" s="39"/>
      <c r="M25" s="39"/>
      <c r="N25" s="39"/>
      <c r="O25" s="39"/>
      <c r="P25" s="14"/>
      <c r="Q25" s="14"/>
      <c r="R25" s="14"/>
      <c r="S25" s="41"/>
      <c r="T25" s="41"/>
      <c r="U25" s="42"/>
      <c r="V25" s="8"/>
      <c r="W25" s="9"/>
      <c r="AA25" s="10"/>
    </row>
    <row r="26" spans="2:30" customFormat="1">
      <c r="J26" s="33"/>
      <c r="K26" s="4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2:30" customFormat="1" ht="23" customHeight="1">
      <c r="B27" s="199" t="s">
        <v>43</v>
      </c>
      <c r="C27" s="199"/>
      <c r="D27" s="92" t="s">
        <v>42</v>
      </c>
      <c r="E27" s="199" t="s">
        <v>6</v>
      </c>
      <c r="F27" s="199"/>
      <c r="G27" s="199"/>
      <c r="H27" s="92" t="s">
        <v>44</v>
      </c>
      <c r="I27" s="29"/>
      <c r="J27" s="199" t="s">
        <v>43</v>
      </c>
      <c r="K27" s="199"/>
      <c r="L27" s="199"/>
      <c r="M27" s="93" t="s">
        <v>42</v>
      </c>
      <c r="N27" s="200" t="s">
        <v>6</v>
      </c>
      <c r="O27" s="200"/>
      <c r="P27" s="200"/>
      <c r="Q27" s="200"/>
      <c r="R27" s="200" t="s">
        <v>44</v>
      </c>
      <c r="S27" s="200"/>
      <c r="T27" s="33"/>
      <c r="U27" s="33"/>
      <c r="V27" s="33"/>
      <c r="X27" s="4"/>
      <c r="Y27" s="4"/>
      <c r="Z27" s="4"/>
      <c r="AA27" s="1"/>
      <c r="AC27" s="28"/>
      <c r="AD27" s="28"/>
    </row>
    <row r="28" spans="2:30" s="6" customFormat="1" ht="20" customHeight="1">
      <c r="B28" s="204" t="s">
        <v>45</v>
      </c>
      <c r="C28" s="205"/>
      <c r="D28" s="94">
        <v>1965001</v>
      </c>
      <c r="E28" s="205" t="s">
        <v>143</v>
      </c>
      <c r="F28" s="205"/>
      <c r="G28" s="205"/>
      <c r="H28" s="95" t="s">
        <v>73</v>
      </c>
      <c r="I28" s="5"/>
      <c r="J28" s="204" t="s">
        <v>46</v>
      </c>
      <c r="K28" s="205"/>
      <c r="L28" s="205"/>
      <c r="M28" s="96">
        <v>1961001</v>
      </c>
      <c r="N28" s="206" t="s">
        <v>161</v>
      </c>
      <c r="O28" s="206"/>
      <c r="P28" s="206"/>
      <c r="Q28" s="206"/>
      <c r="R28" s="206" t="s">
        <v>55</v>
      </c>
      <c r="S28" s="207"/>
      <c r="AA28" s="1"/>
      <c r="AC28" s="97"/>
      <c r="AD28" s="97"/>
    </row>
    <row r="29" spans="2:30" s="6" customFormat="1" ht="21" customHeight="1">
      <c r="B29" s="192" t="s">
        <v>47</v>
      </c>
      <c r="C29" s="193"/>
      <c r="D29" s="98">
        <v>2004001</v>
      </c>
      <c r="E29" s="193" t="s">
        <v>167</v>
      </c>
      <c r="F29" s="193"/>
      <c r="G29" s="193"/>
      <c r="H29" s="99" t="s">
        <v>150</v>
      </c>
      <c r="I29" s="5"/>
      <c r="J29" s="192" t="s">
        <v>48</v>
      </c>
      <c r="K29" s="193"/>
      <c r="L29" s="193"/>
      <c r="M29" s="100">
        <v>1956004</v>
      </c>
      <c r="N29" s="194" t="s">
        <v>162</v>
      </c>
      <c r="O29" s="194"/>
      <c r="P29" s="194"/>
      <c r="Q29" s="194"/>
      <c r="R29" s="194" t="s">
        <v>102</v>
      </c>
      <c r="S29" s="195"/>
      <c r="AC29" s="97"/>
      <c r="AD29" s="97"/>
    </row>
    <row r="30" spans="2:30" s="6" customFormat="1" ht="19" customHeight="1">
      <c r="B30" s="192" t="s">
        <v>47</v>
      </c>
      <c r="C30" s="193"/>
      <c r="D30" s="98">
        <v>2004017</v>
      </c>
      <c r="E30" s="193" t="s">
        <v>166</v>
      </c>
      <c r="F30" s="193"/>
      <c r="G30" s="193"/>
      <c r="H30" s="99" t="s">
        <v>150</v>
      </c>
      <c r="I30" s="5"/>
      <c r="J30" s="192" t="s">
        <v>48</v>
      </c>
      <c r="K30" s="193"/>
      <c r="L30" s="193"/>
      <c r="M30" s="100">
        <v>1956002</v>
      </c>
      <c r="N30" s="194" t="s">
        <v>153</v>
      </c>
      <c r="O30" s="194"/>
      <c r="P30" s="194"/>
      <c r="Q30" s="194"/>
      <c r="R30" s="194" t="s">
        <v>102</v>
      </c>
      <c r="S30" s="195"/>
      <c r="AC30" s="97"/>
      <c r="AD30" s="97"/>
    </row>
    <row r="31" spans="2:30" s="6" customFormat="1" ht="21" customHeight="1">
      <c r="B31" s="192" t="s">
        <v>47</v>
      </c>
      <c r="C31" s="193"/>
      <c r="D31" s="98">
        <v>1980011</v>
      </c>
      <c r="E31" s="193" t="s">
        <v>159</v>
      </c>
      <c r="F31" s="193"/>
      <c r="G31" s="193"/>
      <c r="H31" s="99" t="s">
        <v>60</v>
      </c>
      <c r="I31" s="5"/>
      <c r="J31" s="192" t="s">
        <v>49</v>
      </c>
      <c r="K31" s="193"/>
      <c r="L31" s="193"/>
      <c r="M31" s="100"/>
      <c r="N31" s="194"/>
      <c r="O31" s="194"/>
      <c r="P31" s="194"/>
      <c r="Q31" s="194"/>
      <c r="R31" s="194"/>
      <c r="S31" s="195"/>
      <c r="Y31" s="6" t="s">
        <v>18</v>
      </c>
      <c r="AC31" s="97"/>
      <c r="AD31" s="97"/>
    </row>
    <row r="32" spans="2:30" s="6" customFormat="1" ht="20" customHeight="1">
      <c r="B32" s="192" t="s">
        <v>47</v>
      </c>
      <c r="C32" s="193"/>
      <c r="D32" s="98"/>
      <c r="E32" s="193"/>
      <c r="F32" s="193"/>
      <c r="G32" s="193"/>
      <c r="H32" s="99"/>
      <c r="I32" s="5"/>
      <c r="J32" s="192" t="s">
        <v>53</v>
      </c>
      <c r="K32" s="193"/>
      <c r="L32" s="193"/>
      <c r="M32" s="100">
        <v>1973001</v>
      </c>
      <c r="N32" s="194" t="s">
        <v>172</v>
      </c>
      <c r="O32" s="194"/>
      <c r="P32" s="194"/>
      <c r="Q32" s="194"/>
      <c r="R32" s="194" t="s">
        <v>55</v>
      </c>
      <c r="S32" s="195"/>
      <c r="AC32" s="97"/>
      <c r="AD32" s="97"/>
    </row>
    <row r="33" spans="2:30" ht="19" customHeight="1">
      <c r="B33" s="192" t="s">
        <v>47</v>
      </c>
      <c r="C33" s="193"/>
      <c r="D33" s="98"/>
      <c r="E33" s="193"/>
      <c r="F33" s="193"/>
      <c r="G33" s="193"/>
      <c r="H33" s="99"/>
      <c r="I33" s="4"/>
      <c r="J33" s="192" t="s">
        <v>53</v>
      </c>
      <c r="K33" s="193"/>
      <c r="L33" s="193"/>
      <c r="M33" s="100">
        <v>1992022</v>
      </c>
      <c r="N33" s="194" t="s">
        <v>163</v>
      </c>
      <c r="O33" s="194"/>
      <c r="P33" s="194"/>
      <c r="Q33" s="194"/>
      <c r="R33" s="194" t="s">
        <v>55</v>
      </c>
      <c r="S33" s="195"/>
      <c r="T33" s="4"/>
      <c r="U33" s="4"/>
      <c r="AC33" s="3"/>
      <c r="AD33" s="3"/>
    </row>
    <row r="34" spans="2:30" ht="20" customHeight="1">
      <c r="B34" s="192" t="s">
        <v>50</v>
      </c>
      <c r="C34" s="193"/>
      <c r="D34" s="98">
        <v>1968001</v>
      </c>
      <c r="E34" s="193" t="s">
        <v>169</v>
      </c>
      <c r="F34" s="193"/>
      <c r="G34" s="193"/>
      <c r="H34" s="99" t="s">
        <v>150</v>
      </c>
      <c r="I34" s="4"/>
      <c r="J34" s="192"/>
      <c r="K34" s="193"/>
      <c r="L34" s="193"/>
      <c r="M34" s="100"/>
      <c r="N34" s="194"/>
      <c r="O34" s="194"/>
      <c r="P34" s="194"/>
      <c r="Q34" s="194"/>
      <c r="R34" s="194"/>
      <c r="S34" s="195"/>
      <c r="T34" s="4"/>
      <c r="U34" s="4"/>
      <c r="AC34" s="3"/>
      <c r="AD34" s="3"/>
    </row>
    <row r="35" spans="2:30" ht="20" customHeight="1">
      <c r="B35" s="188"/>
      <c r="C35" s="189"/>
      <c r="D35" s="101"/>
      <c r="E35" s="189"/>
      <c r="F35" s="189"/>
      <c r="G35" s="189"/>
      <c r="H35" s="102"/>
      <c r="I35" s="4"/>
      <c r="J35" s="188"/>
      <c r="K35" s="189"/>
      <c r="L35" s="189"/>
      <c r="M35" s="103"/>
      <c r="N35" s="190"/>
      <c r="O35" s="190"/>
      <c r="P35" s="190"/>
      <c r="Q35" s="190"/>
      <c r="R35" s="190"/>
      <c r="S35" s="191"/>
      <c r="T35" s="4"/>
      <c r="U35" s="4"/>
      <c r="AC35" s="3"/>
      <c r="AD35" s="3"/>
    </row>
    <row r="36" spans="2:30" ht="19" customHeight="1">
      <c r="B36" s="187"/>
      <c r="C36" s="187"/>
      <c r="D36" s="179"/>
      <c r="E36" s="179"/>
      <c r="F36" s="179"/>
      <c r="G36" s="179"/>
      <c r="H36" s="179"/>
      <c r="I36" s="4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4"/>
      <c r="U36" s="4"/>
      <c r="AC36" s="3"/>
      <c r="AD36" s="3"/>
    </row>
    <row r="37" spans="2:30" ht="18" customHeight="1">
      <c r="B37" s="180" t="s">
        <v>51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2"/>
      <c r="T37" s="4"/>
      <c r="U37" s="4"/>
      <c r="AC37" s="3"/>
      <c r="AD37" s="3"/>
    </row>
    <row r="38" spans="2:30" ht="18" customHeight="1">
      <c r="B38" s="183" t="s">
        <v>170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5"/>
      <c r="T38" s="4"/>
      <c r="U38" s="4"/>
      <c r="AC38" s="3"/>
      <c r="AD38" s="3"/>
    </row>
    <row r="39" spans="2:30" ht="14">
      <c r="E39" s="2"/>
      <c r="F39" s="3"/>
      <c r="G39" s="3"/>
      <c r="H39" s="4"/>
      <c r="I39" s="4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2:30">
      <c r="J40" s="5"/>
    </row>
  </sheetData>
  <mergeCells count="60">
    <mergeCell ref="E27:G27"/>
    <mergeCell ref="J27:L27"/>
    <mergeCell ref="N27:Q27"/>
    <mergeCell ref="B7:B8"/>
    <mergeCell ref="J39:V39"/>
    <mergeCell ref="B27:C27"/>
    <mergeCell ref="R27:S27"/>
    <mergeCell ref="B28:C28"/>
    <mergeCell ref="E28:G28"/>
    <mergeCell ref="J28:L28"/>
    <mergeCell ref="N28:Q28"/>
    <mergeCell ref="R28:S28"/>
    <mergeCell ref="B29:C29"/>
    <mergeCell ref="E29:G29"/>
    <mergeCell ref="J29:L29"/>
    <mergeCell ref="N29:Q29"/>
    <mergeCell ref="H1:R1"/>
    <mergeCell ref="H2:R2"/>
    <mergeCell ref="E5:H5"/>
    <mergeCell ref="J5:M5"/>
    <mergeCell ref="O5:R5"/>
    <mergeCell ref="R29:S29"/>
    <mergeCell ref="B30:C30"/>
    <mergeCell ref="E30:G30"/>
    <mergeCell ref="J30:L30"/>
    <mergeCell ref="N30:Q30"/>
    <mergeCell ref="R30:S30"/>
    <mergeCell ref="B31:C31"/>
    <mergeCell ref="E31:G31"/>
    <mergeCell ref="J31:L31"/>
    <mergeCell ref="N31:Q31"/>
    <mergeCell ref="R31:S31"/>
    <mergeCell ref="B32:C32"/>
    <mergeCell ref="E32:G32"/>
    <mergeCell ref="J32:L32"/>
    <mergeCell ref="N32:Q32"/>
    <mergeCell ref="R32:S32"/>
    <mergeCell ref="B33:C33"/>
    <mergeCell ref="E33:G33"/>
    <mergeCell ref="J33:L33"/>
    <mergeCell ref="N33:Q33"/>
    <mergeCell ref="R33:S33"/>
    <mergeCell ref="B34:C34"/>
    <mergeCell ref="E34:G34"/>
    <mergeCell ref="J34:L34"/>
    <mergeCell ref="N34:Q34"/>
    <mergeCell ref="R34:S34"/>
    <mergeCell ref="B35:C35"/>
    <mergeCell ref="E35:G35"/>
    <mergeCell ref="J35:L35"/>
    <mergeCell ref="N35:Q35"/>
    <mergeCell ref="R35:S35"/>
    <mergeCell ref="O36:S36"/>
    <mergeCell ref="B37:S37"/>
    <mergeCell ref="B38:S38"/>
    <mergeCell ref="B36:C36"/>
    <mergeCell ref="D36:E36"/>
    <mergeCell ref="F36:H36"/>
    <mergeCell ref="J36:L36"/>
    <mergeCell ref="M36:N36"/>
  </mergeCells>
  <phoneticPr fontId="0" type="noConversion"/>
  <conditionalFormatting sqref="J9:O24">
    <cfRule type="cellIs" dxfId="13" priority="1" stopIfTrue="1" operator="between">
      <formula>1</formula>
      <formula>300</formula>
    </cfRule>
    <cfRule type="cellIs" dxfId="12" priority="2" stopIfTrue="1" operator="lessThanOrEqual">
      <formula>0</formula>
    </cfRule>
  </conditionalFormatting>
  <dataValidations count="7">
    <dataValidation type="list" allowBlank="1" showInputMessage="1" showErrorMessage="1" errorTitle="Feil_i_vektklasse" error="Feil verdi i vektklasse" sqref="C9:C24" xr:uid="{00000000-0002-0000-0400-000000000000}">
      <formula1>"40,45,49,55,59,64,71,76,81,+81,'+81,81+,87,+87,'+87,87+,49,55,61,67,73,81,89,96,102,+102,'+102,102+,109,+109,'+109,109+"</formula1>
    </dataValidation>
    <dataValidation type="list" allowBlank="1" showInputMessage="1" showErrorMessage="1" errorTitle="Feil_i_kategori" error="Feil verdi i kategori" sqref="E9:E24" xr:uid="{00000000-0002-0000-0400-000001000000}">
      <formula1>"UM,JM,SM,UK,JK,SK,M1,M2,M3,M4,M5,M6,M8,M9,M10,K1,K2,K3,K4,K5,K6,K7,K8,K9,K10"</formula1>
    </dataValidation>
    <dataValidation type="list" allowBlank="1" showInputMessage="1" showErrorMessage="1" sqref="B28:C35 J28:L35" xr:uid="{BBE23F0F-701F-D641-8C64-7FC67508112C}">
      <formula1>"Dommer,Stevnets leder,Jury,Sekretær,Speaker,Teknisk kontrollør, Chief Marshall,Tidtaker"</formula1>
    </dataValidation>
    <dataValidation type="list" allowBlank="1" showInputMessage="1" showErrorMessage="1" sqref="E5:H5" xr:uid="{6A8FE89F-9DAB-5746-84A1-0B372DC664E5}">
      <formula1>"Nasjonalt stevne,Seriestevne,Seriestevne 5-kamp,Klubbmesterskap,Regionsmesterskap, Norgesmesterskap Senior,Norgesmesterskap Ungdom,Norgesmesterskap Junior,Norgsmesterskap Veteran, Norgesmesterskap 5-kamp,Norgesmesterskap Lag"</formula1>
    </dataValidation>
    <dataValidation type="list" allowBlank="1" showInputMessage="1" showErrorMessage="1" errorTitle="Feil_i_vektklasse" error="Feil verdi i vektklasse" sqref="C9:C21" xr:uid="{804C57F5-7843-044F-8AB3-38DEDA321F7D}">
      <formula1>"40,45,49,55,59,64,71,76,81,+81,'+81,81+,87,+87,'+87,87+,49,55,61,67,73,81,89,96,102,+102,'+102,102+,109,+109,'+109,109+,"</formula1>
    </dataValidation>
    <dataValidation type="list" allowBlank="1" showInputMessage="1" showErrorMessage="1" errorTitle="Feil_i_vektklasse" error="Feil verdi i vektklasse" sqref="C12:C14" xr:uid="{C79E0576-4227-4948-A0D8-9A509A74B584}">
      <formula1>"40,45,49,55,59,64,71,76,81,+81,81+,87,+87,87+,49,55,61,67,73,81,89,96,102,+102,102+,109,+109,109+"</formula1>
    </dataValidation>
    <dataValidation type="list" allowBlank="1" showInputMessage="1" showErrorMessage="1" errorTitle="Feil_i_kategori" error="Feil verdi i kategori" sqref="E12:E14" xr:uid="{89B0D2B4-7B8D-104F-9E70-4A568FB26A71}">
      <formula1>"UM,JM,SM,UK,JK,SK,M1,M2,M3,M4,M5,M6,M7,M8,M9,M10,K1,K2,K3,K4,K5,K6,K7,K8,K9,K10"</formula1>
    </dataValidation>
  </dataValidations>
  <pageMargins left="0.27559055118110198" right="0.35433070866141703" top="0.27559055118110198" bottom="0.27559055118110198" header="0.5" footer="0.5"/>
  <pageSetup paperSize="9" scale="64" orientation="landscape" horizontalDpi="360" verticalDpi="360" copies="2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">
    <pageSetUpPr autoPageBreaks="0" fitToPage="1"/>
  </sheetPr>
  <dimension ref="B1:AD40"/>
  <sheetViews>
    <sheetView showGridLines="0" showRowColHeaders="0" showZeros="0" showOutlineSymbols="0" zoomScaleSheetLayoutView="75" workbookViewId="0">
      <selection activeCell="W35" sqref="W35"/>
    </sheetView>
  </sheetViews>
  <sheetFormatPr baseColWidth="10" defaultColWidth="9.19921875" defaultRowHeight="13"/>
  <cols>
    <col min="1" max="1" width="6.796875" style="4" customWidth="1"/>
    <col min="2" max="2" width="10.19921875" style="4" customWidth="1"/>
    <col min="3" max="3" width="6.3984375" style="1" customWidth="1"/>
    <col min="4" max="4" width="8.3984375" style="1" customWidth="1"/>
    <col min="5" max="5" width="6.3984375" style="32" customWidth="1"/>
    <col min="6" max="6" width="10.3984375" style="1" customWidth="1"/>
    <col min="7" max="7" width="3.796875" style="1" customWidth="1"/>
    <col min="8" max="8" width="27.3984375" style="5" customWidth="1"/>
    <col min="9" max="9" width="20.3984375" style="5" customWidth="1"/>
    <col min="10" max="10" width="7.19921875" style="1" customWidth="1"/>
    <col min="11" max="11" width="7.19921875" style="31" customWidth="1"/>
    <col min="12" max="12" width="7.19921875" style="1" customWidth="1"/>
    <col min="13" max="13" width="8.3984375" style="1" customWidth="1"/>
    <col min="14" max="15" width="7.19921875" style="1" customWidth="1"/>
    <col min="16" max="18" width="7.3984375" style="1" customWidth="1"/>
    <col min="19" max="20" width="10.3984375" style="30" customWidth="1"/>
    <col min="21" max="21" width="5.3984375" style="30" customWidth="1"/>
    <col min="22" max="22" width="5.3984375" style="4" customWidth="1"/>
    <col min="23" max="23" width="14.19921875" style="4" customWidth="1"/>
    <col min="24" max="30" width="0" style="4" hidden="1" customWidth="1"/>
    <col min="31" max="16384" width="9.19921875" style="4"/>
  </cols>
  <sheetData>
    <row r="1" spans="2:30" ht="53.25" customHeight="1">
      <c r="H1" s="201" t="s">
        <v>30</v>
      </c>
      <c r="I1" s="201"/>
      <c r="J1" s="201"/>
      <c r="K1" s="201"/>
      <c r="L1" s="201"/>
      <c r="M1" s="201"/>
      <c r="N1" s="201"/>
      <c r="O1" s="201"/>
      <c r="P1" s="201"/>
      <c r="Q1" s="201"/>
      <c r="R1" s="201"/>
      <c r="V1" s="30"/>
    </row>
    <row r="2" spans="2:30" ht="24.75" customHeight="1">
      <c r="H2" s="202" t="s">
        <v>25</v>
      </c>
      <c r="I2" s="202"/>
      <c r="J2" s="202"/>
      <c r="K2" s="202"/>
      <c r="L2" s="202"/>
      <c r="M2" s="202"/>
      <c r="N2" s="202"/>
      <c r="O2" s="202"/>
      <c r="P2" s="202"/>
      <c r="Q2" s="202"/>
      <c r="R2" s="202"/>
      <c r="V2" s="30"/>
    </row>
    <row r="3" spans="2:30">
      <c r="D3" s="84" t="s">
        <v>52</v>
      </c>
      <c r="V3" s="30"/>
    </row>
    <row r="4" spans="2:30" ht="12" customHeight="1">
      <c r="V4" s="30"/>
    </row>
    <row r="5" spans="2:30" s="6" customFormat="1" ht="15" customHeight="1">
      <c r="C5" s="33"/>
      <c r="D5" s="60" t="s">
        <v>22</v>
      </c>
      <c r="E5" s="186" t="s">
        <v>54</v>
      </c>
      <c r="F5" s="186"/>
      <c r="G5" s="186"/>
      <c r="H5" s="186"/>
      <c r="I5" s="60" t="s">
        <v>0</v>
      </c>
      <c r="J5" s="186" t="s">
        <v>55</v>
      </c>
      <c r="K5" s="186"/>
      <c r="L5" s="186"/>
      <c r="M5" s="186"/>
      <c r="N5" s="60" t="s">
        <v>1</v>
      </c>
      <c r="O5" s="208" t="s">
        <v>56</v>
      </c>
      <c r="P5" s="208"/>
      <c r="Q5" s="208"/>
      <c r="R5" s="208"/>
      <c r="S5" s="60" t="s">
        <v>2</v>
      </c>
      <c r="T5" s="81">
        <v>45402</v>
      </c>
      <c r="U5" s="83" t="s">
        <v>21</v>
      </c>
      <c r="V5" s="61">
        <v>6</v>
      </c>
    </row>
    <row r="6" spans="2:30">
      <c r="V6" s="30"/>
      <c r="AB6" s="4" t="s">
        <v>36</v>
      </c>
      <c r="AC6" s="4" t="s">
        <v>39</v>
      </c>
      <c r="AD6" s="4" t="s">
        <v>36</v>
      </c>
    </row>
    <row r="7" spans="2:30" s="1" customFormat="1" ht="14">
      <c r="B7" s="196" t="s">
        <v>42</v>
      </c>
      <c r="C7" s="24" t="s">
        <v>3</v>
      </c>
      <c r="D7" s="16" t="s">
        <v>4</v>
      </c>
      <c r="E7" s="34" t="s">
        <v>26</v>
      </c>
      <c r="F7" s="16" t="s">
        <v>5</v>
      </c>
      <c r="G7" s="16" t="s">
        <v>23</v>
      </c>
      <c r="H7" s="16" t="s">
        <v>6</v>
      </c>
      <c r="I7" s="16" t="s">
        <v>7</v>
      </c>
      <c r="J7" s="16"/>
      <c r="K7" s="35" t="s">
        <v>8</v>
      </c>
      <c r="L7" s="11"/>
      <c r="M7" s="16"/>
      <c r="N7" s="11" t="s">
        <v>9</v>
      </c>
      <c r="O7" s="11"/>
      <c r="P7" s="36" t="s">
        <v>27</v>
      </c>
      <c r="Q7" s="11"/>
      <c r="R7" s="16" t="s">
        <v>10</v>
      </c>
      <c r="S7" s="19" t="s">
        <v>11</v>
      </c>
      <c r="T7" s="62" t="s">
        <v>11</v>
      </c>
      <c r="U7" s="19" t="s">
        <v>12</v>
      </c>
      <c r="V7" s="26" t="s">
        <v>17</v>
      </c>
      <c r="W7" s="26" t="s">
        <v>13</v>
      </c>
      <c r="X7" s="3"/>
      <c r="AB7" s="1" t="s">
        <v>37</v>
      </c>
      <c r="AC7" s="1" t="s">
        <v>37</v>
      </c>
      <c r="AD7" s="1" t="s">
        <v>37</v>
      </c>
    </row>
    <row r="8" spans="2:30" s="1" customFormat="1">
      <c r="B8" s="197"/>
      <c r="C8" s="25" t="s">
        <v>14</v>
      </c>
      <c r="D8" s="17" t="s">
        <v>15</v>
      </c>
      <c r="E8" s="18" t="s">
        <v>20</v>
      </c>
      <c r="F8" s="17" t="s">
        <v>19</v>
      </c>
      <c r="G8" s="17" t="s">
        <v>24</v>
      </c>
      <c r="H8" s="17"/>
      <c r="I8" s="17"/>
      <c r="J8" s="22">
        <v>1</v>
      </c>
      <c r="K8" s="23">
        <v>2</v>
      </c>
      <c r="L8" s="21">
        <v>3</v>
      </c>
      <c r="M8" s="22">
        <v>1</v>
      </c>
      <c r="N8" s="23">
        <v>2</v>
      </c>
      <c r="O8" s="21">
        <v>3</v>
      </c>
      <c r="P8" s="37" t="s">
        <v>28</v>
      </c>
      <c r="Q8" s="38"/>
      <c r="R8" s="17" t="s">
        <v>16</v>
      </c>
      <c r="S8" s="20"/>
      <c r="T8" s="20" t="s">
        <v>31</v>
      </c>
      <c r="U8" s="20"/>
      <c r="V8" s="27"/>
      <c r="W8" s="27"/>
      <c r="Y8" s="1" t="s">
        <v>35</v>
      </c>
      <c r="Z8" s="1" t="s">
        <v>29</v>
      </c>
      <c r="AA8" s="1" t="s">
        <v>31</v>
      </c>
      <c r="AB8" s="1" t="s">
        <v>38</v>
      </c>
      <c r="AC8" s="1" t="s">
        <v>40</v>
      </c>
      <c r="AD8" s="1" t="s">
        <v>41</v>
      </c>
    </row>
    <row r="9" spans="2:30" s="10" customFormat="1" ht="20" customHeight="1">
      <c r="B9" s="120">
        <v>2007023</v>
      </c>
      <c r="C9" s="142">
        <v>76</v>
      </c>
      <c r="D9" s="122">
        <v>74.67</v>
      </c>
      <c r="E9" s="123" t="s">
        <v>58</v>
      </c>
      <c r="F9" s="124">
        <v>39295</v>
      </c>
      <c r="G9" s="138">
        <v>1</v>
      </c>
      <c r="H9" s="126" t="s">
        <v>128</v>
      </c>
      <c r="I9" s="127" t="s">
        <v>69</v>
      </c>
      <c r="J9" s="143">
        <v>-55</v>
      </c>
      <c r="K9" s="148">
        <v>55</v>
      </c>
      <c r="L9" s="145">
        <v>-60</v>
      </c>
      <c r="M9" s="148">
        <v>73</v>
      </c>
      <c r="N9" s="71">
        <v>-76</v>
      </c>
      <c r="O9" s="71">
        <v>77</v>
      </c>
      <c r="P9" s="45">
        <f t="shared" ref="P9:P24" si="0">IF(MAX(J9:L9)&lt;0,0,TRUNC(MAX(J9:L9)/1)*1)</f>
        <v>55</v>
      </c>
      <c r="Q9" s="45">
        <f t="shared" ref="Q9:Q24" si="1">IF(MAX(M9:O9)&lt;0,0,TRUNC(MAX(M9:O9)/1)*1)</f>
        <v>77</v>
      </c>
      <c r="R9" s="45">
        <f t="shared" ref="R9:R23" si="2">IF(P9=0,0,IF(Q9=0,0,SUM(P9:Q9)))</f>
        <v>132</v>
      </c>
      <c r="S9" s="46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157.7668132986413</v>
      </c>
      <c r="T9" s="46" t="str">
        <f>IF(AA9=1,S9*AD9,"")</f>
        <v/>
      </c>
      <c r="U9" s="47">
        <v>6</v>
      </c>
      <c r="V9" s="48"/>
      <c r="W9" s="49">
        <f>IF(R9="","",IF(D9="","",IF(OR(E9="UK",E9="JK",E9="SK",E9="K1",E9="K2",E9="K3",E9="K4",E9="K5",E9="K6",E9="K7",E9="K8",E9="K9",E9="K10"),IF(D9&gt;153.655,1,IF(D9&lt;28,10^(0.783497476*LOG10(28/153.655)^2),10^(0.783497476*LOG10(D9/153.655)^2))),IF(D9&gt;175.508,1,IF(D9&lt;32,10^(0.75194503*LOG10(32/175.508)^2),10^(0.75194503*LOG10(D9/175.508)^2))))))</f>
        <v>1.1938645187593819</v>
      </c>
      <c r="X9" s="80">
        <f>T5</f>
        <v>45402</v>
      </c>
      <c r="Y9" s="72" t="str">
        <f>IF(ISNUMBER(FIND("M",E9)),"m",IF(ISNUMBER(FIND("K",E9)),"k"))</f>
        <v>k</v>
      </c>
      <c r="Z9" s="72">
        <f>IF(OR(F9="",X9=""),0,(YEAR(X9)-YEAR(F9)))</f>
        <v>17</v>
      </c>
      <c r="AA9" s="10">
        <f>IF(Z9&gt;34,1,0)</f>
        <v>0</v>
      </c>
      <c r="AB9" s="10" t="b">
        <f>IF(AA9=1,LOOKUP(Z9,'Meltzer-Faber'!A3:A63,'Meltzer-Faber'!B3:B63))</f>
        <v>0</v>
      </c>
      <c r="AC9" s="10" t="b">
        <f>IF(AA9=1,LOOKUP(Z9,'Meltzer-Faber'!A3:A63,'Meltzer-Faber'!C3:C63))</f>
        <v>0</v>
      </c>
      <c r="AD9" s="10" t="b">
        <f>IF(Y9="m",AB9,IF(Y9="k",AC9,""))</f>
        <v>0</v>
      </c>
    </row>
    <row r="10" spans="2:30" s="10" customFormat="1" ht="20" customHeight="1">
      <c r="B10" s="131">
        <v>2004030</v>
      </c>
      <c r="C10" s="82">
        <v>76</v>
      </c>
      <c r="D10" s="64">
        <v>74.099999999999994</v>
      </c>
      <c r="E10" s="65" t="s">
        <v>75</v>
      </c>
      <c r="F10" s="66">
        <v>38337</v>
      </c>
      <c r="G10" s="67">
        <v>2</v>
      </c>
      <c r="H10" s="68" t="s">
        <v>129</v>
      </c>
      <c r="I10" s="69" t="s">
        <v>102</v>
      </c>
      <c r="J10" s="148">
        <v>46</v>
      </c>
      <c r="K10" s="148">
        <v>49</v>
      </c>
      <c r="L10" s="148">
        <v>52</v>
      </c>
      <c r="M10" s="148">
        <v>65</v>
      </c>
      <c r="N10" s="71">
        <v>68</v>
      </c>
      <c r="O10" s="71">
        <v>71</v>
      </c>
      <c r="P10" s="45">
        <f t="shared" si="0"/>
        <v>52</v>
      </c>
      <c r="Q10" s="45">
        <f t="shared" si="1"/>
        <v>71</v>
      </c>
      <c r="R10" s="45">
        <f t="shared" si="2"/>
        <v>123</v>
      </c>
      <c r="S10" s="46">
        <f t="shared" ref="S10:S24" si="3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>147.57021768686769</v>
      </c>
      <c r="T10" s="46" t="str">
        <f t="shared" ref="T10:T24" si="4">IF(AA10=1,S10*AD10,"")</f>
        <v/>
      </c>
      <c r="U10" s="50">
        <v>7</v>
      </c>
      <c r="V10" s="51"/>
      <c r="W10" s="49">
        <f t="shared" ref="W10:W24" si="5">IF(R10="","",IF(D10="","",IF(OR(E10="UK",E10="JK",E10="SK",E10="K1",E10="K2",E10="K3",E10="K4",E10="K5",E10="K6",E10="K7",E10="K8",E10="K9",E10="K10"),IF(D10&gt;153.655,1,IF(D10&lt;28,10^(0.783497476*LOG10(28/153.655)^2),10^(0.783497476*LOG10(D10/153.655)^2))),IF(D10&gt;175.508,1,IF(D10&lt;32,10^(0.75194503*LOG10(32/175.508)^2),10^(0.75194503*LOG10(D10/175.508)^2))))))</f>
        <v>1.1983896952373425</v>
      </c>
      <c r="X10" s="80">
        <f>T5</f>
        <v>45402</v>
      </c>
      <c r="Y10" s="72" t="str">
        <f t="shared" ref="Y10:Y24" si="6">IF(ISNUMBER(FIND("M",E10)),"m",IF(ISNUMBER(FIND("K",E10)),"k"))</f>
        <v>k</v>
      </c>
      <c r="Z10" s="72">
        <f t="shared" ref="Z10:Z24" si="7">IF(OR(F10="",X10=""),0,(YEAR(X10)-YEAR(F10)))</f>
        <v>20</v>
      </c>
      <c r="AA10" s="10">
        <f t="shared" ref="AA10:AA24" si="8">IF(Z10&gt;34,1,0)</f>
        <v>0</v>
      </c>
      <c r="AB10" s="10" t="b">
        <f>IF(AA10=1,LOOKUP(Z10,'Meltzer-Faber'!A4:A64,'Meltzer-Faber'!B4:B64))</f>
        <v>0</v>
      </c>
      <c r="AC10" s="10" t="b">
        <f>IF(AA10=1,LOOKUP(Z10,'Meltzer-Faber'!A4:A64,'Meltzer-Faber'!C4:C64))</f>
        <v>0</v>
      </c>
      <c r="AD10" s="10" t="b">
        <f t="shared" ref="AD10:AD24" si="9">IF(Y10="m",AB10,IF(Y10="k",AC10,""))</f>
        <v>0</v>
      </c>
    </row>
    <row r="11" spans="2:30" s="10" customFormat="1" ht="20" customHeight="1">
      <c r="B11" s="131">
        <v>2004002</v>
      </c>
      <c r="C11" s="82">
        <v>76</v>
      </c>
      <c r="D11" s="64">
        <v>75.25</v>
      </c>
      <c r="E11" s="65" t="s">
        <v>75</v>
      </c>
      <c r="F11" s="66">
        <v>38072</v>
      </c>
      <c r="G11" s="67">
        <v>3</v>
      </c>
      <c r="H11" s="68" t="s">
        <v>130</v>
      </c>
      <c r="I11" s="69" t="s">
        <v>102</v>
      </c>
      <c r="J11" s="148">
        <v>57</v>
      </c>
      <c r="K11" s="148">
        <v>60</v>
      </c>
      <c r="L11" s="148">
        <v>63</v>
      </c>
      <c r="M11" s="148">
        <v>67</v>
      </c>
      <c r="N11" s="71">
        <v>70</v>
      </c>
      <c r="O11" s="71">
        <v>-73</v>
      </c>
      <c r="P11" s="45">
        <f t="shared" si="0"/>
        <v>63</v>
      </c>
      <c r="Q11" s="45">
        <f t="shared" si="1"/>
        <v>70</v>
      </c>
      <c r="R11" s="45">
        <f t="shared" si="2"/>
        <v>133</v>
      </c>
      <c r="S11" s="46">
        <f t="shared" si="3"/>
        <v>158.35912000245307</v>
      </c>
      <c r="T11" s="46" t="str">
        <f t="shared" si="4"/>
        <v/>
      </c>
      <c r="U11" s="50">
        <v>5</v>
      </c>
      <c r="V11" s="51"/>
      <c r="W11" s="49">
        <f t="shared" si="5"/>
        <v>1.189360834255127</v>
      </c>
      <c r="X11" s="80">
        <f>T5</f>
        <v>45402</v>
      </c>
      <c r="Y11" s="72" t="str">
        <f t="shared" si="6"/>
        <v>k</v>
      </c>
      <c r="Z11" s="72">
        <f t="shared" si="7"/>
        <v>20</v>
      </c>
      <c r="AA11" s="10">
        <f t="shared" si="8"/>
        <v>0</v>
      </c>
      <c r="AB11" s="10" t="b">
        <f>IF(AA11=1,LOOKUP(Z11,'Meltzer-Faber'!A5:A65,'Meltzer-Faber'!B5:B65))</f>
        <v>0</v>
      </c>
      <c r="AC11" s="10" t="b">
        <f>IF(AA11=1,LOOKUP(Z11,'Meltzer-Faber'!A5:A65,'Meltzer-Faber'!C5:C65))</f>
        <v>0</v>
      </c>
      <c r="AD11" s="10" t="b">
        <f t="shared" si="9"/>
        <v>0</v>
      </c>
    </row>
    <row r="12" spans="2:30" s="10" customFormat="1" ht="20" customHeight="1">
      <c r="B12" s="131">
        <v>2005012</v>
      </c>
      <c r="C12" s="132" t="s">
        <v>131</v>
      </c>
      <c r="D12" s="64">
        <v>72.260000000000005</v>
      </c>
      <c r="E12" s="65" t="s">
        <v>75</v>
      </c>
      <c r="F12" s="66">
        <v>38599</v>
      </c>
      <c r="G12" s="133">
        <v>4</v>
      </c>
      <c r="H12" s="68" t="s">
        <v>132</v>
      </c>
      <c r="I12" s="69" t="s">
        <v>62</v>
      </c>
      <c r="J12" s="148">
        <v>65</v>
      </c>
      <c r="K12" s="148">
        <v>68</v>
      </c>
      <c r="L12" s="148">
        <v>70</v>
      </c>
      <c r="M12" s="148">
        <v>-83</v>
      </c>
      <c r="N12" s="76">
        <v>83</v>
      </c>
      <c r="O12" s="71">
        <v>89</v>
      </c>
      <c r="P12" s="45">
        <f t="shared" si="0"/>
        <v>70</v>
      </c>
      <c r="Q12" s="45">
        <f t="shared" si="1"/>
        <v>89</v>
      </c>
      <c r="R12" s="45">
        <f t="shared" si="2"/>
        <v>159</v>
      </c>
      <c r="S12" s="46">
        <f t="shared" si="3"/>
        <v>193.21179974724546</v>
      </c>
      <c r="T12" s="46" t="str">
        <f t="shared" si="4"/>
        <v/>
      </c>
      <c r="U12" s="147">
        <v>4</v>
      </c>
      <c r="V12" s="51" t="s">
        <v>18</v>
      </c>
      <c r="W12" s="49">
        <f t="shared" si="5"/>
        <v>1.2136999955738341</v>
      </c>
      <c r="X12" s="80">
        <f>T5</f>
        <v>45402</v>
      </c>
      <c r="Y12" s="72" t="str">
        <f t="shared" si="6"/>
        <v>k</v>
      </c>
      <c r="Z12" s="72">
        <f t="shared" si="7"/>
        <v>19</v>
      </c>
      <c r="AA12" s="10">
        <f t="shared" si="8"/>
        <v>0</v>
      </c>
      <c r="AB12" s="10" t="b">
        <f>IF(AA12=1,LOOKUP(Z12,'Meltzer-Faber'!A6:A66,'Meltzer-Faber'!B6:B66))</f>
        <v>0</v>
      </c>
      <c r="AC12" s="10" t="b">
        <f>IF(AA12=1,LOOKUP(Z12,'Meltzer-Faber'!A6:A66,'Meltzer-Faber'!C6:C66))</f>
        <v>0</v>
      </c>
      <c r="AD12" s="10" t="b">
        <f t="shared" si="9"/>
        <v>0</v>
      </c>
    </row>
    <row r="13" spans="2:30" s="10" customFormat="1" ht="20" customHeight="1">
      <c r="B13" s="131">
        <v>2008004</v>
      </c>
      <c r="C13" s="132" t="s">
        <v>131</v>
      </c>
      <c r="D13" s="64">
        <v>74.8</v>
      </c>
      <c r="E13" s="65" t="s">
        <v>58</v>
      </c>
      <c r="F13" s="66">
        <v>39575</v>
      </c>
      <c r="G13" s="133">
        <v>5</v>
      </c>
      <c r="H13" s="68" t="s">
        <v>133</v>
      </c>
      <c r="I13" s="69" t="s">
        <v>65</v>
      </c>
      <c r="J13" s="148">
        <v>68</v>
      </c>
      <c r="K13" s="148">
        <v>71</v>
      </c>
      <c r="L13" s="144">
        <v>-73</v>
      </c>
      <c r="M13" s="71">
        <v>87</v>
      </c>
      <c r="N13" s="71">
        <v>90</v>
      </c>
      <c r="O13" s="71">
        <v>92</v>
      </c>
      <c r="P13" s="45">
        <f t="shared" si="0"/>
        <v>71</v>
      </c>
      <c r="Q13" s="45">
        <f t="shared" si="1"/>
        <v>92</v>
      </c>
      <c r="R13" s="45">
        <f t="shared" si="2"/>
        <v>163</v>
      </c>
      <c r="S13" s="46">
        <f t="shared" si="3"/>
        <v>194.65106082122298</v>
      </c>
      <c r="T13" s="46" t="str">
        <f t="shared" si="4"/>
        <v/>
      </c>
      <c r="U13" s="50">
        <v>3</v>
      </c>
      <c r="V13" s="51" t="s">
        <v>18</v>
      </c>
      <c r="W13" s="49">
        <f t="shared" si="5"/>
        <v>1.192846319430263</v>
      </c>
      <c r="X13" s="80">
        <f>T5</f>
        <v>45402</v>
      </c>
      <c r="Y13" s="72" t="str">
        <f t="shared" si="6"/>
        <v>k</v>
      </c>
      <c r="Z13" s="72">
        <f t="shared" si="7"/>
        <v>16</v>
      </c>
      <c r="AA13" s="10">
        <f t="shared" si="8"/>
        <v>0</v>
      </c>
      <c r="AB13" s="10" t="b">
        <f>IF(AA13=1,LOOKUP(Z13,'Meltzer-Faber'!A7:A67,'Meltzer-Faber'!B7:B67))</f>
        <v>0</v>
      </c>
      <c r="AC13" s="10" t="b">
        <f>IF(AA13=1,LOOKUP(Z13,'Meltzer-Faber'!A7:A67,'Meltzer-Faber'!C7:C67))</f>
        <v>0</v>
      </c>
      <c r="AD13" s="10" t="b">
        <f t="shared" si="9"/>
        <v>0</v>
      </c>
    </row>
    <row r="14" spans="2:30" s="10" customFormat="1" ht="20" customHeight="1">
      <c r="B14" s="131">
        <v>2004009</v>
      </c>
      <c r="C14" s="82">
        <v>76</v>
      </c>
      <c r="D14" s="64">
        <v>73.16</v>
      </c>
      <c r="E14" s="65" t="s">
        <v>75</v>
      </c>
      <c r="F14" s="66">
        <v>38060</v>
      </c>
      <c r="G14" s="67">
        <v>6</v>
      </c>
      <c r="H14" s="68" t="s">
        <v>134</v>
      </c>
      <c r="I14" s="69" t="s">
        <v>65</v>
      </c>
      <c r="J14" s="148">
        <v>78</v>
      </c>
      <c r="K14" s="148">
        <v>80</v>
      </c>
      <c r="L14" s="148">
        <v>82</v>
      </c>
      <c r="M14" s="71">
        <v>104</v>
      </c>
      <c r="N14" s="71">
        <v>108</v>
      </c>
      <c r="O14" s="71">
        <v>111</v>
      </c>
      <c r="P14" s="45">
        <f t="shared" si="0"/>
        <v>82</v>
      </c>
      <c r="Q14" s="45">
        <f t="shared" si="1"/>
        <v>111</v>
      </c>
      <c r="R14" s="45">
        <f t="shared" si="2"/>
        <v>193</v>
      </c>
      <c r="S14" s="46">
        <f t="shared" si="3"/>
        <v>233.046051125638</v>
      </c>
      <c r="T14" s="46" t="str">
        <f t="shared" si="4"/>
        <v/>
      </c>
      <c r="U14" s="50">
        <v>2</v>
      </c>
      <c r="V14" s="51" t="s">
        <v>18</v>
      </c>
      <c r="W14" s="49">
        <f t="shared" si="5"/>
        <v>1.2060740105233867</v>
      </c>
      <c r="X14" s="80">
        <f>T5</f>
        <v>45402</v>
      </c>
      <c r="Y14" s="72" t="str">
        <f t="shared" si="6"/>
        <v>k</v>
      </c>
      <c r="Z14" s="72">
        <f t="shared" si="7"/>
        <v>20</v>
      </c>
      <c r="AA14" s="10">
        <f t="shared" si="8"/>
        <v>0</v>
      </c>
      <c r="AB14" s="10" t="b">
        <f>IF(AA14=1,LOOKUP(Z14,'Meltzer-Faber'!A8:A68,'Meltzer-Faber'!B8:B68))</f>
        <v>0</v>
      </c>
      <c r="AC14" s="10" t="b">
        <f>IF(AA14=1,LOOKUP(Z14,'Meltzer-Faber'!A8:A68,'Meltzer-Faber'!C8:C68))</f>
        <v>0</v>
      </c>
      <c r="AD14" s="10" t="b">
        <f t="shared" si="9"/>
        <v>0</v>
      </c>
    </row>
    <row r="15" spans="2:30" s="10" customFormat="1" ht="20" customHeight="1">
      <c r="B15" s="131">
        <v>2005004</v>
      </c>
      <c r="C15" s="82">
        <v>76</v>
      </c>
      <c r="D15" s="64">
        <v>75.83</v>
      </c>
      <c r="E15" s="65" t="s">
        <v>75</v>
      </c>
      <c r="F15" s="66">
        <v>38540</v>
      </c>
      <c r="G15" s="67">
        <v>7</v>
      </c>
      <c r="H15" s="68" t="s">
        <v>135</v>
      </c>
      <c r="I15" s="69" t="s">
        <v>136</v>
      </c>
      <c r="J15" s="148">
        <v>85</v>
      </c>
      <c r="K15" s="148">
        <v>88</v>
      </c>
      <c r="L15" s="148">
        <v>90</v>
      </c>
      <c r="M15" s="71">
        <v>110</v>
      </c>
      <c r="N15" s="71">
        <v>114</v>
      </c>
      <c r="O15" s="71">
        <v>117</v>
      </c>
      <c r="P15" s="45">
        <f t="shared" si="0"/>
        <v>90</v>
      </c>
      <c r="Q15" s="45">
        <f t="shared" si="1"/>
        <v>117</v>
      </c>
      <c r="R15" s="45">
        <f t="shared" si="2"/>
        <v>207</v>
      </c>
      <c r="S15" s="46">
        <f t="shared" si="3"/>
        <v>245.55101935329031</v>
      </c>
      <c r="T15" s="46" t="str">
        <f t="shared" si="4"/>
        <v/>
      </c>
      <c r="U15" s="50">
        <v>1</v>
      </c>
      <c r="V15" s="51" t="s">
        <v>145</v>
      </c>
      <c r="W15" s="49">
        <f t="shared" si="5"/>
        <v>1.1849562472227686</v>
      </c>
      <c r="X15" s="80">
        <f>T5</f>
        <v>45402</v>
      </c>
      <c r="Y15" s="72" t="str">
        <f t="shared" si="6"/>
        <v>k</v>
      </c>
      <c r="Z15" s="72">
        <f t="shared" si="7"/>
        <v>19</v>
      </c>
      <c r="AA15" s="10">
        <f t="shared" si="8"/>
        <v>0</v>
      </c>
      <c r="AB15" s="10" t="b">
        <f>IF(AA15=1,LOOKUP(Z15,'Meltzer-Faber'!A9:A69,'Meltzer-Faber'!B9:B69))</f>
        <v>0</v>
      </c>
      <c r="AC15" s="10" t="b">
        <f>IF(AA15=1,LOOKUP(Z15,'Meltzer-Faber'!A9:A69,'Meltzer-Faber'!C9:C69))</f>
        <v>0</v>
      </c>
      <c r="AD15" s="10" t="b">
        <f t="shared" si="9"/>
        <v>0</v>
      </c>
    </row>
    <row r="16" spans="2:30" s="10" customFormat="1" ht="20" customHeight="1">
      <c r="B16" s="131">
        <v>2008003</v>
      </c>
      <c r="C16" s="82">
        <v>81</v>
      </c>
      <c r="D16" s="64">
        <v>80.260000000000005</v>
      </c>
      <c r="E16" s="65" t="s">
        <v>58</v>
      </c>
      <c r="F16" s="66">
        <v>39742</v>
      </c>
      <c r="G16" s="67">
        <v>8</v>
      </c>
      <c r="H16" s="68" t="s">
        <v>137</v>
      </c>
      <c r="I16" s="69" t="s">
        <v>108</v>
      </c>
      <c r="J16" s="148">
        <v>42</v>
      </c>
      <c r="K16" s="148">
        <v>45</v>
      </c>
      <c r="L16" s="144">
        <v>-48</v>
      </c>
      <c r="M16" s="71">
        <v>53</v>
      </c>
      <c r="N16" s="71">
        <v>57</v>
      </c>
      <c r="O16" s="71">
        <v>62</v>
      </c>
      <c r="P16" s="45">
        <f t="shared" si="0"/>
        <v>45</v>
      </c>
      <c r="Q16" s="45">
        <f t="shared" si="1"/>
        <v>62</v>
      </c>
      <c r="R16" s="45">
        <f t="shared" si="2"/>
        <v>107</v>
      </c>
      <c r="S16" s="46">
        <f t="shared" si="3"/>
        <v>123.62850721656507</v>
      </c>
      <c r="T16" s="46" t="str">
        <f t="shared" si="4"/>
        <v/>
      </c>
      <c r="U16" s="50">
        <v>2</v>
      </c>
      <c r="V16" s="51"/>
      <c r="W16" s="49">
        <f t="shared" si="5"/>
        <v>1.1543243667246752</v>
      </c>
      <c r="X16" s="80">
        <f>T5</f>
        <v>45402</v>
      </c>
      <c r="Y16" s="72" t="str">
        <f t="shared" si="6"/>
        <v>k</v>
      </c>
      <c r="Z16" s="72">
        <f t="shared" si="7"/>
        <v>16</v>
      </c>
      <c r="AA16" s="10">
        <f t="shared" si="8"/>
        <v>0</v>
      </c>
      <c r="AB16" s="10" t="b">
        <f>IF(AA16=1,LOOKUP(Z16,'Meltzer-Faber'!A10:A70,'Meltzer-Faber'!B10:B70))</f>
        <v>0</v>
      </c>
      <c r="AC16" s="10" t="b">
        <f>IF(AA16=1,LOOKUP(Z16,'Meltzer-Faber'!A10:A70,'Meltzer-Faber'!C10:C70))</f>
        <v>0</v>
      </c>
      <c r="AD16" s="10" t="b">
        <f t="shared" si="9"/>
        <v>0</v>
      </c>
    </row>
    <row r="17" spans="2:30" s="10" customFormat="1" ht="20" customHeight="1">
      <c r="B17" s="131">
        <v>2005006</v>
      </c>
      <c r="C17" s="82">
        <v>81</v>
      </c>
      <c r="D17" s="64">
        <v>80.06</v>
      </c>
      <c r="E17" s="65" t="s">
        <v>75</v>
      </c>
      <c r="F17" s="66">
        <v>38610</v>
      </c>
      <c r="G17" s="67">
        <v>9</v>
      </c>
      <c r="H17" s="68" t="s">
        <v>138</v>
      </c>
      <c r="I17" s="69" t="s">
        <v>65</v>
      </c>
      <c r="J17" s="148">
        <v>50</v>
      </c>
      <c r="K17" s="148">
        <v>55</v>
      </c>
      <c r="L17" s="148">
        <v>60</v>
      </c>
      <c r="M17" s="71">
        <v>60</v>
      </c>
      <c r="N17" s="71">
        <v>65</v>
      </c>
      <c r="O17" s="71">
        <v>70</v>
      </c>
      <c r="P17" s="45">
        <f t="shared" si="0"/>
        <v>60</v>
      </c>
      <c r="Q17" s="45">
        <f t="shared" si="1"/>
        <v>70</v>
      </c>
      <c r="R17" s="45">
        <f t="shared" si="2"/>
        <v>130</v>
      </c>
      <c r="S17" s="46">
        <f t="shared" si="3"/>
        <v>150.36981350629159</v>
      </c>
      <c r="T17" s="46" t="str">
        <f t="shared" si="4"/>
        <v/>
      </c>
      <c r="U17" s="50">
        <v>1</v>
      </c>
      <c r="V17" s="51"/>
      <c r="W17" s="49">
        <f t="shared" si="5"/>
        <v>1.1556004048794937</v>
      </c>
      <c r="X17" s="80">
        <f>T5</f>
        <v>45402</v>
      </c>
      <c r="Y17" s="72" t="str">
        <f t="shared" si="6"/>
        <v>k</v>
      </c>
      <c r="Z17" s="72">
        <f t="shared" si="7"/>
        <v>19</v>
      </c>
      <c r="AA17" s="10">
        <f t="shared" si="8"/>
        <v>0</v>
      </c>
      <c r="AB17" s="10" t="b">
        <f>IF(AA17=1,LOOKUP(Z17,'Meltzer-Faber'!A11:A71,'Meltzer-Faber'!B11:B71))</f>
        <v>0</v>
      </c>
      <c r="AC17" s="10" t="b">
        <f>IF(AA17=1,LOOKUP(Z17,'Meltzer-Faber'!A11:A71,'Meltzer-Faber'!C11:C71))</f>
        <v>0</v>
      </c>
      <c r="AD17" s="10" t="b">
        <f t="shared" si="9"/>
        <v>0</v>
      </c>
    </row>
    <row r="18" spans="2:30" s="10" customFormat="1" ht="20" customHeight="1">
      <c r="B18" s="131">
        <v>2006014</v>
      </c>
      <c r="C18" s="82">
        <v>87</v>
      </c>
      <c r="D18" s="64">
        <v>83.05</v>
      </c>
      <c r="E18" s="65" t="s">
        <v>75</v>
      </c>
      <c r="F18" s="66">
        <v>38882</v>
      </c>
      <c r="G18" s="67">
        <v>11</v>
      </c>
      <c r="H18" s="68" t="s">
        <v>139</v>
      </c>
      <c r="I18" s="69" t="s">
        <v>136</v>
      </c>
      <c r="J18" s="148">
        <v>64</v>
      </c>
      <c r="K18" s="148">
        <v>66</v>
      </c>
      <c r="L18" s="148">
        <v>68</v>
      </c>
      <c r="M18" s="71">
        <v>86</v>
      </c>
      <c r="N18" s="71">
        <v>88</v>
      </c>
      <c r="O18" s="71">
        <v>-93</v>
      </c>
      <c r="P18" s="45">
        <f t="shared" ref="P18:P20" si="10">IF(MAX(J18:L18)&lt;0,0,TRUNC(MAX(J18:L18)/1)*1)</f>
        <v>68</v>
      </c>
      <c r="Q18" s="45">
        <f t="shared" ref="Q18:Q20" si="11">IF(MAX(M18:O18)&lt;0,0,TRUNC(MAX(M18:O18)/1)*1)</f>
        <v>88</v>
      </c>
      <c r="R18" s="45">
        <f t="shared" ref="R18:R20" si="12">IF(P18=0,0,IF(Q18=0,0,SUM(P18:Q18)))</f>
        <v>156</v>
      </c>
      <c r="S18" s="46">
        <f t="shared" ref="S18:S20" si="13">IF(R18="","",IF(D18="","",IF((Y18="k"),IF(D18&gt;153.757,R18,IF(D18&lt;28,10^(0.787004341*LOG10(28/153.757)^2)*R18,10^(0.787004341*LOG10(D18/153.757)^2)*R18)),IF(D18&gt;193.609,R18,IF(D18&lt;32,10^(0.722762521*LOG10(32/193.609)^2)*R18,10^(0.722762521*LOG10(D18/193.609)^2)*R18)))))</f>
        <v>177.5978410301089</v>
      </c>
      <c r="T18" s="46" t="str">
        <f t="shared" ref="T18:T20" si="14">IF(AA18=1,S18*AD18,"")</f>
        <v/>
      </c>
      <c r="U18" s="50">
        <v>1</v>
      </c>
      <c r="V18" s="51"/>
      <c r="W18" s="49">
        <f t="shared" ref="W18:W20" si="15">IF(R18="","",IF(D18="","",IF(OR(E18="UK",E18="JK",E18="SK",E18="K1",E18="K2",E18="K3",E18="K4",E18="K5",E18="K6",E18="K7",E18="K8",E18="K9",E18="K10"),IF(D18&gt;153.655,1,IF(D18&lt;28,10^(0.783497476*LOG10(28/153.655)^2),10^(0.783497476*LOG10(D18/153.655)^2))),IF(D18&gt;175.508,1,IF(D18&lt;32,10^(0.75194503*LOG10(32/175.508)^2),10^(0.75194503*LOG10(D18/175.508)^2))))))</f>
        <v>1.1374738378487756</v>
      </c>
      <c r="X18" s="80">
        <f>T5</f>
        <v>45402</v>
      </c>
      <c r="Y18" s="72" t="str">
        <f t="shared" si="6"/>
        <v>k</v>
      </c>
      <c r="Z18" s="72">
        <f t="shared" si="7"/>
        <v>18</v>
      </c>
      <c r="AA18" s="10">
        <f t="shared" si="8"/>
        <v>0</v>
      </c>
      <c r="AB18" s="10" t="b">
        <f>IF(AA18=1,LOOKUP(Z18,'Meltzer-Faber'!A12:A72,'Meltzer-Faber'!B12:B72))</f>
        <v>0</v>
      </c>
      <c r="AC18" s="10" t="b">
        <f>IF(AA18=1,LOOKUP(Z18,'Meltzer-Faber'!A12:A72,'Meltzer-Faber'!C12:C72))</f>
        <v>0</v>
      </c>
      <c r="AD18" s="10" t="b">
        <f t="shared" si="9"/>
        <v>0</v>
      </c>
    </row>
    <row r="19" spans="2:30" s="10" customFormat="1" ht="20" customHeight="1">
      <c r="B19" s="131">
        <v>2005010</v>
      </c>
      <c r="C19" s="82">
        <v>87</v>
      </c>
      <c r="D19" s="64">
        <v>82.82</v>
      </c>
      <c r="E19" s="65" t="s">
        <v>75</v>
      </c>
      <c r="F19" s="66">
        <v>38479</v>
      </c>
      <c r="G19" s="67">
        <v>12</v>
      </c>
      <c r="H19" s="68" t="s">
        <v>140</v>
      </c>
      <c r="I19" s="69" t="s">
        <v>60</v>
      </c>
      <c r="J19" s="146">
        <v>-64</v>
      </c>
      <c r="K19" s="148">
        <v>64</v>
      </c>
      <c r="L19" s="148">
        <v>68</v>
      </c>
      <c r="M19" s="71">
        <v>83</v>
      </c>
      <c r="N19" s="71">
        <v>87</v>
      </c>
      <c r="O19" s="71">
        <v>-93</v>
      </c>
      <c r="P19" s="45">
        <f t="shared" si="10"/>
        <v>68</v>
      </c>
      <c r="Q19" s="45">
        <f t="shared" si="11"/>
        <v>87</v>
      </c>
      <c r="R19" s="45">
        <f t="shared" si="12"/>
        <v>155</v>
      </c>
      <c r="S19" s="46">
        <f t="shared" si="13"/>
        <v>176.66602126202952</v>
      </c>
      <c r="T19" s="46" t="str">
        <f t="shared" si="14"/>
        <v/>
      </c>
      <c r="U19" s="50">
        <v>2</v>
      </c>
      <c r="V19" s="51"/>
      <c r="W19" s="49">
        <f t="shared" si="15"/>
        <v>1.1387984161037463</v>
      </c>
      <c r="X19" s="80">
        <f>T5</f>
        <v>45402</v>
      </c>
      <c r="Y19" s="72" t="str">
        <f t="shared" si="6"/>
        <v>k</v>
      </c>
      <c r="Z19" s="72">
        <f t="shared" si="7"/>
        <v>19</v>
      </c>
      <c r="AA19" s="10">
        <f t="shared" si="8"/>
        <v>0</v>
      </c>
      <c r="AB19" s="10" t="b">
        <f>IF(AA19=1,LOOKUP(Z19,'Meltzer-Faber'!A13:A73,'Meltzer-Faber'!B13:B73))</f>
        <v>0</v>
      </c>
      <c r="AC19" s="10" t="b">
        <f>IF(AA19=1,LOOKUP(Z19,'Meltzer-Faber'!A13:A73,'Meltzer-Faber'!C13:C73))</f>
        <v>0</v>
      </c>
      <c r="AD19" s="10" t="b">
        <f t="shared" si="9"/>
        <v>0</v>
      </c>
    </row>
    <row r="20" spans="2:30" s="10" customFormat="1" ht="20" customHeight="1">
      <c r="B20" s="131">
        <v>2006027</v>
      </c>
      <c r="C20" s="82" t="s">
        <v>141</v>
      </c>
      <c r="D20" s="64">
        <v>103.76</v>
      </c>
      <c r="E20" s="65" t="s">
        <v>75</v>
      </c>
      <c r="F20" s="66">
        <v>39007</v>
      </c>
      <c r="G20" s="67">
        <v>13</v>
      </c>
      <c r="H20" s="68" t="s">
        <v>144</v>
      </c>
      <c r="I20" s="69" t="s">
        <v>108</v>
      </c>
      <c r="J20" s="148">
        <v>63</v>
      </c>
      <c r="K20" s="148">
        <v>66</v>
      </c>
      <c r="L20" s="144">
        <v>-70</v>
      </c>
      <c r="M20" s="71">
        <v>80</v>
      </c>
      <c r="N20" s="71">
        <v>-85</v>
      </c>
      <c r="O20" s="71">
        <v>85</v>
      </c>
      <c r="P20" s="45">
        <f t="shared" si="10"/>
        <v>66</v>
      </c>
      <c r="Q20" s="45">
        <f t="shared" si="11"/>
        <v>85</v>
      </c>
      <c r="R20" s="45">
        <f t="shared" si="12"/>
        <v>151</v>
      </c>
      <c r="S20" s="46">
        <f t="shared" si="13"/>
        <v>159.19787558636006</v>
      </c>
      <c r="T20" s="46" t="str">
        <f t="shared" si="14"/>
        <v/>
      </c>
      <c r="U20" s="50">
        <v>1</v>
      </c>
      <c r="V20" s="51" t="s">
        <v>145</v>
      </c>
      <c r="W20" s="49">
        <f t="shared" si="15"/>
        <v>1.0538551897182884</v>
      </c>
      <c r="X20" s="80">
        <f>T5</f>
        <v>45402</v>
      </c>
      <c r="Y20" s="72" t="str">
        <f t="shared" si="6"/>
        <v>k</v>
      </c>
      <c r="Z20" s="72">
        <f t="shared" si="7"/>
        <v>18</v>
      </c>
      <c r="AA20" s="10">
        <f t="shared" si="8"/>
        <v>0</v>
      </c>
      <c r="AB20" s="10" t="b">
        <f>IF(AA20=1,LOOKUP(Z20,'Meltzer-Faber'!A14:A74,'Meltzer-Faber'!B14:B74))</f>
        <v>0</v>
      </c>
      <c r="AC20" s="10" t="b">
        <f>IF(AA20=1,LOOKUP(Z20,'Meltzer-Faber'!A14:A74,'Meltzer-Faber'!C14:C74))</f>
        <v>0</v>
      </c>
      <c r="AD20" s="10" t="b">
        <f t="shared" si="9"/>
        <v>0</v>
      </c>
    </row>
    <row r="21" spans="2:30" s="10" customFormat="1" ht="20" customHeight="1">
      <c r="B21" s="131"/>
      <c r="C21" s="82"/>
      <c r="D21" s="64"/>
      <c r="E21" s="65"/>
      <c r="F21" s="66"/>
      <c r="G21" s="67"/>
      <c r="H21" s="68"/>
      <c r="I21" s="69"/>
      <c r="J21" s="148"/>
      <c r="K21" s="148"/>
      <c r="L21" s="144"/>
      <c r="M21" s="71"/>
      <c r="N21" s="71"/>
      <c r="O21" s="71"/>
      <c r="P21" s="45"/>
      <c r="Q21" s="45"/>
      <c r="R21" s="45"/>
      <c r="S21" s="46"/>
      <c r="T21" s="46"/>
      <c r="U21" s="50"/>
      <c r="V21" s="51"/>
      <c r="W21" s="49"/>
      <c r="X21" s="80">
        <f>T5</f>
        <v>45402</v>
      </c>
      <c r="Y21" s="72" t="b">
        <f t="shared" si="6"/>
        <v>0</v>
      </c>
      <c r="Z21" s="72">
        <f t="shared" si="7"/>
        <v>0</v>
      </c>
      <c r="AA21" s="10">
        <f t="shared" si="8"/>
        <v>0</v>
      </c>
      <c r="AB21" s="10" t="b">
        <f>IF(AA21=1,LOOKUP(Z21,'Meltzer-Faber'!A15:A75,'Meltzer-Faber'!B15:B75))</f>
        <v>0</v>
      </c>
      <c r="AC21" s="10" t="b">
        <f>IF(AA21=1,LOOKUP(Z21,'Meltzer-Faber'!A15:A75,'Meltzer-Faber'!C15:C75))</f>
        <v>0</v>
      </c>
      <c r="AD21" s="10" t="str">
        <f t="shared" si="9"/>
        <v/>
      </c>
    </row>
    <row r="22" spans="2:30" s="10" customFormat="1" ht="20" customHeight="1">
      <c r="B22" s="90"/>
      <c r="C22" s="63"/>
      <c r="D22" s="64"/>
      <c r="E22" s="65"/>
      <c r="F22" s="66"/>
      <c r="G22" s="67"/>
      <c r="H22" s="68"/>
      <c r="I22" s="69"/>
      <c r="J22" s="73"/>
      <c r="K22" s="74"/>
      <c r="L22" s="75"/>
      <c r="M22" s="70"/>
      <c r="N22" s="71"/>
      <c r="O22" s="71"/>
      <c r="P22" s="45">
        <f t="shared" si="0"/>
        <v>0</v>
      </c>
      <c r="Q22" s="45">
        <f t="shared" si="1"/>
        <v>0</v>
      </c>
      <c r="R22" s="45">
        <f t="shared" si="2"/>
        <v>0</v>
      </c>
      <c r="S22" s="46" t="str">
        <f t="shared" si="3"/>
        <v/>
      </c>
      <c r="T22" s="46" t="str">
        <f t="shared" si="4"/>
        <v/>
      </c>
      <c r="U22" s="50"/>
      <c r="V22" s="51"/>
      <c r="W22" s="49" t="str">
        <f t="shared" si="5"/>
        <v/>
      </c>
      <c r="X22" s="80">
        <f>T5</f>
        <v>45402</v>
      </c>
      <c r="Y22" s="72" t="b">
        <f t="shared" si="6"/>
        <v>0</v>
      </c>
      <c r="Z22" s="72">
        <f t="shared" si="7"/>
        <v>0</v>
      </c>
      <c r="AA22" s="10">
        <f t="shared" si="8"/>
        <v>0</v>
      </c>
      <c r="AB22" s="10" t="b">
        <f>IF(AA22=1,LOOKUP(Z22,'Meltzer-Faber'!A16:A76,'Meltzer-Faber'!B16:B76))</f>
        <v>0</v>
      </c>
      <c r="AC22" s="10" t="b">
        <f>IF(AA22=1,LOOKUP(Z22,'Meltzer-Faber'!A16:A76,'Meltzer-Faber'!C16:C76))</f>
        <v>0</v>
      </c>
      <c r="AD22" s="10" t="str">
        <f t="shared" si="9"/>
        <v/>
      </c>
    </row>
    <row r="23" spans="2:30" s="10" customFormat="1" ht="20" customHeight="1">
      <c r="B23" s="90"/>
      <c r="C23" s="63"/>
      <c r="D23" s="64"/>
      <c r="E23" s="65"/>
      <c r="F23" s="66"/>
      <c r="G23" s="67"/>
      <c r="H23" s="68"/>
      <c r="I23" s="69"/>
      <c r="J23" s="73"/>
      <c r="K23" s="74"/>
      <c r="L23" s="75"/>
      <c r="M23" s="70"/>
      <c r="N23" s="71"/>
      <c r="O23" s="71"/>
      <c r="P23" s="45">
        <f t="shared" si="0"/>
        <v>0</v>
      </c>
      <c r="Q23" s="45">
        <f t="shared" si="1"/>
        <v>0</v>
      </c>
      <c r="R23" s="45">
        <f t="shared" si="2"/>
        <v>0</v>
      </c>
      <c r="S23" s="46" t="str">
        <f t="shared" si="3"/>
        <v/>
      </c>
      <c r="T23" s="46" t="str">
        <f t="shared" si="4"/>
        <v/>
      </c>
      <c r="U23" s="50"/>
      <c r="V23" s="51"/>
      <c r="W23" s="49" t="str">
        <f t="shared" si="5"/>
        <v/>
      </c>
      <c r="X23" s="80">
        <f>T5</f>
        <v>45402</v>
      </c>
      <c r="Y23" s="72" t="b">
        <f t="shared" si="6"/>
        <v>0</v>
      </c>
      <c r="Z23" s="72">
        <f t="shared" si="7"/>
        <v>0</v>
      </c>
      <c r="AA23" s="10">
        <f t="shared" si="8"/>
        <v>0</v>
      </c>
      <c r="AB23" s="10" t="b">
        <f>IF(AA23=1,LOOKUP(Z23,'Meltzer-Faber'!A17:A77,'Meltzer-Faber'!B17:B77))</f>
        <v>0</v>
      </c>
      <c r="AC23" s="10" t="b">
        <f>IF(AA23=1,LOOKUP(Z23,'Meltzer-Faber'!A17:A77,'Meltzer-Faber'!C17:C77))</f>
        <v>0</v>
      </c>
      <c r="AD23" s="10" t="str">
        <f t="shared" si="9"/>
        <v/>
      </c>
    </row>
    <row r="24" spans="2:30" s="10" customFormat="1" ht="20" customHeight="1">
      <c r="B24" s="91"/>
      <c r="C24" s="63"/>
      <c r="D24" s="59"/>
      <c r="E24" s="65"/>
      <c r="F24" s="52"/>
      <c r="G24" s="53"/>
      <c r="H24" s="54"/>
      <c r="I24" s="55"/>
      <c r="J24" s="77"/>
      <c r="K24" s="78"/>
      <c r="L24" s="79"/>
      <c r="M24" s="70"/>
      <c r="N24" s="71"/>
      <c r="O24" s="71"/>
      <c r="P24" s="45">
        <f t="shared" si="0"/>
        <v>0</v>
      </c>
      <c r="Q24" s="45">
        <f t="shared" si="1"/>
        <v>0</v>
      </c>
      <c r="R24" s="56">
        <f>IF(P24=0,0,IF(Q24=0,0,SUM(P24:Q24)))</f>
        <v>0</v>
      </c>
      <c r="S24" s="46" t="str">
        <f t="shared" si="3"/>
        <v/>
      </c>
      <c r="T24" s="46" t="str">
        <f t="shared" si="4"/>
        <v/>
      </c>
      <c r="U24" s="57"/>
      <c r="V24" s="58"/>
      <c r="W24" s="49" t="str">
        <f t="shared" si="5"/>
        <v/>
      </c>
      <c r="X24" s="80">
        <f>T5</f>
        <v>45402</v>
      </c>
      <c r="Y24" s="72" t="b">
        <f t="shared" si="6"/>
        <v>0</v>
      </c>
      <c r="Z24" s="72">
        <f t="shared" si="7"/>
        <v>0</v>
      </c>
      <c r="AA24" s="10">
        <f t="shared" si="8"/>
        <v>0</v>
      </c>
      <c r="AB24" s="10" t="b">
        <v>0</v>
      </c>
      <c r="AC24" s="10" t="b">
        <f>IF(AA24=1,LOOKUP(Z24,'Meltzer-Faber'!A18:A78,'Meltzer-Faber'!C18:C78))</f>
        <v>0</v>
      </c>
      <c r="AD24" s="10" t="str">
        <f t="shared" si="9"/>
        <v/>
      </c>
    </row>
    <row r="25" spans="2:30" s="7" customFormat="1" ht="9" customHeight="1">
      <c r="C25" s="12"/>
      <c r="D25" s="13"/>
      <c r="E25" s="14"/>
      <c r="F25" s="15"/>
      <c r="G25" s="15"/>
      <c r="H25" s="12"/>
      <c r="I25" s="12"/>
      <c r="J25" s="39"/>
      <c r="K25" s="40"/>
      <c r="L25" s="39"/>
      <c r="M25" s="39"/>
      <c r="N25" s="39"/>
      <c r="O25" s="39"/>
      <c r="P25" s="14"/>
      <c r="Q25" s="14"/>
      <c r="R25" s="14"/>
      <c r="S25" s="41"/>
      <c r="T25" s="41"/>
      <c r="U25" s="42"/>
      <c r="V25" s="8"/>
      <c r="W25" s="9"/>
      <c r="AA25" s="10"/>
    </row>
    <row r="26" spans="2:30" customFormat="1">
      <c r="J26" s="33"/>
      <c r="K26" s="4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2:30" customFormat="1" ht="23" customHeight="1">
      <c r="B27" s="199" t="s">
        <v>43</v>
      </c>
      <c r="C27" s="199"/>
      <c r="D27" s="92" t="s">
        <v>42</v>
      </c>
      <c r="E27" s="199" t="s">
        <v>6</v>
      </c>
      <c r="F27" s="199"/>
      <c r="G27" s="199"/>
      <c r="H27" s="92" t="s">
        <v>44</v>
      </c>
      <c r="I27" s="29"/>
      <c r="J27" s="199" t="s">
        <v>43</v>
      </c>
      <c r="K27" s="199"/>
      <c r="L27" s="199"/>
      <c r="M27" s="93" t="s">
        <v>42</v>
      </c>
      <c r="N27" s="200" t="s">
        <v>6</v>
      </c>
      <c r="O27" s="200"/>
      <c r="P27" s="200"/>
      <c r="Q27" s="200"/>
      <c r="R27" s="200" t="s">
        <v>44</v>
      </c>
      <c r="S27" s="200"/>
      <c r="T27" s="33"/>
      <c r="U27" s="33"/>
      <c r="V27" s="33"/>
      <c r="X27" s="4"/>
      <c r="Y27" s="4"/>
      <c r="Z27" s="4"/>
      <c r="AA27" s="1"/>
      <c r="AC27" s="28"/>
      <c r="AD27" s="28"/>
    </row>
    <row r="28" spans="2:30" s="6" customFormat="1" ht="20" customHeight="1">
      <c r="B28" s="204" t="s">
        <v>45</v>
      </c>
      <c r="C28" s="205"/>
      <c r="D28" s="94">
        <v>1965001</v>
      </c>
      <c r="E28" s="205" t="s">
        <v>143</v>
      </c>
      <c r="F28" s="205"/>
      <c r="G28" s="205"/>
      <c r="H28" s="95" t="s">
        <v>73</v>
      </c>
      <c r="I28" s="5"/>
      <c r="J28" s="204" t="s">
        <v>46</v>
      </c>
      <c r="K28" s="205"/>
      <c r="L28" s="205"/>
      <c r="M28" s="149">
        <v>1961001</v>
      </c>
      <c r="N28" s="206" t="s">
        <v>151</v>
      </c>
      <c r="O28" s="206"/>
      <c r="P28" s="206"/>
      <c r="Q28" s="206"/>
      <c r="R28" s="206" t="s">
        <v>55</v>
      </c>
      <c r="S28" s="207"/>
      <c r="AA28" s="1"/>
      <c r="AC28" s="97"/>
      <c r="AD28" s="97"/>
    </row>
    <row r="29" spans="2:30" s="6" customFormat="1" ht="21" customHeight="1">
      <c r="B29" s="192" t="s">
        <v>47</v>
      </c>
      <c r="C29" s="193"/>
      <c r="D29" s="98">
        <v>1960001</v>
      </c>
      <c r="E29" s="193" t="s">
        <v>160</v>
      </c>
      <c r="F29" s="193"/>
      <c r="G29" s="193"/>
      <c r="H29" s="99" t="s">
        <v>102</v>
      </c>
      <c r="I29" s="5"/>
      <c r="J29" s="192" t="s">
        <v>48</v>
      </c>
      <c r="K29" s="193"/>
      <c r="L29" s="193"/>
      <c r="M29" s="100">
        <v>1956002</v>
      </c>
      <c r="N29" s="194" t="s">
        <v>153</v>
      </c>
      <c r="O29" s="194"/>
      <c r="P29" s="194"/>
      <c r="Q29" s="194"/>
      <c r="R29" s="194" t="s">
        <v>102</v>
      </c>
      <c r="S29" s="195"/>
      <c r="AC29" s="97"/>
      <c r="AD29" s="97"/>
    </row>
    <row r="30" spans="2:30" s="6" customFormat="1" ht="19" customHeight="1">
      <c r="B30" s="192" t="s">
        <v>47</v>
      </c>
      <c r="C30" s="193"/>
      <c r="D30" s="98">
        <v>2004017</v>
      </c>
      <c r="E30" s="193" t="s">
        <v>166</v>
      </c>
      <c r="F30" s="193"/>
      <c r="G30" s="193"/>
      <c r="H30" s="99" t="s">
        <v>55</v>
      </c>
      <c r="I30" s="5"/>
      <c r="J30" s="192" t="s">
        <v>48</v>
      </c>
      <c r="K30" s="193"/>
      <c r="L30" s="193"/>
      <c r="M30" s="100">
        <v>1956004</v>
      </c>
      <c r="N30" s="194" t="s">
        <v>152</v>
      </c>
      <c r="O30" s="194"/>
      <c r="P30" s="194"/>
      <c r="Q30" s="194"/>
      <c r="R30" s="194" t="s">
        <v>102</v>
      </c>
      <c r="S30" s="195"/>
      <c r="AC30" s="97"/>
      <c r="AD30" s="97"/>
    </row>
    <row r="31" spans="2:30" s="6" customFormat="1" ht="21" customHeight="1">
      <c r="B31" s="192" t="s">
        <v>47</v>
      </c>
      <c r="C31" s="193"/>
      <c r="D31" s="98">
        <v>1967001</v>
      </c>
      <c r="E31" s="193" t="s">
        <v>165</v>
      </c>
      <c r="F31" s="193"/>
      <c r="G31" s="193"/>
      <c r="H31" s="99" t="s">
        <v>55</v>
      </c>
      <c r="I31" s="5"/>
      <c r="J31" s="192" t="s">
        <v>49</v>
      </c>
      <c r="K31" s="193"/>
      <c r="L31" s="193"/>
      <c r="M31" s="100"/>
      <c r="N31" s="194"/>
      <c r="O31" s="194"/>
      <c r="P31" s="194"/>
      <c r="Q31" s="194"/>
      <c r="R31" s="194"/>
      <c r="S31" s="195"/>
      <c r="Y31" s="6" t="s">
        <v>18</v>
      </c>
      <c r="AC31" s="97"/>
      <c r="AD31" s="97"/>
    </row>
    <row r="32" spans="2:30" s="6" customFormat="1" ht="20" customHeight="1">
      <c r="B32" s="192" t="s">
        <v>47</v>
      </c>
      <c r="C32" s="193"/>
      <c r="D32" s="98"/>
      <c r="E32" s="193"/>
      <c r="F32" s="193"/>
      <c r="G32" s="193"/>
      <c r="H32" s="99"/>
      <c r="I32" s="5"/>
      <c r="J32" s="192" t="s">
        <v>53</v>
      </c>
      <c r="K32" s="193"/>
      <c r="L32" s="193"/>
      <c r="M32" s="100">
        <v>1973001</v>
      </c>
      <c r="N32" s="194" t="s">
        <v>172</v>
      </c>
      <c r="O32" s="194"/>
      <c r="P32" s="194"/>
      <c r="Q32" s="194"/>
      <c r="R32" s="194" t="s">
        <v>55</v>
      </c>
      <c r="S32" s="195"/>
      <c r="AC32" s="97"/>
      <c r="AD32" s="97"/>
    </row>
    <row r="33" spans="2:30" ht="19" customHeight="1">
      <c r="B33" s="192" t="s">
        <v>47</v>
      </c>
      <c r="C33" s="193"/>
      <c r="D33" s="98"/>
      <c r="E33" s="193"/>
      <c r="F33" s="193"/>
      <c r="G33" s="193"/>
      <c r="H33" s="99"/>
      <c r="I33" s="4"/>
      <c r="J33" s="192"/>
      <c r="K33" s="193"/>
      <c r="L33" s="193"/>
      <c r="M33" s="100"/>
      <c r="N33" s="194"/>
      <c r="O33" s="194"/>
      <c r="P33" s="194"/>
      <c r="Q33" s="194"/>
      <c r="R33" s="194"/>
      <c r="S33" s="195"/>
      <c r="T33" s="4"/>
      <c r="U33" s="4"/>
      <c r="AC33" s="3"/>
      <c r="AD33" s="3"/>
    </row>
    <row r="34" spans="2:30" ht="20" customHeight="1">
      <c r="B34" s="192" t="s">
        <v>50</v>
      </c>
      <c r="C34" s="193"/>
      <c r="D34" s="98">
        <v>1968001</v>
      </c>
      <c r="E34" s="193" t="s">
        <v>169</v>
      </c>
      <c r="F34" s="193"/>
      <c r="G34" s="193"/>
      <c r="H34" s="99" t="s">
        <v>55</v>
      </c>
      <c r="I34" s="4"/>
      <c r="J34" s="192"/>
      <c r="K34" s="193"/>
      <c r="L34" s="193"/>
      <c r="M34" s="100"/>
      <c r="N34" s="194"/>
      <c r="O34" s="194"/>
      <c r="P34" s="194"/>
      <c r="Q34" s="194"/>
      <c r="R34" s="194"/>
      <c r="S34" s="195"/>
      <c r="T34" s="4"/>
      <c r="U34" s="4"/>
      <c r="AC34" s="3"/>
      <c r="AD34" s="3"/>
    </row>
    <row r="35" spans="2:30" ht="20" customHeight="1">
      <c r="B35" s="188"/>
      <c r="C35" s="189"/>
      <c r="D35" s="101"/>
      <c r="E35" s="189"/>
      <c r="F35" s="189"/>
      <c r="G35" s="189"/>
      <c r="H35" s="102"/>
      <c r="I35" s="4"/>
      <c r="J35" s="188"/>
      <c r="K35" s="189"/>
      <c r="L35" s="189"/>
      <c r="M35" s="103"/>
      <c r="N35" s="190"/>
      <c r="O35" s="190"/>
      <c r="P35" s="190"/>
      <c r="Q35" s="190"/>
      <c r="R35" s="190"/>
      <c r="S35" s="191"/>
      <c r="T35" s="4"/>
      <c r="U35" s="4"/>
      <c r="AC35" s="3"/>
      <c r="AD35" s="3"/>
    </row>
    <row r="36" spans="2:30" ht="19" customHeight="1">
      <c r="B36" s="187"/>
      <c r="C36" s="187"/>
      <c r="D36" s="179"/>
      <c r="E36" s="179"/>
      <c r="F36" s="179"/>
      <c r="G36" s="179"/>
      <c r="H36" s="179"/>
      <c r="I36" s="4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4"/>
      <c r="U36" s="4"/>
      <c r="AC36" s="3"/>
      <c r="AD36" s="3"/>
    </row>
    <row r="37" spans="2:30" ht="18" customHeight="1">
      <c r="B37" s="180" t="s">
        <v>51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2"/>
      <c r="T37" s="4"/>
      <c r="U37" s="4"/>
      <c r="AC37" s="3"/>
      <c r="AD37" s="3"/>
    </row>
    <row r="38" spans="2:30" ht="18" customHeight="1">
      <c r="B38" s="183" t="s">
        <v>171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5"/>
      <c r="T38" s="4"/>
      <c r="U38" s="4"/>
      <c r="AC38" s="3"/>
      <c r="AD38" s="3"/>
    </row>
    <row r="39" spans="2:30" ht="14">
      <c r="E39" s="2"/>
      <c r="F39" s="3"/>
      <c r="G39" s="3"/>
      <c r="H39" s="4"/>
      <c r="I39" s="4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2:30">
      <c r="J40" s="5"/>
    </row>
  </sheetData>
  <mergeCells count="60">
    <mergeCell ref="E27:G27"/>
    <mergeCell ref="J27:L27"/>
    <mergeCell ref="N27:Q27"/>
    <mergeCell ref="B7:B8"/>
    <mergeCell ref="J39:V39"/>
    <mergeCell ref="B27:C27"/>
    <mergeCell ref="R27:S27"/>
    <mergeCell ref="B28:C28"/>
    <mergeCell ref="E28:G28"/>
    <mergeCell ref="J28:L28"/>
    <mergeCell ref="N28:Q28"/>
    <mergeCell ref="R28:S28"/>
    <mergeCell ref="B29:C29"/>
    <mergeCell ref="E29:G29"/>
    <mergeCell ref="J29:L29"/>
    <mergeCell ref="N29:Q29"/>
    <mergeCell ref="H1:R1"/>
    <mergeCell ref="H2:R2"/>
    <mergeCell ref="E5:H5"/>
    <mergeCell ref="J5:M5"/>
    <mergeCell ref="O5:R5"/>
    <mergeCell ref="R29:S29"/>
    <mergeCell ref="B30:C30"/>
    <mergeCell ref="E30:G30"/>
    <mergeCell ref="J30:L30"/>
    <mergeCell ref="N30:Q30"/>
    <mergeCell ref="R30:S30"/>
    <mergeCell ref="B31:C31"/>
    <mergeCell ref="E31:G31"/>
    <mergeCell ref="J31:L31"/>
    <mergeCell ref="N31:Q31"/>
    <mergeCell ref="R31:S31"/>
    <mergeCell ref="B32:C32"/>
    <mergeCell ref="E32:G32"/>
    <mergeCell ref="J32:L32"/>
    <mergeCell ref="N32:Q32"/>
    <mergeCell ref="R32:S32"/>
    <mergeCell ref="B33:C33"/>
    <mergeCell ref="E33:G33"/>
    <mergeCell ref="J33:L33"/>
    <mergeCell ref="N33:Q33"/>
    <mergeCell ref="R33:S33"/>
    <mergeCell ref="B34:C34"/>
    <mergeCell ref="E34:G34"/>
    <mergeCell ref="J34:L34"/>
    <mergeCell ref="N34:Q34"/>
    <mergeCell ref="R34:S34"/>
    <mergeCell ref="B35:C35"/>
    <mergeCell ref="E35:G35"/>
    <mergeCell ref="J35:L35"/>
    <mergeCell ref="N35:Q35"/>
    <mergeCell ref="R35:S35"/>
    <mergeCell ref="O36:S36"/>
    <mergeCell ref="B37:S37"/>
    <mergeCell ref="B38:S38"/>
    <mergeCell ref="B36:C36"/>
    <mergeCell ref="D36:E36"/>
    <mergeCell ref="F36:H36"/>
    <mergeCell ref="J36:L36"/>
    <mergeCell ref="M36:N36"/>
  </mergeCells>
  <phoneticPr fontId="0" type="noConversion"/>
  <conditionalFormatting sqref="J18:L19 K19:L20 J20:K21">
    <cfRule type="cellIs" dxfId="11" priority="1" stopIfTrue="1" operator="between">
      <formula>1</formula>
      <formula>300</formula>
    </cfRule>
    <cfRule type="cellIs" dxfId="10" priority="2" stopIfTrue="1" operator="lessThanOrEqual">
      <formula>0</formula>
    </cfRule>
  </conditionalFormatting>
  <conditionalFormatting sqref="K9 J10:L12 J13:K17 L14:L15 L17">
    <cfRule type="cellIs" dxfId="9" priority="3" stopIfTrue="1" operator="between">
      <formula>1</formula>
      <formula>300</formula>
    </cfRule>
    <cfRule type="cellIs" dxfId="8" priority="4" stopIfTrue="1" operator="lessThanOrEqual">
      <formula>0</formula>
    </cfRule>
  </conditionalFormatting>
  <conditionalFormatting sqref="M9:M17 N9:O21 M18:O20 M19:M21 J22:O24">
    <cfRule type="cellIs" dxfId="7" priority="5" stopIfTrue="1" operator="between">
      <formula>1</formula>
      <formula>300</formula>
    </cfRule>
    <cfRule type="cellIs" dxfId="6" priority="6" stopIfTrue="1" operator="lessThanOrEqual">
      <formula>0</formula>
    </cfRule>
  </conditionalFormatting>
  <dataValidations count="7">
    <dataValidation type="list" allowBlank="1" showInputMessage="1" showErrorMessage="1" errorTitle="Feil_i_vektklasse" error="Feil verdi i vektklasse" sqref="C9:C24" xr:uid="{00000000-0002-0000-0500-000000000000}">
      <formula1>"40,45,49,55,59,64,71,76,81,+81,'+81,81+,87,+87,'+87,87+,49,55,61,67,73,81,89,96,102,+102,'+102,102+,109,+109,'+109,109+"</formula1>
    </dataValidation>
    <dataValidation type="list" allowBlank="1" showInputMessage="1" showErrorMessage="1" errorTitle="Feil_i_kategori" error="Feil verdi i kategori" sqref="E9:E24" xr:uid="{00000000-0002-0000-0500-000001000000}">
      <formula1>"UM,JM,SM,UK,JK,SK,M1,M2,M3,M4,M5,M6,M8,M9,M10,K1,K2,K3,K4,K5,K6,K7,K8,K9,K10"</formula1>
    </dataValidation>
    <dataValidation type="list" allowBlank="1" showInputMessage="1" showErrorMessage="1" sqref="B28:C35 J28:L35" xr:uid="{A0DBF38D-FA32-9747-BF25-A19C1C541012}">
      <formula1>"Dommer,Stevnets leder,Jury,Sekretær,Speaker,Teknisk kontrollør, Chief Marshall,Tidtaker"</formula1>
    </dataValidation>
    <dataValidation type="list" allowBlank="1" showInputMessage="1" showErrorMessage="1" sqref="E5:H5" xr:uid="{2648578C-F84C-4344-8F41-32373A43845E}">
      <formula1>"Nasjonalt stevne,Seriestevne,Seriestevne 5-kamp,Klubbmesterskap,Regionsmesterskap,Norgesmesterskap Senior,Norgesmesterskap Ungdom,Norgesmesterskap Junior,Norgesmesterskap Veteran,Norgesmesterskap 5-kamp,Norgesmesterskap Lag"</formula1>
    </dataValidation>
    <dataValidation type="list" allowBlank="1" showInputMessage="1" showErrorMessage="1" errorTitle="Feil_i_vektklasse" error="Feil verdi i vektklasse" sqref="C12:C13 C18:C19" xr:uid="{88285C4E-1B19-C84C-B20D-5496F6C27922}">
      <formula1>"40,45,49,55,59,64,71,76,81,+81,81+,87,+87,87+,49,55,61,67,73,81,89,96,102,+102,102+,109,+109,109+"</formula1>
    </dataValidation>
    <dataValidation type="list" allowBlank="1" showInputMessage="1" showErrorMessage="1" errorTitle="Feil_i_kategori" error="Feil verdi i kategori" sqref="E12:E13 E18:E19" xr:uid="{9F15526C-4A60-E14B-8D44-5AA98CF42B35}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C9:C15 C17:C19" xr:uid="{0BCDB429-CA16-2E4C-BA08-75464712163B}">
      <formula1>"40,45,49,55,59,64,71,76,81,+81,'+81,81+,87,+87,'+87,87+,49,55,61,67,73,81,89,96,102,+102,'+102,102+,109,+109,'+109,109+,"</formula1>
    </dataValidation>
  </dataValidations>
  <pageMargins left="0.27559055118110198" right="0.35433070866141703" top="0.27559055118110198" bottom="0.27559055118110198" header="0.5" footer="0.5"/>
  <pageSetup paperSize="9" scale="64" orientation="landscape" horizontalDpi="360" verticalDpi="360" copies="2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DAB50-5ED3-AC47-8F0E-D7FA481ABAEB}">
  <sheetPr>
    <pageSetUpPr fitToPage="1"/>
  </sheetPr>
  <dimension ref="A1:W92"/>
  <sheetViews>
    <sheetView workbookViewId="0">
      <selection activeCell="R83" sqref="R83"/>
    </sheetView>
  </sheetViews>
  <sheetFormatPr baseColWidth="10" defaultColWidth="8.796875" defaultRowHeight="13"/>
  <cols>
    <col min="1" max="1" width="4.3984375" customWidth="1"/>
    <col min="2" max="2" width="5.3984375" customWidth="1"/>
    <col min="3" max="3" width="9.3984375" style="28" customWidth="1"/>
    <col min="4" max="4" width="5.3984375" customWidth="1"/>
    <col min="5" max="5" width="11.3984375" customWidth="1"/>
    <col min="6" max="6" width="36" style="150" bestFit="1" customWidth="1"/>
    <col min="7" max="7" width="23.796875" style="150" bestFit="1" customWidth="1"/>
    <col min="8" max="13" width="6.796875" style="150" customWidth="1"/>
    <col min="14" max="16" width="6.796875" style="28" customWidth="1"/>
    <col min="17" max="17" width="15.3984375" style="28" customWidth="1"/>
  </cols>
  <sheetData>
    <row r="1" spans="1:23" s="167" customFormat="1" ht="33.75" customHeight="1">
      <c r="A1" s="211" t="s">
        <v>180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23" s="167" customFormat="1" ht="27" customHeight="1">
      <c r="A2" s="212" t="str">
        <f>IF('[1]Pulje 1'!J5&gt;0,'[1]Pulje 1'!J5,"")</f>
        <v>Hitra VK</v>
      </c>
      <c r="B2" s="212"/>
      <c r="C2" s="212"/>
      <c r="D2" s="212"/>
      <c r="E2" s="212"/>
      <c r="F2" s="213" t="str">
        <f>IF('[1]Pulje 1'!O5&gt;0,'[1]Pulje 1'!O5,"")</f>
        <v>Hitrahallen</v>
      </c>
      <c r="G2" s="213"/>
      <c r="H2" s="213"/>
      <c r="I2" s="213"/>
      <c r="J2" s="213"/>
      <c r="K2" s="213"/>
      <c r="L2" s="213"/>
      <c r="M2" s="168"/>
      <c r="N2" s="214">
        <f>IF('[1]Pulje 1'!T5&gt;0,'[1]Pulje 1'!T5,"")</f>
        <v>45402</v>
      </c>
      <c r="O2" s="214"/>
      <c r="P2" s="214"/>
      <c r="Q2" s="214"/>
    </row>
    <row r="3" spans="1:23" ht="14" customHeight="1">
      <c r="A3" s="162"/>
      <c r="B3" s="162"/>
      <c r="C3" s="158"/>
      <c r="D3" s="162"/>
      <c r="E3" s="161"/>
      <c r="F3" s="160"/>
      <c r="G3" s="160"/>
      <c r="H3" s="160"/>
      <c r="I3" s="160"/>
      <c r="J3" s="160"/>
      <c r="K3" s="160"/>
      <c r="L3" s="160"/>
      <c r="M3" s="160"/>
      <c r="N3" s="159"/>
      <c r="O3" s="159"/>
      <c r="P3" s="159"/>
      <c r="Q3" s="158"/>
    </row>
    <row r="4" spans="1:23" s="166" customFormat="1" ht="28">
      <c r="A4" s="210" t="s">
        <v>179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</row>
    <row r="5" spans="1:23" ht="14" customHeight="1">
      <c r="A5" s="162"/>
      <c r="B5" s="162"/>
      <c r="C5" s="158"/>
      <c r="D5" s="162"/>
      <c r="E5" s="161"/>
      <c r="F5" s="160"/>
      <c r="G5" s="160"/>
      <c r="H5" s="160"/>
      <c r="I5" s="160"/>
      <c r="J5" s="160"/>
      <c r="K5" s="160"/>
      <c r="L5" s="160"/>
      <c r="M5" s="160"/>
      <c r="N5" s="159"/>
      <c r="O5" s="159"/>
      <c r="P5" s="159"/>
      <c r="Q5" s="158"/>
    </row>
    <row r="6" spans="1:23" s="165" customFormat="1" ht="15" customHeight="1">
      <c r="A6" s="157">
        <v>1</v>
      </c>
      <c r="B6" s="156" t="str">
        <f>IF('[1]Pulje 1'!C10="","",'[1]Pulje 1'!C10)</f>
        <v>45</v>
      </c>
      <c r="C6" s="152">
        <f>IF('[1]Pulje 1'!D10="","",'[1]Pulje 1'!D10)</f>
        <v>38.06</v>
      </c>
      <c r="D6" s="156" t="str">
        <f>IF('[1]Pulje 1'!E10="","",'[1]Pulje 1'!E10)</f>
        <v>UK</v>
      </c>
      <c r="E6" s="155">
        <f>IF('[1]Pulje 1'!F10="","",'[1]Pulje 1'!F10)</f>
        <v>40848</v>
      </c>
      <c r="F6" s="154" t="str">
        <f>IF('[1]Pulje 1'!H10="","",'[1]Pulje 1'!H10)</f>
        <v>Ingrid Skag Skjefstad</v>
      </c>
      <c r="G6" s="154" t="str">
        <f>IF('[1]Pulje 1'!I10="","",'[1]Pulje 1'!I10)</f>
        <v>AK Bjørgvin</v>
      </c>
      <c r="H6" s="153">
        <f>IF('[1]Pulje 1'!J10=0,"",'[1]Pulje 1'!J10)</f>
        <v>28</v>
      </c>
      <c r="I6" s="153">
        <f>IF('[1]Pulje 1'!K10=0,"",'[1]Pulje 1'!K10)</f>
        <v>-30</v>
      </c>
      <c r="J6" s="153">
        <f>IF('[1]Pulje 1'!L10=0,"",'[1]Pulje 1'!L10)</f>
        <v>30</v>
      </c>
      <c r="K6" s="153">
        <f>IF('[1]Pulje 1'!M10=0,"",'[1]Pulje 1'!M10)</f>
        <v>35</v>
      </c>
      <c r="L6" s="153">
        <f>IF('[1]Pulje 1'!N10=0,"",'[1]Pulje 1'!N10)</f>
        <v>38</v>
      </c>
      <c r="M6" s="153">
        <f>IF('[1]Pulje 1'!O10=0,"",'[1]Pulje 1'!O10)</f>
        <v>-40</v>
      </c>
      <c r="N6" s="153">
        <f>IF('[1]Pulje 1'!P10=0,"",'[1]Pulje 1'!P10)</f>
        <v>30</v>
      </c>
      <c r="O6" s="153">
        <f>IF('[1]Pulje 1'!Q10=0,"",'[1]Pulje 1'!Q10)</f>
        <v>38</v>
      </c>
      <c r="P6" s="153">
        <f>IF('[1]Pulje 1'!R10=0,"",'[1]Pulje 1'!R10)</f>
        <v>68</v>
      </c>
      <c r="Q6" s="164">
        <f>IF('[1]Pulje 1'!S10=0,"",'[1]Pulje 1'!S10)</f>
        <v>132.39590749765443</v>
      </c>
    </row>
    <row r="7" spans="1:23" s="165" customFormat="1" ht="15" customHeight="1">
      <c r="A7" s="157">
        <v>2</v>
      </c>
      <c r="B7" s="156" t="str">
        <f>IF('[1]Pulje 1'!C9="","",'[1]Pulje 1'!C9)</f>
        <v>45</v>
      </c>
      <c r="C7" s="152">
        <f>IF('[1]Pulje 1'!D9="","",'[1]Pulje 1'!D9)</f>
        <v>39.57</v>
      </c>
      <c r="D7" s="156" t="str">
        <f>IF('[1]Pulje 1'!E9="","",'[1]Pulje 1'!E9)</f>
        <v>UK</v>
      </c>
      <c r="E7" s="155">
        <f>IF('[1]Pulje 1'!F9="","",'[1]Pulje 1'!F9)</f>
        <v>40757</v>
      </c>
      <c r="F7" s="154" t="str">
        <f>IF('[1]Pulje 1'!H9="","",'[1]Pulje 1'!H9)</f>
        <v>Ingrid Emilie Haugland</v>
      </c>
      <c r="G7" s="154" t="str">
        <f>IF('[1]Pulje 1'!I9="","",'[1]Pulje 1'!I9)</f>
        <v>Vigrestad IK</v>
      </c>
      <c r="H7" s="153">
        <f>IF('[1]Pulje 1'!J9=0,"",'[1]Pulje 1'!J9)</f>
        <v>23</v>
      </c>
      <c r="I7" s="153">
        <f>IF('[1]Pulje 1'!K9=0,"",'[1]Pulje 1'!K9)</f>
        <v>25</v>
      </c>
      <c r="J7" s="153">
        <f>IF('[1]Pulje 1'!L9=0,"",'[1]Pulje 1'!L9)</f>
        <v>27</v>
      </c>
      <c r="K7" s="153">
        <f>IF('[1]Pulje 1'!M9=0,"",'[1]Pulje 1'!M9)</f>
        <v>27</v>
      </c>
      <c r="L7" s="153">
        <f>IF('[1]Pulje 1'!N9=0,"",'[1]Pulje 1'!N9)</f>
        <v>29</v>
      </c>
      <c r="M7" s="153">
        <f>IF('[1]Pulje 1'!O9=0,"",'[1]Pulje 1'!O9)</f>
        <v>-32</v>
      </c>
      <c r="N7" s="153">
        <f>IF('[1]Pulje 1'!P9=0,"",'[1]Pulje 1'!P9)</f>
        <v>27</v>
      </c>
      <c r="O7" s="153">
        <f>IF('[1]Pulje 1'!Q9=0,"",'[1]Pulje 1'!Q9)</f>
        <v>29</v>
      </c>
      <c r="P7" s="153">
        <f>IF('[1]Pulje 1'!R9=0,"",'[1]Pulje 1'!R9)</f>
        <v>56</v>
      </c>
      <c r="Q7" s="164">
        <f>IF('[1]Pulje 1'!S9=0,"",'[1]Pulje 1'!S9)</f>
        <v>105.11173298695607</v>
      </c>
    </row>
    <row r="8" spans="1:23" s="165" customFormat="1" ht="15" customHeight="1">
      <c r="A8" s="157"/>
      <c r="B8" s="156"/>
      <c r="C8" s="152"/>
      <c r="D8" s="156"/>
      <c r="E8" s="155"/>
      <c r="F8" s="154"/>
      <c r="G8" s="154"/>
      <c r="H8" s="153"/>
      <c r="I8" s="153"/>
      <c r="J8" s="153"/>
      <c r="K8" s="153"/>
      <c r="L8" s="153"/>
      <c r="M8" s="153"/>
      <c r="N8" s="153"/>
      <c r="O8" s="153"/>
      <c r="P8" s="153"/>
      <c r="Q8" s="164"/>
    </row>
    <row r="9" spans="1:23" s="165" customFormat="1" ht="15" customHeight="1">
      <c r="A9" s="157">
        <v>1</v>
      </c>
      <c r="B9" s="156" t="str">
        <f>IF('[1]Pulje 1'!C12="","",'[1]Pulje 1'!C12)</f>
        <v>49</v>
      </c>
      <c r="C9" s="152">
        <f>IF('[1]Pulje 1'!D12="","",'[1]Pulje 1'!D12)</f>
        <v>48.58</v>
      </c>
      <c r="D9" s="156" t="str">
        <f>IF('[1]Pulje 1'!E12="","",'[1]Pulje 1'!E12)</f>
        <v>UK</v>
      </c>
      <c r="E9" s="155">
        <f>IF('[1]Pulje 1'!F12="","",'[1]Pulje 1'!F12)</f>
        <v>40008</v>
      </c>
      <c r="F9" s="154" t="str">
        <f>IF('[1]Pulje 1'!H12="","",'[1]Pulje 1'!H12)</f>
        <v>Heidi Nævdal</v>
      </c>
      <c r="G9" s="154" t="str">
        <f>IF('[1]Pulje 1'!I12="","",'[1]Pulje 1'!I12)</f>
        <v>AK Bjørgvin</v>
      </c>
      <c r="H9" s="153">
        <f>IF('[1]Pulje 1'!J12=0,"",'[1]Pulje 1'!J12)</f>
        <v>40</v>
      </c>
      <c r="I9" s="153">
        <f>IF('[1]Pulje 1'!K12=0,"",'[1]Pulje 1'!K12)</f>
        <v>-43</v>
      </c>
      <c r="J9" s="153">
        <f>IF('[1]Pulje 1'!L12=0,"",'[1]Pulje 1'!L12)</f>
        <v>-43</v>
      </c>
      <c r="K9" s="153">
        <f>IF('[1]Pulje 1'!M12=0,"",'[1]Pulje 1'!M12)</f>
        <v>46</v>
      </c>
      <c r="L9" s="153">
        <f>IF('[1]Pulje 1'!N12=0,"",'[1]Pulje 1'!N12)</f>
        <v>49</v>
      </c>
      <c r="M9" s="153">
        <f>IF('[1]Pulje 1'!O12=0,"",'[1]Pulje 1'!O12)</f>
        <v>51</v>
      </c>
      <c r="N9" s="153">
        <f>IF('[1]Pulje 1'!P12=0,"",'[1]Pulje 1'!P12)</f>
        <v>40</v>
      </c>
      <c r="O9" s="153">
        <f>IF('[1]Pulje 1'!Q12=0,"",'[1]Pulje 1'!Q12)</f>
        <v>51</v>
      </c>
      <c r="P9" s="153">
        <f>IF('[1]Pulje 1'!R12=0,"",'[1]Pulje 1'!R12)</f>
        <v>91</v>
      </c>
      <c r="Q9" s="164">
        <f>IF('[1]Pulje 1'!S12=0,"",'[1]Pulje 1'!S12)</f>
        <v>143.24833879707037</v>
      </c>
    </row>
    <row r="10" spans="1:23" s="165" customFormat="1" ht="15" customHeight="1">
      <c r="A10" s="157">
        <v>2</v>
      </c>
      <c r="B10" s="156" t="str">
        <f>IF('[1]Pulje 1'!C11="","",'[1]Pulje 1'!C11)</f>
        <v>49</v>
      </c>
      <c r="C10" s="152">
        <f>IF('[1]Pulje 1'!D11="","",'[1]Pulje 1'!D11)</f>
        <v>46.36</v>
      </c>
      <c r="D10" s="156" t="str">
        <f>IF('[1]Pulje 1'!E11="","",'[1]Pulje 1'!E11)</f>
        <v>UK</v>
      </c>
      <c r="E10" s="155">
        <f>IF('[1]Pulje 1'!F11="","",'[1]Pulje 1'!F11)</f>
        <v>39944</v>
      </c>
      <c r="F10" s="154" t="str">
        <f>IF('[1]Pulje 1'!H11="","",'[1]Pulje 1'!H11)</f>
        <v>Emine Tefre Grønnevik</v>
      </c>
      <c r="G10" s="154" t="str">
        <f>IF('[1]Pulje 1'!I11="","",'[1]Pulje 1'!I11)</f>
        <v>Tambarskjelvar IL</v>
      </c>
      <c r="H10" s="153">
        <f>IF('[1]Pulje 1'!J11=0,"",'[1]Pulje 1'!J11)</f>
        <v>-35</v>
      </c>
      <c r="I10" s="153">
        <f>IF('[1]Pulje 1'!K11=0,"",'[1]Pulje 1'!K11)</f>
        <v>35</v>
      </c>
      <c r="J10" s="153">
        <f>IF('[1]Pulje 1'!L11=0,"",'[1]Pulje 1'!L11)</f>
        <v>37</v>
      </c>
      <c r="K10" s="153">
        <f>IF('[1]Pulje 1'!M11=0,"",'[1]Pulje 1'!M11)</f>
        <v>-47</v>
      </c>
      <c r="L10" s="153">
        <f>IF('[1]Pulje 1'!N11=0,"",'[1]Pulje 1'!N11)</f>
        <v>47</v>
      </c>
      <c r="M10" s="153">
        <f>IF('[1]Pulje 1'!O11=0,"",'[1]Pulje 1'!O11)</f>
        <v>52</v>
      </c>
      <c r="N10" s="153">
        <f>IF('[1]Pulje 1'!P11=0,"",'[1]Pulje 1'!P11)</f>
        <v>37</v>
      </c>
      <c r="O10" s="153">
        <f>IF('[1]Pulje 1'!Q11=0,"",'[1]Pulje 1'!Q11)</f>
        <v>52</v>
      </c>
      <c r="P10" s="153">
        <f>IF('[1]Pulje 1'!R11=0,"",'[1]Pulje 1'!R11)</f>
        <v>89</v>
      </c>
      <c r="Q10" s="164">
        <f>IF('[1]Pulje 1'!S11=0,"",'[1]Pulje 1'!S11)</f>
        <v>145.46627363513039</v>
      </c>
    </row>
    <row r="11" spans="1:23" s="165" customFormat="1" ht="15" customHeight="1">
      <c r="A11" s="157"/>
      <c r="B11" s="156"/>
      <c r="C11" s="152"/>
      <c r="D11" s="156"/>
      <c r="E11" s="155"/>
      <c r="F11" s="154"/>
      <c r="G11" s="154"/>
      <c r="H11" s="153"/>
      <c r="I11" s="153"/>
      <c r="J11" s="153"/>
      <c r="K11" s="153"/>
      <c r="L11" s="153"/>
      <c r="M11" s="153"/>
      <c r="N11" s="153"/>
      <c r="O11" s="153"/>
      <c r="P11" s="153"/>
      <c r="Q11" s="164"/>
    </row>
    <row r="12" spans="1:23" s="151" customFormat="1" ht="15" customHeight="1">
      <c r="A12" s="157">
        <v>1</v>
      </c>
      <c r="B12" s="156" t="str">
        <f>IF('[1]Pulje 1'!C16="","",'[1]Pulje 1'!C16)</f>
        <v>55</v>
      </c>
      <c r="C12" s="152">
        <f>IF('[1]Pulje 1'!D16="","",'[1]Pulje 1'!D16)</f>
        <v>53.88</v>
      </c>
      <c r="D12" s="156" t="str">
        <f>IF('[1]Pulje 1'!E16="","",'[1]Pulje 1'!E16)</f>
        <v>JK</v>
      </c>
      <c r="E12" s="155">
        <f>IF('[1]Pulje 1'!F16="","",'[1]Pulje 1'!F16)</f>
        <v>38084</v>
      </c>
      <c r="F12" s="154" t="str">
        <f>IF('[1]Pulje 1'!H16="","",'[1]Pulje 1'!H16)</f>
        <v>Ronja Lenvik</v>
      </c>
      <c r="G12" s="154" t="str">
        <f>IF('[1]Pulje 1'!I16="","",'[1]Pulje 1'!I16)</f>
        <v>Hitra VK</v>
      </c>
      <c r="H12" s="153">
        <f>IF('[1]Pulje 1'!J16=0,"",'[1]Pulje 1'!J16)</f>
        <v>74</v>
      </c>
      <c r="I12" s="153">
        <f>IF('[1]Pulje 1'!K16=0,"",'[1]Pulje 1'!K16)</f>
        <v>76</v>
      </c>
      <c r="J12" s="153">
        <f>IF('[1]Pulje 1'!L16=0,"",'[1]Pulje 1'!L16)</f>
        <v>78</v>
      </c>
      <c r="K12" s="153">
        <f>IF('[1]Pulje 1'!M16=0,"",'[1]Pulje 1'!M16)</f>
        <v>90</v>
      </c>
      <c r="L12" s="153">
        <f>IF('[1]Pulje 1'!N16=0,"",'[1]Pulje 1'!N16)</f>
        <v>-92</v>
      </c>
      <c r="M12" s="153">
        <f>IF('[1]Pulje 1'!O16=0,"",'[1]Pulje 1'!O16)</f>
        <v>-92</v>
      </c>
      <c r="N12" s="153">
        <f>IF('[1]Pulje 1'!P16=0,"",'[1]Pulje 1'!P16)</f>
        <v>78</v>
      </c>
      <c r="O12" s="153">
        <f>IF('[1]Pulje 1'!Q16=0,"",'[1]Pulje 1'!Q16)</f>
        <v>90</v>
      </c>
      <c r="P12" s="153">
        <f>IF('[1]Pulje 1'!R16=0,"",'[1]Pulje 1'!R16)</f>
        <v>168</v>
      </c>
      <c r="Q12" s="164">
        <f>IF('[1]Pulje 1'!S16=0,"",'[1]Pulje 1'!S16)</f>
        <v>244.64181526497595</v>
      </c>
    </row>
    <row r="13" spans="1:23" s="151" customFormat="1" ht="15" customHeight="1">
      <c r="A13" s="157">
        <v>2</v>
      </c>
      <c r="B13" s="156" t="str">
        <f>IF('[1]Pulje 1'!C15="","",'[1]Pulje 1'!C15)</f>
        <v>55</v>
      </c>
      <c r="C13" s="152">
        <f>IF('[1]Pulje 1'!D15="","",'[1]Pulje 1'!D15)</f>
        <v>53.92</v>
      </c>
      <c r="D13" s="156" t="str">
        <f>IF('[1]Pulje 1'!E15="","",'[1]Pulje 1'!E15)</f>
        <v>UK</v>
      </c>
      <c r="E13" s="155">
        <f>IF('[1]Pulje 1'!F15="","",'[1]Pulje 1'!F15)</f>
        <v>39461</v>
      </c>
      <c r="F13" s="154" t="str">
        <f>IF('[1]Pulje 1'!H15="","",'[1]Pulje 1'!H15)</f>
        <v>Vilma Kornelie Hetle</v>
      </c>
      <c r="G13" s="154" t="str">
        <f>IF('[1]Pulje 1'!I15="","",'[1]Pulje 1'!I15)</f>
        <v>Trondheim AK</v>
      </c>
      <c r="H13" s="153">
        <f>IF('[1]Pulje 1'!J15=0,"",'[1]Pulje 1'!J15)</f>
        <v>41</v>
      </c>
      <c r="I13" s="153">
        <f>IF('[1]Pulje 1'!K15=0,"",'[1]Pulje 1'!K15)</f>
        <v>43</v>
      </c>
      <c r="J13" s="153">
        <f>IF('[1]Pulje 1'!L15=0,"",'[1]Pulje 1'!L15)</f>
        <v>45</v>
      </c>
      <c r="K13" s="153">
        <f>IF('[1]Pulje 1'!M15=0,"",'[1]Pulje 1'!M15)</f>
        <v>54</v>
      </c>
      <c r="L13" s="153">
        <f>IF('[1]Pulje 1'!N15=0,"",'[1]Pulje 1'!N15)</f>
        <v>57</v>
      </c>
      <c r="M13" s="153">
        <f>IF('[1]Pulje 1'!O15=0,"",'[1]Pulje 1'!O15)</f>
        <v>60</v>
      </c>
      <c r="N13" s="153">
        <f>IF('[1]Pulje 1'!P15=0,"",'[1]Pulje 1'!P15)</f>
        <v>45</v>
      </c>
      <c r="O13" s="153">
        <f>IF('[1]Pulje 1'!Q15=0,"",'[1]Pulje 1'!Q15)</f>
        <v>60</v>
      </c>
      <c r="P13" s="153">
        <f>IF('[1]Pulje 1'!R15=0,"",'[1]Pulje 1'!R15)</f>
        <v>105</v>
      </c>
      <c r="Q13" s="164">
        <f>IF('[1]Pulje 1'!S15=0,"",'[1]Pulje 1'!S15)</f>
        <v>152.81984776390505</v>
      </c>
      <c r="W13" s="151" t="s">
        <v>18</v>
      </c>
    </row>
    <row r="14" spans="1:23" s="151" customFormat="1" ht="15" customHeight="1">
      <c r="A14" s="157">
        <v>3</v>
      </c>
      <c r="B14" s="156" t="str">
        <f>IF('[1]Pulje 1'!C13="","",'[1]Pulje 1'!C13)</f>
        <v>55</v>
      </c>
      <c r="C14" s="152">
        <f>IF('[1]Pulje 1'!D13="","",'[1]Pulje 1'!D13)</f>
        <v>52.23</v>
      </c>
      <c r="D14" s="156" t="str">
        <f>IF('[1]Pulje 1'!E13="","",'[1]Pulje 1'!E13)</f>
        <v>UK</v>
      </c>
      <c r="E14" s="155">
        <f>IF('[1]Pulje 1'!F13="","",'[1]Pulje 1'!F13)</f>
        <v>40056</v>
      </c>
      <c r="F14" s="154" t="str">
        <f>IF('[1]Pulje 1'!H13="","",'[1]Pulje 1'!H13)</f>
        <v>Mathea Dypvik Kvaale</v>
      </c>
      <c r="G14" s="154" t="str">
        <f>IF('[1]Pulje 1'!I13="","",'[1]Pulje 1'!I13)</f>
        <v>Hitra VK</v>
      </c>
      <c r="H14" s="153">
        <f>IF('[1]Pulje 1'!J13=0,"",'[1]Pulje 1'!J13)</f>
        <v>33</v>
      </c>
      <c r="I14" s="153">
        <f>IF('[1]Pulje 1'!K13=0,"",'[1]Pulje 1'!K13)</f>
        <v>35</v>
      </c>
      <c r="J14" s="153">
        <f>IF('[1]Pulje 1'!L13=0,"",'[1]Pulje 1'!L13)</f>
        <v>37</v>
      </c>
      <c r="K14" s="153">
        <f>IF('[1]Pulje 1'!M13=0,"",'[1]Pulje 1'!M13)</f>
        <v>43</v>
      </c>
      <c r="L14" s="153">
        <f>IF('[1]Pulje 1'!N13=0,"",'[1]Pulje 1'!N13)</f>
        <v>45</v>
      </c>
      <c r="M14" s="153">
        <f>IF('[1]Pulje 1'!O13=0,"",'[1]Pulje 1'!O13)</f>
        <v>47</v>
      </c>
      <c r="N14" s="153">
        <f>IF('[1]Pulje 1'!P13=0,"",'[1]Pulje 1'!P13)</f>
        <v>37</v>
      </c>
      <c r="O14" s="153">
        <f>IF('[1]Pulje 1'!Q13=0,"",'[1]Pulje 1'!Q13)</f>
        <v>47</v>
      </c>
      <c r="P14" s="153">
        <f>IF('[1]Pulje 1'!R13=0,"",'[1]Pulje 1'!R13)</f>
        <v>84</v>
      </c>
      <c r="Q14" s="164">
        <f>IF('[1]Pulje 1'!S13=0,"",'[1]Pulje 1'!S13)</f>
        <v>125.11999272661697</v>
      </c>
    </row>
    <row r="15" spans="1:23" s="151" customFormat="1" ht="15" customHeight="1">
      <c r="A15" s="157">
        <v>4</v>
      </c>
      <c r="B15" s="156" t="str">
        <f>IF('[1]Pulje 1'!C14="","",'[1]Pulje 1'!C14)</f>
        <v>55</v>
      </c>
      <c r="C15" s="152">
        <f>IF('[1]Pulje 1'!D14="","",'[1]Pulje 1'!D14)</f>
        <v>53.74</v>
      </c>
      <c r="D15" s="156" t="str">
        <f>IF('[1]Pulje 1'!E14="","",'[1]Pulje 1'!E14)</f>
        <v>UK</v>
      </c>
      <c r="E15" s="155">
        <f>IF('[1]Pulje 1'!F14="","",'[1]Pulje 1'!F14)</f>
        <v>39864</v>
      </c>
      <c r="F15" s="154" t="str">
        <f>IF('[1]Pulje 1'!H14="","",'[1]Pulje 1'!H14)</f>
        <v>Monika Øvrebø</v>
      </c>
      <c r="G15" s="154" t="str">
        <f>IF('[1]Pulje 1'!I14="","",'[1]Pulje 1'!I14)</f>
        <v>Tysvær VK</v>
      </c>
      <c r="H15" s="153">
        <f>IF('[1]Pulje 1'!J14=0,"",'[1]Pulje 1'!J14)</f>
        <v>33</v>
      </c>
      <c r="I15" s="153">
        <f>IF('[1]Pulje 1'!K14=0,"",'[1]Pulje 1'!K14)</f>
        <v>36</v>
      </c>
      <c r="J15" s="153">
        <f>IF('[1]Pulje 1'!L14=0,"",'[1]Pulje 1'!L14)</f>
        <v>-38</v>
      </c>
      <c r="K15" s="153">
        <f>IF('[1]Pulje 1'!M14=0,"",'[1]Pulje 1'!M14)</f>
        <v>-37</v>
      </c>
      <c r="L15" s="153">
        <f>IF('[1]Pulje 1'!N14=0,"",'[1]Pulje 1'!N14)</f>
        <v>37</v>
      </c>
      <c r="M15" s="153">
        <f>IF('[1]Pulje 1'!O14=0,"",'[1]Pulje 1'!O14)</f>
        <v>42</v>
      </c>
      <c r="N15" s="153">
        <f>IF('[1]Pulje 1'!P14=0,"",'[1]Pulje 1'!P14)</f>
        <v>36</v>
      </c>
      <c r="O15" s="153">
        <f>IF('[1]Pulje 1'!Q14=0,"",'[1]Pulje 1'!Q14)</f>
        <v>42</v>
      </c>
      <c r="P15" s="153">
        <f>IF('[1]Pulje 1'!R14=0,"",'[1]Pulje 1'!R14)</f>
        <v>78</v>
      </c>
      <c r="Q15" s="164">
        <f>IF('[1]Pulje 1'!S14=0,"",'[1]Pulje 1'!S14)</f>
        <v>113.7959913422937</v>
      </c>
    </row>
    <row r="16" spans="1:23" s="151" customFormat="1" ht="15" customHeight="1">
      <c r="A16" s="157"/>
      <c r="B16" s="156"/>
      <c r="C16" s="152"/>
      <c r="D16" s="156"/>
      <c r="E16" s="155"/>
      <c r="F16" s="154"/>
      <c r="G16" s="154"/>
      <c r="H16" s="153"/>
      <c r="I16" s="153"/>
      <c r="J16" s="153"/>
      <c r="K16" s="153"/>
      <c r="L16" s="153"/>
      <c r="M16" s="153"/>
      <c r="N16" s="153"/>
      <c r="O16" s="153"/>
      <c r="P16" s="153"/>
      <c r="Q16" s="164"/>
    </row>
    <row r="17" spans="1:17" s="151" customFormat="1" ht="15" customHeight="1">
      <c r="A17" s="157">
        <v>1</v>
      </c>
      <c r="B17" s="156">
        <f>IF('[1]Pulje 1'!C22="","",'[1]Pulje 1'!C22)</f>
        <v>59</v>
      </c>
      <c r="C17" s="152">
        <f>IF('[1]Pulje 1'!D22="","",'[1]Pulje 1'!D22)</f>
        <v>58.75</v>
      </c>
      <c r="D17" s="156" t="str">
        <f>IF('[1]Pulje 1'!E22="","",'[1]Pulje 1'!E22)</f>
        <v>JK</v>
      </c>
      <c r="E17" s="155">
        <f>IF('[1]Pulje 1'!F22="","",'[1]Pulje 1'!F22)</f>
        <v>38424</v>
      </c>
      <c r="F17" s="154" t="str">
        <f>IF('[1]Pulje 1'!H22="","",'[1]Pulje 1'!H22)</f>
        <v>Sandra Nævdal</v>
      </c>
      <c r="G17" s="154" t="str">
        <f>IF('[1]Pulje 1'!I22="","",'[1]Pulje 1'!I22)</f>
        <v>AK Bjørgvin</v>
      </c>
      <c r="H17" s="153">
        <f>IF('[1]Pulje 1'!J22=0,"",'[1]Pulje 1'!J22)</f>
        <v>67</v>
      </c>
      <c r="I17" s="153">
        <f>IF('[1]Pulje 1'!K22=0,"",'[1]Pulje 1'!K22)</f>
        <v>-70</v>
      </c>
      <c r="J17" s="153">
        <f>IF('[1]Pulje 1'!L22=0,"",'[1]Pulje 1'!L22)</f>
        <v>70</v>
      </c>
      <c r="K17" s="153">
        <f>IF('[1]Pulje 1'!M22=0,"",'[1]Pulje 1'!M22)</f>
        <v>80</v>
      </c>
      <c r="L17" s="153">
        <f>IF('[1]Pulje 1'!N22=0,"",'[1]Pulje 1'!N22)</f>
        <v>84</v>
      </c>
      <c r="M17" s="153">
        <f>IF('[1]Pulje 1'!O22=0,"",'[1]Pulje 1'!O22)</f>
        <v>87</v>
      </c>
      <c r="N17" s="153">
        <f>IF('[1]Pulje 1'!P22=0,"",'[1]Pulje 1'!P22)</f>
        <v>70</v>
      </c>
      <c r="O17" s="153">
        <f>IF('[1]Pulje 1'!Q22=0,"",'[1]Pulje 1'!Q22)</f>
        <v>87</v>
      </c>
      <c r="P17" s="153">
        <f>IF('[1]Pulje 1'!R22=0,"",'[1]Pulje 1'!R22)</f>
        <v>157</v>
      </c>
      <c r="Q17" s="164">
        <f>IF('[1]Pulje 1'!S22=0,"",'[1]Pulje 1'!S22)</f>
        <v>215.42416415070076</v>
      </c>
    </row>
    <row r="18" spans="1:17" s="151" customFormat="1" ht="15" customHeight="1">
      <c r="A18" s="157">
        <v>2</v>
      </c>
      <c r="B18" s="156">
        <f>IF('[1]Pulje 1'!C21="","",'[1]Pulje 1'!C21)</f>
        <v>59</v>
      </c>
      <c r="C18" s="152">
        <f>IF('[1]Pulje 1'!D21="","",'[1]Pulje 1'!D21)</f>
        <v>56.99</v>
      </c>
      <c r="D18" s="156" t="str">
        <f>IF('[1]Pulje 1'!E21="","",'[1]Pulje 1'!E21)</f>
        <v>UK</v>
      </c>
      <c r="E18" s="155">
        <f>IF('[1]Pulje 1'!F21="","",'[1]Pulje 1'!F21)</f>
        <v>40263</v>
      </c>
      <c r="F18" s="154" t="str">
        <f>IF('[1]Pulje 1'!H21="","",'[1]Pulje 1'!H21)</f>
        <v>Sandra Viktoria N. Amundsen</v>
      </c>
      <c r="G18" s="154" t="str">
        <f>IF('[1]Pulje 1'!I21="","",'[1]Pulje 1'!I21)</f>
        <v>AK Bjørgvin</v>
      </c>
      <c r="H18" s="153">
        <f>IF('[1]Pulje 1'!J21=0,"",'[1]Pulje 1'!J21)</f>
        <v>57</v>
      </c>
      <c r="I18" s="153">
        <f>IF('[1]Pulje 1'!K21=0,"",'[1]Pulje 1'!K21)</f>
        <v>60</v>
      </c>
      <c r="J18" s="153">
        <f>IF('[1]Pulje 1'!L21=0,"",'[1]Pulje 1'!L21)</f>
        <v>64</v>
      </c>
      <c r="K18" s="153">
        <f>IF('[1]Pulje 1'!M21=0,"",'[1]Pulje 1'!M21)</f>
        <v>70</v>
      </c>
      <c r="L18" s="153">
        <f>IF('[1]Pulje 1'!N21=0,"",'[1]Pulje 1'!N21)</f>
        <v>-73</v>
      </c>
      <c r="M18" s="153">
        <f>IF('[1]Pulje 1'!O21=0,"",'[1]Pulje 1'!O21)</f>
        <v>75</v>
      </c>
      <c r="N18" s="153">
        <f>IF('[1]Pulje 1'!P21=0,"",'[1]Pulje 1'!P21)</f>
        <v>64</v>
      </c>
      <c r="O18" s="153">
        <f>IF('[1]Pulje 1'!Q21=0,"",'[1]Pulje 1'!Q21)</f>
        <v>75</v>
      </c>
      <c r="P18" s="153">
        <f>IF('[1]Pulje 1'!R21=0,"",'[1]Pulje 1'!R21)</f>
        <v>139</v>
      </c>
      <c r="Q18" s="164">
        <f>IF('[1]Pulje 1'!S21=0,"",'[1]Pulje 1'!S21)</f>
        <v>194.64089802795914</v>
      </c>
    </row>
    <row r="19" spans="1:17" s="151" customFormat="1" ht="15" customHeight="1">
      <c r="A19" s="157">
        <v>3</v>
      </c>
      <c r="B19" s="156" t="str">
        <f>IF('[1]Pulje 1'!C20="","",'[1]Pulje 1'!C20)</f>
        <v>59</v>
      </c>
      <c r="C19" s="152">
        <f>IF('[1]Pulje 1'!D20="","",'[1]Pulje 1'!D20)</f>
        <v>56.5</v>
      </c>
      <c r="D19" s="156" t="str">
        <f>IF('[1]Pulje 1'!E20="","",'[1]Pulje 1'!E20)</f>
        <v>UK</v>
      </c>
      <c r="E19" s="155">
        <f>IF('[1]Pulje 1'!F20="","",'[1]Pulje 1'!F20)</f>
        <v>40060</v>
      </c>
      <c r="F19" s="154" t="str">
        <f>IF('[1]Pulje 1'!H20="","",'[1]Pulje 1'!H20)</f>
        <v>Lea Berge Jensen</v>
      </c>
      <c r="G19" s="154" t="str">
        <f>IF('[1]Pulje 1'!I20="","",'[1]Pulje 1'!I20)</f>
        <v>Vigrestad IK</v>
      </c>
      <c r="H19" s="153">
        <f>IF('[1]Pulje 1'!J20=0,"",'[1]Pulje 1'!J20)</f>
        <v>-56</v>
      </c>
      <c r="I19" s="153">
        <f>IF('[1]Pulje 1'!K20=0,"",'[1]Pulje 1'!K20)</f>
        <v>57</v>
      </c>
      <c r="J19" s="153">
        <f>IF('[1]Pulje 1'!L20=0,"",'[1]Pulje 1'!L20)</f>
        <v>-59</v>
      </c>
      <c r="K19" s="153">
        <f>IF('[1]Pulje 1'!M20=0,"",'[1]Pulje 1'!M20)</f>
        <v>69</v>
      </c>
      <c r="L19" s="153">
        <f>IF('[1]Pulje 1'!N20=0,"",'[1]Pulje 1'!N20)</f>
        <v>-73</v>
      </c>
      <c r="M19" s="153">
        <f>IF('[1]Pulje 1'!O20=0,"",'[1]Pulje 1'!O20)</f>
        <v>-73</v>
      </c>
      <c r="N19" s="153">
        <f>IF('[1]Pulje 1'!P20=0,"",'[1]Pulje 1'!P20)</f>
        <v>57</v>
      </c>
      <c r="O19" s="153">
        <f>IF('[1]Pulje 1'!Q20=0,"",'[1]Pulje 1'!Q20)</f>
        <v>69</v>
      </c>
      <c r="P19" s="153">
        <f>IF('[1]Pulje 1'!R20=0,"",'[1]Pulje 1'!R20)</f>
        <v>126</v>
      </c>
      <c r="Q19" s="164">
        <f>IF('[1]Pulje 1'!S20=0,"",'[1]Pulje 1'!S20)</f>
        <v>177.47830009512916</v>
      </c>
    </row>
    <row r="20" spans="1:17" s="151" customFormat="1" ht="15" customHeight="1">
      <c r="A20" s="157">
        <v>4</v>
      </c>
      <c r="B20" s="156" t="str">
        <f>IF('[1]Pulje 1'!C17="","",'[1]Pulje 1'!C17)</f>
        <v>59</v>
      </c>
      <c r="C20" s="152">
        <f>IF('[1]Pulje 1'!D17="","",'[1]Pulje 1'!D17)</f>
        <v>56.46</v>
      </c>
      <c r="D20" s="156" t="str">
        <f>IF('[1]Pulje 1'!E17="","",'[1]Pulje 1'!E17)</f>
        <v>UK</v>
      </c>
      <c r="E20" s="155">
        <f>IF('[1]Pulje 1'!F17="","",'[1]Pulje 1'!F17)</f>
        <v>40180</v>
      </c>
      <c r="F20" s="154" t="str">
        <f>IF('[1]Pulje 1'!H17="","",'[1]Pulje 1'!H17)</f>
        <v>Lilje Kristine M. Røyseth</v>
      </c>
      <c r="G20" s="154" t="str">
        <f>IF('[1]Pulje 1'!I17="","",'[1]Pulje 1'!I17)</f>
        <v>Tambarskjelvar IL</v>
      </c>
      <c r="H20" s="153">
        <f>IF('[1]Pulje 1'!J17=0,"",'[1]Pulje 1'!J17)</f>
        <v>45</v>
      </c>
      <c r="I20" s="153">
        <f>IF('[1]Pulje 1'!K17=0,"",'[1]Pulje 1'!K17)</f>
        <v>48</v>
      </c>
      <c r="J20" s="153">
        <f>IF('[1]Pulje 1'!L17=0,"",'[1]Pulje 1'!L17)</f>
        <v>-50</v>
      </c>
      <c r="K20" s="153">
        <f>IF('[1]Pulje 1'!M17=0,"",'[1]Pulje 1'!M17)</f>
        <v>63</v>
      </c>
      <c r="L20" s="153">
        <f>IF('[1]Pulje 1'!N17=0,"",'[1]Pulje 1'!N17)</f>
        <v>-66</v>
      </c>
      <c r="M20" s="153">
        <f>IF('[1]Pulje 1'!O17=0,"",'[1]Pulje 1'!O17)</f>
        <v>66</v>
      </c>
      <c r="N20" s="153">
        <f>IF('[1]Pulje 1'!P17=0,"",'[1]Pulje 1'!P17)</f>
        <v>48</v>
      </c>
      <c r="O20" s="153">
        <f>IF('[1]Pulje 1'!Q17=0,"",'[1]Pulje 1'!Q17)</f>
        <v>66</v>
      </c>
      <c r="P20" s="153">
        <f>IF('[1]Pulje 1'!R17=0,"",'[1]Pulje 1'!R17)</f>
        <v>114</v>
      </c>
      <c r="Q20" s="164">
        <f>IF('[1]Pulje 1'!S17=0,"",'[1]Pulje 1'!S17)</f>
        <v>160.65347784405807</v>
      </c>
    </row>
    <row r="21" spans="1:17" s="151" customFormat="1" ht="15" customHeight="1">
      <c r="A21" s="157">
        <v>5</v>
      </c>
      <c r="B21" s="156" t="str">
        <f>IF('[1]Pulje 1'!C18="","",'[1]Pulje 1'!C18)</f>
        <v>59</v>
      </c>
      <c r="C21" s="152">
        <f>IF('[1]Pulje 1'!D18="","",'[1]Pulje 1'!D18)</f>
        <v>56.61</v>
      </c>
      <c r="D21" s="156" t="str">
        <f>IF('[1]Pulje 1'!E18="","",'[1]Pulje 1'!E18)</f>
        <v>UK</v>
      </c>
      <c r="E21" s="155">
        <f>IF('[1]Pulje 1'!F18="","",'[1]Pulje 1'!F18)</f>
        <v>39957</v>
      </c>
      <c r="F21" s="154" t="str">
        <f>IF('[1]Pulje 1'!H18="","",'[1]Pulje 1'!H18)</f>
        <v>Nora Kristine Haugland</v>
      </c>
      <c r="G21" s="154" t="str">
        <f>IF('[1]Pulje 1'!I18="","",'[1]Pulje 1'!I18)</f>
        <v>Vigrestad IK</v>
      </c>
      <c r="H21" s="153">
        <f>IF('[1]Pulje 1'!J18=0,"",'[1]Pulje 1'!J18)</f>
        <v>-40</v>
      </c>
      <c r="I21" s="153">
        <f>IF('[1]Pulje 1'!K18=0,"",'[1]Pulje 1'!K18)</f>
        <v>40</v>
      </c>
      <c r="J21" s="153">
        <f>IF('[1]Pulje 1'!L18=0,"",'[1]Pulje 1'!L18)</f>
        <v>43</v>
      </c>
      <c r="K21" s="153">
        <f>IF('[1]Pulje 1'!M18=0,"",'[1]Pulje 1'!M18)</f>
        <v>48</v>
      </c>
      <c r="L21" s="153">
        <f>IF('[1]Pulje 1'!N18=0,"",'[1]Pulje 1'!N18)</f>
        <v>51</v>
      </c>
      <c r="M21" s="153">
        <f>IF('[1]Pulje 1'!O18=0,"",'[1]Pulje 1'!O18)</f>
        <v>53</v>
      </c>
      <c r="N21" s="153">
        <f>IF('[1]Pulje 1'!P18=0,"",'[1]Pulje 1'!P18)</f>
        <v>43</v>
      </c>
      <c r="O21" s="153">
        <f>IF('[1]Pulje 1'!Q18=0,"",'[1]Pulje 1'!Q18)</f>
        <v>53</v>
      </c>
      <c r="P21" s="153">
        <f>IF('[1]Pulje 1'!R18=0,"",'[1]Pulje 1'!R18)</f>
        <v>96</v>
      </c>
      <c r="Q21" s="164">
        <f>IF('[1]Pulje 1'!S18=0,"",'[1]Pulje 1'!S18)</f>
        <v>135.04186528692236</v>
      </c>
    </row>
    <row r="22" spans="1:17" s="151" customFormat="1" ht="15" customHeight="1">
      <c r="A22" s="157">
        <v>6</v>
      </c>
      <c r="B22" s="156" t="str">
        <f>IF('[1]Pulje 1'!C19="","",'[1]Pulje 1'!C19)</f>
        <v>59</v>
      </c>
      <c r="C22" s="152">
        <f>IF('[1]Pulje 1'!D19="","",'[1]Pulje 1'!D19)</f>
        <v>55.06</v>
      </c>
      <c r="D22" s="156" t="str">
        <f>IF('[1]Pulje 1'!E19="","",'[1]Pulje 1'!E19)</f>
        <v>UK</v>
      </c>
      <c r="E22" s="155">
        <f>IF('[1]Pulje 1'!F19="","",'[1]Pulje 1'!F19)</f>
        <v>39832</v>
      </c>
      <c r="F22" s="154" t="str">
        <f>IF('[1]Pulje 1'!H19="","",'[1]Pulje 1'!H19)</f>
        <v>Veslemøy Susort Toskedal</v>
      </c>
      <c r="G22" s="154" t="str">
        <f>IF('[1]Pulje 1'!I19="","",'[1]Pulje 1'!I19)</f>
        <v>Tysvær VK</v>
      </c>
      <c r="H22" s="153">
        <f>IF('[1]Pulje 1'!J19=0,"",'[1]Pulje 1'!J19)</f>
        <v>-38</v>
      </c>
      <c r="I22" s="153">
        <f>IF('[1]Pulje 1'!K19=0,"",'[1]Pulje 1'!K19)</f>
        <v>-38</v>
      </c>
      <c r="J22" s="153">
        <f>IF('[1]Pulje 1'!L19=0,"",'[1]Pulje 1'!L19)</f>
        <v>38</v>
      </c>
      <c r="K22" s="153">
        <f>IF('[1]Pulje 1'!M19=0,"",'[1]Pulje 1'!M19)</f>
        <v>50</v>
      </c>
      <c r="L22" s="153">
        <f>IF('[1]Pulje 1'!N19=0,"",'[1]Pulje 1'!N19)</f>
        <v>-54</v>
      </c>
      <c r="M22" s="153">
        <f>IF('[1]Pulje 1'!O19=0,"",'[1]Pulje 1'!O19)</f>
        <v>55</v>
      </c>
      <c r="N22" s="153">
        <f>IF('[1]Pulje 1'!P19=0,"",'[1]Pulje 1'!P19)</f>
        <v>38</v>
      </c>
      <c r="O22" s="153">
        <f>IF('[1]Pulje 1'!Q19=0,"",'[1]Pulje 1'!Q19)</f>
        <v>55</v>
      </c>
      <c r="P22" s="153">
        <f>IF('[1]Pulje 1'!R19=0,"",'[1]Pulje 1'!R19)</f>
        <v>93</v>
      </c>
      <c r="Q22" s="164">
        <f>IF('[1]Pulje 1'!S19=0,"",'[1]Pulje 1'!S19)</f>
        <v>133.36128890927657</v>
      </c>
    </row>
    <row r="23" spans="1:17" s="151" customFormat="1" ht="15" customHeight="1">
      <c r="A23" s="157"/>
      <c r="B23" s="156"/>
      <c r="C23" s="152"/>
      <c r="D23" s="156"/>
      <c r="E23" s="155"/>
      <c r="F23" s="154"/>
      <c r="G23" s="154"/>
      <c r="H23" s="153"/>
      <c r="I23" s="153"/>
      <c r="J23" s="153"/>
      <c r="K23" s="153"/>
      <c r="L23" s="153"/>
      <c r="M23" s="153"/>
      <c r="N23" s="153"/>
      <c r="O23" s="153"/>
      <c r="P23" s="153"/>
      <c r="Q23" s="164"/>
    </row>
    <row r="24" spans="1:17" s="151" customFormat="1" ht="15" customHeight="1">
      <c r="A24" s="157">
        <v>1</v>
      </c>
      <c r="B24" s="156">
        <f>IF('[1]Pulje 4'!C15="","",'[1]Pulje 4'!C15)</f>
        <v>64</v>
      </c>
      <c r="C24" s="152">
        <f>IF('[1]Pulje 4'!D15="","",'[1]Pulje 4'!D15)</f>
        <v>61.97</v>
      </c>
      <c r="D24" s="156" t="str">
        <f>IF('[1]Pulje 4'!E15="","",'[1]Pulje 4'!E15)</f>
        <v>UK</v>
      </c>
      <c r="E24" s="155">
        <f>IF('[1]Pulje 4'!F15="","",'[1]Pulje 4'!F15)</f>
        <v>39505</v>
      </c>
      <c r="F24" s="154" t="str">
        <f>IF('[1]Pulje 4'!H15="","",'[1]Pulje 4'!H15)</f>
        <v>Eline Høien</v>
      </c>
      <c r="G24" s="154" t="str">
        <f>IF('[1]Pulje 4'!I15="","",'[1]Pulje 4'!I15)</f>
        <v>Vigrestad IK</v>
      </c>
      <c r="H24" s="153">
        <f>IF('[1]Pulje 4'!J15=0,"",'[1]Pulje 4'!J15)</f>
        <v>58</v>
      </c>
      <c r="I24" s="153">
        <f>IF('[1]Pulje 4'!K15=0,"",'[1]Pulje 4'!K15)</f>
        <v>61</v>
      </c>
      <c r="J24" s="153">
        <f>IF('[1]Pulje 4'!L15=0,"",'[1]Pulje 4'!L15)</f>
        <v>-63</v>
      </c>
      <c r="K24" s="153">
        <f>IF('[1]Pulje 4'!M15=0,"",'[1]Pulje 4'!M15)</f>
        <v>72</v>
      </c>
      <c r="L24" s="153">
        <f>IF('[1]Pulje 4'!N15=0,"",'[1]Pulje 4'!N15)</f>
        <v>74</v>
      </c>
      <c r="M24" s="153">
        <f>IF('[1]Pulje 4'!O15=0,"",'[1]Pulje 4'!O15)</f>
        <v>76</v>
      </c>
      <c r="N24" s="153">
        <f>IF('[1]Pulje 4'!P15=0,"",'[1]Pulje 4'!P15)</f>
        <v>61</v>
      </c>
      <c r="O24" s="153">
        <f>IF('[1]Pulje 4'!Q15=0,"",'[1]Pulje 4'!Q15)</f>
        <v>76</v>
      </c>
      <c r="P24" s="153">
        <f>IF('[1]Pulje 4'!R15=0,"",'[1]Pulje 4'!R15)</f>
        <v>137</v>
      </c>
      <c r="Q24" s="152">
        <f>IF('[1]Pulje 4'!S15=0,"",'[1]Pulje 4'!S15)</f>
        <v>181.67598419278767</v>
      </c>
    </row>
    <row r="25" spans="1:17" s="151" customFormat="1" ht="15" customHeight="1">
      <c r="A25" s="157">
        <v>2</v>
      </c>
      <c r="B25" s="156">
        <f>IF('[1]Pulje 4'!C14="","",'[1]Pulje 4'!C14)</f>
        <v>64</v>
      </c>
      <c r="C25" s="152">
        <f>IF('[1]Pulje 4'!D14="","",'[1]Pulje 4'!D14)</f>
        <v>63.27</v>
      </c>
      <c r="D25" s="156" t="str">
        <f>IF('[1]Pulje 4'!E14="","",'[1]Pulje 4'!E14)</f>
        <v>JK</v>
      </c>
      <c r="E25" s="155">
        <f>IF('[1]Pulje 4'!F14="","",'[1]Pulje 4'!F14)</f>
        <v>38903</v>
      </c>
      <c r="F25" s="154" t="str">
        <f>IF('[1]Pulje 4'!H14="","",'[1]Pulje 4'!H14)</f>
        <v>Hannah-Emilie D. Iversen</v>
      </c>
      <c r="G25" s="154" t="str">
        <f>IF('[1]Pulje 4'!I14="","",'[1]Pulje 4'!I14)</f>
        <v>Gjøvik AK</v>
      </c>
      <c r="H25" s="153">
        <f>IF('[1]Pulje 4'!J14=0,"",'[1]Pulje 4'!J14)</f>
        <v>44</v>
      </c>
      <c r="I25" s="153">
        <f>IF('[1]Pulje 4'!K14=0,"",'[1]Pulje 4'!K14)</f>
        <v>47</v>
      </c>
      <c r="J25" s="153">
        <f>IF('[1]Pulje 4'!L14=0,"",'[1]Pulje 4'!L14)</f>
        <v>51</v>
      </c>
      <c r="K25" s="153">
        <f>IF('[1]Pulje 4'!M14=0,"",'[1]Pulje 4'!M14)</f>
        <v>57</v>
      </c>
      <c r="L25" s="153">
        <f>IF('[1]Pulje 4'!N14=0,"",'[1]Pulje 4'!N14)</f>
        <v>61</v>
      </c>
      <c r="M25" s="153">
        <f>IF('[1]Pulje 4'!O14=0,"",'[1]Pulje 4'!O14)</f>
        <v>64</v>
      </c>
      <c r="N25" s="153">
        <f>IF('[1]Pulje 4'!P14=0,"",'[1]Pulje 4'!P14)</f>
        <v>51</v>
      </c>
      <c r="O25" s="153">
        <f>IF('[1]Pulje 4'!Q14=0,"",'[1]Pulje 4'!Q14)</f>
        <v>64</v>
      </c>
      <c r="P25" s="153">
        <f>IF('[1]Pulje 4'!R14=0,"",'[1]Pulje 4'!R14)</f>
        <v>115</v>
      </c>
      <c r="Q25" s="152">
        <f>IF('[1]Pulje 4'!S14=0,"",'[1]Pulje 4'!S14)</f>
        <v>150.56982086379733</v>
      </c>
    </row>
    <row r="26" spans="1:17" s="151" customFormat="1" ht="15" customHeight="1">
      <c r="A26" s="157">
        <v>3</v>
      </c>
      <c r="B26" s="156">
        <f>IF('[1]Pulje 4'!C11="","",'[1]Pulje 4'!C11)</f>
        <v>64</v>
      </c>
      <c r="C26" s="152">
        <f>IF('[1]Pulje 4'!D11="","",'[1]Pulje 4'!D11)</f>
        <v>61.04</v>
      </c>
      <c r="D26" s="156" t="str">
        <f>IF('[1]Pulje 4'!E11="","",'[1]Pulje 4'!E11)</f>
        <v>JK</v>
      </c>
      <c r="E26" s="155">
        <f>IF('[1]Pulje 4'!F11="","",'[1]Pulje 4'!F11)</f>
        <v>38606</v>
      </c>
      <c r="F26" s="154" t="str">
        <f>IF('[1]Pulje 4'!H11="","",'[1]Pulje 4'!H11)</f>
        <v>Linn Kempinger</v>
      </c>
      <c r="G26" s="154" t="str">
        <f>IF('[1]Pulje 4'!I11="","",'[1]Pulje 4'!I11)</f>
        <v>Spydeberg Atletene</v>
      </c>
      <c r="H26" s="153">
        <f>IF('[1]Pulje 4'!J11=0,"",'[1]Pulje 4'!J11)</f>
        <v>40</v>
      </c>
      <c r="I26" s="153">
        <f>IF('[1]Pulje 4'!K11=0,"",'[1]Pulje 4'!K11)</f>
        <v>43</v>
      </c>
      <c r="J26" s="153">
        <f>IF('[1]Pulje 4'!L11=0,"",'[1]Pulje 4'!L11)</f>
        <v>45</v>
      </c>
      <c r="K26" s="153">
        <f>IF('[1]Pulje 4'!M11=0,"",'[1]Pulje 4'!M11)</f>
        <v>50</v>
      </c>
      <c r="L26" s="153">
        <f>IF('[1]Pulje 4'!N11=0,"",'[1]Pulje 4'!N11)</f>
        <v>55</v>
      </c>
      <c r="M26" s="153">
        <f>IF('[1]Pulje 4'!O11=0,"",'[1]Pulje 4'!O11)</f>
        <v>57</v>
      </c>
      <c r="N26" s="153">
        <f>IF('[1]Pulje 4'!P11=0,"",'[1]Pulje 4'!P11)</f>
        <v>45</v>
      </c>
      <c r="O26" s="153">
        <f>IF('[1]Pulje 4'!Q11=0,"",'[1]Pulje 4'!Q11)</f>
        <v>57</v>
      </c>
      <c r="P26" s="153">
        <f>IF('[1]Pulje 4'!R11=0,"",'[1]Pulje 4'!R11)</f>
        <v>102</v>
      </c>
      <c r="Q26" s="152">
        <f>IF('[1]Pulje 4'!S11=0,"",'[1]Pulje 4'!S11)</f>
        <v>136.54958631004916</v>
      </c>
    </row>
    <row r="27" spans="1:17" s="151" customFormat="1" ht="15" customHeight="1">
      <c r="A27" s="157">
        <v>4</v>
      </c>
      <c r="B27" s="156">
        <f>IF('[1]Pulje 4'!C10="","",'[1]Pulje 4'!C10)</f>
        <v>64</v>
      </c>
      <c r="C27" s="152">
        <f>IF('[1]Pulje 4'!D10="","",'[1]Pulje 4'!D10)</f>
        <v>62.22</v>
      </c>
      <c r="D27" s="156" t="str">
        <f>IF('[1]Pulje 4'!E10="","",'[1]Pulje 4'!E10)</f>
        <v>UK</v>
      </c>
      <c r="E27" s="155">
        <f>IF('[1]Pulje 4'!F10="","",'[1]Pulje 4'!F10)</f>
        <v>39309</v>
      </c>
      <c r="F27" s="154" t="str">
        <f>IF('[1]Pulje 4'!H10="","",'[1]Pulje 4'!H10)</f>
        <v>Mia Wensberg</v>
      </c>
      <c r="G27" s="154" t="str">
        <f>IF('[1]Pulje 4'!I10="","",'[1]Pulje 4'!I10)</f>
        <v>Stavanger AK</v>
      </c>
      <c r="H27" s="153">
        <f>IF('[1]Pulje 4'!J10=0,"",'[1]Pulje 4'!J10)</f>
        <v>-42</v>
      </c>
      <c r="I27" s="153">
        <f>IF('[1]Pulje 4'!K10=0,"",'[1]Pulje 4'!K10)</f>
        <v>42</v>
      </c>
      <c r="J27" s="153">
        <f>IF('[1]Pulje 4'!L10=0,"",'[1]Pulje 4'!L10)</f>
        <v>-44</v>
      </c>
      <c r="K27" s="153">
        <f>IF('[1]Pulje 4'!M10=0,"",'[1]Pulje 4'!M10)</f>
        <v>50</v>
      </c>
      <c r="L27" s="153">
        <f>IF('[1]Pulje 4'!N10=0,"",'[1]Pulje 4'!N10)</f>
        <v>52</v>
      </c>
      <c r="M27" s="153">
        <f>IF('[1]Pulje 4'!O10=0,"",'[1]Pulje 4'!O10)</f>
        <v>54</v>
      </c>
      <c r="N27" s="153">
        <f>IF('[1]Pulje 4'!P10=0,"",'[1]Pulje 4'!P10)</f>
        <v>42</v>
      </c>
      <c r="O27" s="153">
        <f>IF('[1]Pulje 4'!Q10=0,"",'[1]Pulje 4'!Q10)</f>
        <v>54</v>
      </c>
      <c r="P27" s="153">
        <f>IF('[1]Pulje 4'!R10=0,"",'[1]Pulje 4'!R10)</f>
        <v>96</v>
      </c>
      <c r="Q27" s="152">
        <f>IF('[1]Pulje 4'!S10=0,"",'[1]Pulje 4'!S10)</f>
        <v>126.98851364196426</v>
      </c>
    </row>
    <row r="28" spans="1:17" s="151" customFormat="1" ht="15" customHeight="1">
      <c r="A28" s="157">
        <v>5</v>
      </c>
      <c r="B28" s="156">
        <f>IF('[1]Pulje 4'!C13="","",'[1]Pulje 4'!C13)</f>
        <v>64</v>
      </c>
      <c r="C28" s="152">
        <f>IF('[1]Pulje 4'!D13="","",'[1]Pulje 4'!D13)</f>
        <v>59.11</v>
      </c>
      <c r="D28" s="156" t="str">
        <f>IF('[1]Pulje 4'!E13="","",'[1]Pulje 4'!E13)</f>
        <v>JK</v>
      </c>
      <c r="E28" s="155">
        <f>IF('[1]Pulje 4'!F13="","",'[1]Pulje 4'!F13)</f>
        <v>38515</v>
      </c>
      <c r="F28" s="154" t="str">
        <f>IF('[1]Pulje 4'!H13="","",'[1]Pulje 4'!H13)</f>
        <v>Rina Tysse</v>
      </c>
      <c r="G28" s="154" t="str">
        <f>IF('[1]Pulje 4'!I13="","",'[1]Pulje 4'!I13)</f>
        <v>Tysvær VK</v>
      </c>
      <c r="H28" s="153">
        <f>IF('[1]Pulje 4'!J13=0,"",'[1]Pulje 4'!J13)</f>
        <v>41</v>
      </c>
      <c r="I28" s="153">
        <f>IF('[1]Pulje 4'!K13=0,"",'[1]Pulje 4'!K13)</f>
        <v>45</v>
      </c>
      <c r="J28" s="153">
        <f>IF('[1]Pulje 4'!L13=0,"",'[1]Pulje 4'!L13)</f>
        <v>-47</v>
      </c>
      <c r="K28" s="153">
        <f>IF('[1]Pulje 4'!M13=0,"",'[1]Pulje 4'!M13)</f>
        <v>-50</v>
      </c>
      <c r="L28" s="153">
        <f>IF('[1]Pulje 4'!N13=0,"",'[1]Pulje 4'!N13)</f>
        <v>50</v>
      </c>
      <c r="M28" s="153">
        <f>IF('[1]Pulje 4'!O13=0,"",'[1]Pulje 4'!O13)</f>
        <v>-54</v>
      </c>
      <c r="N28" s="153">
        <f>IF('[1]Pulje 4'!P13=0,"",'[1]Pulje 4'!P13)</f>
        <v>45</v>
      </c>
      <c r="O28" s="153">
        <f>IF('[1]Pulje 4'!Q13=0,"",'[1]Pulje 4'!Q13)</f>
        <v>50</v>
      </c>
      <c r="P28" s="153">
        <f>IF('[1]Pulje 4'!R13=0,"",'[1]Pulje 4'!R13)</f>
        <v>95</v>
      </c>
      <c r="Q28" s="152">
        <f>IF('[1]Pulje 4'!S13=0,"",'[1]Pulje 4'!S13)</f>
        <v>129.83119964404662</v>
      </c>
    </row>
    <row r="29" spans="1:17" s="151" customFormat="1" ht="15" customHeight="1">
      <c r="A29" s="157">
        <v>6</v>
      </c>
      <c r="B29" s="156">
        <f>IF('[1]Pulje 4'!C12="","",'[1]Pulje 4'!C12)</f>
        <v>64</v>
      </c>
      <c r="C29" s="152">
        <f>IF('[1]Pulje 4'!D12="","",'[1]Pulje 4'!D12)</f>
        <v>62.06</v>
      </c>
      <c r="D29" s="156" t="str">
        <f>IF('[1]Pulje 4'!E12="","",'[1]Pulje 4'!E12)</f>
        <v>UK</v>
      </c>
      <c r="E29" s="155">
        <f>IF('[1]Pulje 4'!F12="","",'[1]Pulje 4'!F12)</f>
        <v>40152</v>
      </c>
      <c r="F29" s="154" t="str">
        <f>IF('[1]Pulje 4'!H12="","",'[1]Pulje 4'!H12)</f>
        <v>Sigrid Johanne Røvik</v>
      </c>
      <c r="G29" s="154" t="str">
        <f>IF('[1]Pulje 4'!I12="","",'[1]Pulje 4'!I12)</f>
        <v>Hitra VK</v>
      </c>
      <c r="H29" s="153">
        <f>IF('[1]Pulje 4'!J12=0,"",'[1]Pulje 4'!J12)</f>
        <v>37</v>
      </c>
      <c r="I29" s="153">
        <f>IF('[1]Pulje 4'!K12=0,"",'[1]Pulje 4'!K12)</f>
        <v>39</v>
      </c>
      <c r="J29" s="153">
        <f>IF('[1]Pulje 4'!L12=0,"",'[1]Pulje 4'!L12)</f>
        <v>41</v>
      </c>
      <c r="K29" s="153">
        <f>IF('[1]Pulje 4'!M12=0,"",'[1]Pulje 4'!M12)</f>
        <v>47</v>
      </c>
      <c r="L29" s="153">
        <f>IF('[1]Pulje 4'!N12=0,"",'[1]Pulje 4'!N12)</f>
        <v>51</v>
      </c>
      <c r="M29" s="153">
        <f>IF('[1]Pulje 4'!O12=0,"",'[1]Pulje 4'!O12)</f>
        <v>-56</v>
      </c>
      <c r="N29" s="153">
        <f>IF('[1]Pulje 4'!P12=0,"",'[1]Pulje 4'!P12)</f>
        <v>41</v>
      </c>
      <c r="O29" s="153">
        <f>IF('[1]Pulje 4'!Q12=0,"",'[1]Pulje 4'!Q12)</f>
        <v>51</v>
      </c>
      <c r="P29" s="153">
        <f>IF('[1]Pulje 4'!R12=0,"",'[1]Pulje 4'!R12)</f>
        <v>92</v>
      </c>
      <c r="Q29" s="152">
        <f>IF('[1]Pulje 4'!S12=0,"",'[1]Pulje 4'!S12)</f>
        <v>121.89154311813044</v>
      </c>
    </row>
    <row r="30" spans="1:17" s="151" customFormat="1" ht="15" customHeight="1">
      <c r="A30" s="157">
        <v>7</v>
      </c>
      <c r="B30" s="156">
        <f>IF('[1]Pulje 4'!C9="","",'[1]Pulje 4'!C9)</f>
        <v>64</v>
      </c>
      <c r="C30" s="152">
        <f>IF('[1]Pulje 4'!D9="","",'[1]Pulje 4'!D9)</f>
        <v>60.23</v>
      </c>
      <c r="D30" s="156" t="str">
        <f>IF('[1]Pulje 4'!E9="","",'[1]Pulje 4'!E9)</f>
        <v>UK</v>
      </c>
      <c r="E30" s="155">
        <f>IF('[1]Pulje 4'!F9="","",'[1]Pulje 4'!F9)</f>
        <v>39121</v>
      </c>
      <c r="F30" s="154" t="str">
        <f>IF('[1]Pulje 4'!H9="","",'[1]Pulje 4'!H9)</f>
        <v>Einaz Tajik</v>
      </c>
      <c r="G30" s="154" t="str">
        <f>IF('[1]Pulje 4'!I9="","",'[1]Pulje 4'!I9)</f>
        <v>Tønsberg-Kam.</v>
      </c>
      <c r="H30" s="153">
        <f>IF('[1]Pulje 4'!J9=0,"",'[1]Pulje 4'!J9)</f>
        <v>36</v>
      </c>
      <c r="I30" s="153">
        <f>IF('[1]Pulje 4'!K9=0,"",'[1]Pulje 4'!K9)</f>
        <v>-38</v>
      </c>
      <c r="J30" s="153">
        <f>IF('[1]Pulje 4'!L9=0,"",'[1]Pulje 4'!L9)</f>
        <v>-38</v>
      </c>
      <c r="K30" s="153">
        <f>IF('[1]Pulje 4'!M9=0,"",'[1]Pulje 4'!M9)</f>
        <v>47</v>
      </c>
      <c r="L30" s="153">
        <f>IF('[1]Pulje 4'!N9=0,"",'[1]Pulje 4'!N9)</f>
        <v>50</v>
      </c>
      <c r="M30" s="153">
        <f>IF('[1]Pulje 4'!O9=0,"",'[1]Pulje 4'!O9)</f>
        <v>51</v>
      </c>
      <c r="N30" s="153">
        <f>IF('[1]Pulje 4'!P9=0,"",'[1]Pulje 4'!P9)</f>
        <v>36</v>
      </c>
      <c r="O30" s="153">
        <f>IF('[1]Pulje 4'!Q9=0,"",'[1]Pulje 4'!Q9)</f>
        <v>51</v>
      </c>
      <c r="P30" s="153">
        <f>IF('[1]Pulje 4'!R9=0,"",'[1]Pulje 4'!R9)</f>
        <v>87</v>
      </c>
      <c r="Q30" s="152">
        <f>IF('[1]Pulje 4'!S9=0,"",'[1]Pulje 4'!S9)</f>
        <v>117.46266509551691</v>
      </c>
    </row>
    <row r="31" spans="1:17" s="151" customFormat="1" ht="15" customHeight="1">
      <c r="A31" s="157"/>
      <c r="B31" s="156"/>
      <c r="C31" s="152"/>
      <c r="D31" s="156"/>
      <c r="E31" s="155"/>
      <c r="F31" s="154"/>
      <c r="G31" s="154"/>
      <c r="H31" s="153"/>
      <c r="I31" s="153"/>
      <c r="J31" s="153"/>
      <c r="K31" s="153"/>
      <c r="L31" s="153"/>
      <c r="M31" s="153"/>
      <c r="N31" s="153"/>
      <c r="O31" s="153"/>
      <c r="P31" s="153"/>
      <c r="Q31" s="152"/>
    </row>
    <row r="32" spans="1:17" s="151" customFormat="1" ht="15" customHeight="1">
      <c r="A32" s="157">
        <v>1</v>
      </c>
      <c r="B32" s="156">
        <f>IF('[1]Pulje 4'!C18="","",'[1]Pulje 4'!C18)</f>
        <v>71</v>
      </c>
      <c r="C32" s="152">
        <f>IF('[1]Pulje 4'!D18="","",'[1]Pulje 4'!D18)</f>
        <v>69.510000000000005</v>
      </c>
      <c r="D32" s="156" t="str">
        <f>IF('[1]Pulje 4'!E18="","",'[1]Pulje 4'!E18)</f>
        <v>JK</v>
      </c>
      <c r="E32" s="155">
        <f>IF('[1]Pulje 4'!F18="","",'[1]Pulje 4'!F18)</f>
        <v>38534</v>
      </c>
      <c r="F32" s="154" t="str">
        <f>IF('[1]Pulje 4'!H18="","",'[1]Pulje 4'!H18)</f>
        <v>Mathilde Loy Enger</v>
      </c>
      <c r="G32" s="154" t="str">
        <f>IF('[1]Pulje 4'!I18="","",'[1]Pulje 4'!I18)</f>
        <v>AK Bjørgvin</v>
      </c>
      <c r="H32" s="153">
        <f>IF('[1]Pulje 4'!J18=0,"",'[1]Pulje 4'!J18)</f>
        <v>-56</v>
      </c>
      <c r="I32" s="153">
        <f>IF('[1]Pulje 4'!K18=0,"",'[1]Pulje 4'!K18)</f>
        <v>56</v>
      </c>
      <c r="J32" s="153">
        <f>IF('[1]Pulje 4'!L18=0,"",'[1]Pulje 4'!L18)</f>
        <v>60</v>
      </c>
      <c r="K32" s="153">
        <f>IF('[1]Pulje 4'!M18=0,"",'[1]Pulje 4'!M18)</f>
        <v>72</v>
      </c>
      <c r="L32" s="153">
        <f>IF('[1]Pulje 4'!N18=0,"",'[1]Pulje 4'!N18)</f>
        <v>76</v>
      </c>
      <c r="M32" s="153">
        <f>IF('[1]Pulje 4'!O18=0,"",'[1]Pulje 4'!O18)</f>
        <v>80</v>
      </c>
      <c r="N32" s="153">
        <f>IF('[1]Pulje 4'!P18=0,"",'[1]Pulje 4'!P18)</f>
        <v>60</v>
      </c>
      <c r="O32" s="153">
        <f>IF('[1]Pulje 4'!Q18=0,"",'[1]Pulje 4'!Q18)</f>
        <v>80</v>
      </c>
      <c r="P32" s="153">
        <f>IF('[1]Pulje 4'!R18=0,"",'[1]Pulje 4'!R18)</f>
        <v>140</v>
      </c>
      <c r="Q32" s="152">
        <f>IF('[1]Pulje 4'!S18=0,"",'[1]Pulje 4'!S18)</f>
        <v>173.65445411420441</v>
      </c>
    </row>
    <row r="33" spans="1:17" s="151" customFormat="1" ht="15" customHeight="1">
      <c r="A33" s="157">
        <v>2</v>
      </c>
      <c r="B33" s="156">
        <f>IF('[1]Pulje 4'!C16="","",'[1]Pulje 4'!C16)</f>
        <v>71</v>
      </c>
      <c r="C33" s="152">
        <f>IF('[1]Pulje 4'!D16="","",'[1]Pulje 4'!D16)</f>
        <v>66.540000000000006</v>
      </c>
      <c r="D33" s="156" t="str">
        <f>IF('[1]Pulje 4'!E16="","",'[1]Pulje 4'!E16)</f>
        <v>UK</v>
      </c>
      <c r="E33" s="155">
        <f>IF('[1]Pulje 4'!F16="","",'[1]Pulje 4'!F16)</f>
        <v>39099</v>
      </c>
      <c r="F33" s="154" t="str">
        <f>IF('[1]Pulje 4'!H16="","",'[1]Pulje 4'!H16)</f>
        <v>Eline Svendsen</v>
      </c>
      <c r="G33" s="154" t="str">
        <f>IF('[1]Pulje 4'!I16="","",'[1]Pulje 4'!I16)</f>
        <v>Tysvær VK</v>
      </c>
      <c r="H33" s="153">
        <f>IF('[1]Pulje 4'!J16=0,"",'[1]Pulje 4'!J16)</f>
        <v>47</v>
      </c>
      <c r="I33" s="153">
        <f>IF('[1]Pulje 4'!K16=0,"",'[1]Pulje 4'!K16)</f>
        <v>51</v>
      </c>
      <c r="J33" s="153">
        <f>IF('[1]Pulje 4'!L16=0,"",'[1]Pulje 4'!L16)</f>
        <v>-55</v>
      </c>
      <c r="K33" s="153">
        <f>IF('[1]Pulje 4'!M16=0,"",'[1]Pulje 4'!M16)</f>
        <v>57</v>
      </c>
      <c r="L33" s="153">
        <f>IF('[1]Pulje 4'!N16=0,"",'[1]Pulje 4'!N16)</f>
        <v>61</v>
      </c>
      <c r="M33" s="153">
        <f>IF('[1]Pulje 4'!O16=0,"",'[1]Pulje 4'!O16)</f>
        <v>64</v>
      </c>
      <c r="N33" s="153">
        <f>IF('[1]Pulje 4'!P16=0,"",'[1]Pulje 4'!P16)</f>
        <v>51</v>
      </c>
      <c r="O33" s="153">
        <f>IF('[1]Pulje 4'!Q16=0,"",'[1]Pulje 4'!Q16)</f>
        <v>64</v>
      </c>
      <c r="P33" s="153">
        <f>IF('[1]Pulje 4'!R16=0,"",'[1]Pulje 4'!R16)</f>
        <v>115</v>
      </c>
      <c r="Q33" s="152">
        <f>IF('[1]Pulje 4'!S16=0,"",'[1]Pulje 4'!S16)</f>
        <v>146.1607572462901</v>
      </c>
    </row>
    <row r="34" spans="1:17" s="151" customFormat="1" ht="15" customHeight="1">
      <c r="A34" s="157">
        <v>3</v>
      </c>
      <c r="B34" s="156">
        <f>IF('[1]Pulje 4'!C17="","",'[1]Pulje 4'!C17)</f>
        <v>71</v>
      </c>
      <c r="C34" s="152">
        <f>IF('[1]Pulje 4'!D17="","",'[1]Pulje 4'!D17)</f>
        <v>67.11</v>
      </c>
      <c r="D34" s="156" t="str">
        <f>IF('[1]Pulje 4'!E17="","",'[1]Pulje 4'!E17)</f>
        <v>UK</v>
      </c>
      <c r="E34" s="155">
        <f>IF('[1]Pulje 4'!F17="","",'[1]Pulje 4'!F17)</f>
        <v>39619</v>
      </c>
      <c r="F34" s="154" t="str">
        <f>IF('[1]Pulje 4'!H17="","",'[1]Pulje 4'!H17)</f>
        <v>Ingeborg Liland</v>
      </c>
      <c r="G34" s="154" t="str">
        <f>IF('[1]Pulje 4'!I17="","",'[1]Pulje 4'!I17)</f>
        <v>Vigrestad IK</v>
      </c>
      <c r="H34" s="153">
        <f>IF('[1]Pulje 4'!J17=0,"",'[1]Pulje 4'!J17)</f>
        <v>-44</v>
      </c>
      <c r="I34" s="153">
        <f>IF('[1]Pulje 4'!K17=0,"",'[1]Pulje 4'!K17)</f>
        <v>-44</v>
      </c>
      <c r="J34" s="153">
        <f>IF('[1]Pulje 4'!L17=0,"",'[1]Pulje 4'!L17)</f>
        <v>44</v>
      </c>
      <c r="K34" s="153">
        <f>IF('[1]Pulje 4'!M17=0,"",'[1]Pulje 4'!M17)</f>
        <v>56</v>
      </c>
      <c r="L34" s="153">
        <f>IF('[1]Pulje 4'!N17=0,"",'[1]Pulje 4'!N17)</f>
        <v>60</v>
      </c>
      <c r="M34" s="153">
        <f>IF('[1]Pulje 4'!O17=0,"",'[1]Pulje 4'!O17)</f>
        <v>-63</v>
      </c>
      <c r="N34" s="153">
        <f>IF('[1]Pulje 4'!P17=0,"",'[1]Pulje 4'!P17)</f>
        <v>44</v>
      </c>
      <c r="O34" s="153">
        <f>IF('[1]Pulje 4'!Q17=0,"",'[1]Pulje 4'!Q17)</f>
        <v>60</v>
      </c>
      <c r="P34" s="153">
        <f>IF('[1]Pulje 4'!R17=0,"",'[1]Pulje 4'!R17)</f>
        <v>104</v>
      </c>
      <c r="Q34" s="152">
        <f>IF('[1]Pulje 4'!S17=0,"",'[1]Pulje 4'!S17)</f>
        <v>131.53947637843677</v>
      </c>
    </row>
    <row r="35" spans="1:17" s="151" customFormat="1" ht="15" customHeight="1">
      <c r="A35" s="157"/>
      <c r="B35" s="156"/>
      <c r="C35" s="152"/>
      <c r="D35" s="156"/>
      <c r="E35" s="155"/>
      <c r="F35" s="154"/>
      <c r="G35" s="154"/>
      <c r="H35" s="153"/>
      <c r="I35" s="153"/>
      <c r="J35" s="153"/>
      <c r="K35" s="153"/>
      <c r="L35" s="153"/>
      <c r="M35" s="153"/>
      <c r="N35" s="153"/>
      <c r="O35" s="153"/>
      <c r="P35" s="153"/>
      <c r="Q35" s="152"/>
    </row>
    <row r="36" spans="1:17" s="151" customFormat="1" ht="15" customHeight="1">
      <c r="A36" s="157">
        <v>1</v>
      </c>
      <c r="B36" s="156">
        <f>IF('[1]Pulje 6'!C15="","",'[1]Pulje 6'!C15)</f>
        <v>76</v>
      </c>
      <c r="C36" s="152">
        <f>IF('[1]Pulje 6'!D15="","",'[1]Pulje 6'!D15)</f>
        <v>75.83</v>
      </c>
      <c r="D36" s="156" t="str">
        <f>IF('[1]Pulje 6'!E15="","",'[1]Pulje 6'!E15)</f>
        <v>JK</v>
      </c>
      <c r="E36" s="155">
        <f>IF('[1]Pulje 6'!F15="","",'[1]Pulje 6'!F15)</f>
        <v>38540</v>
      </c>
      <c r="F36" s="154" t="str">
        <f>IF('[1]Pulje 6'!H15="","",'[1]Pulje 6'!H15)</f>
        <v>Lea Berle Horne</v>
      </c>
      <c r="G36" s="154" t="str">
        <f>IF('[1]Pulje 6'!I15="","",'[1]Pulje 6'!I15)</f>
        <v>Tromsø AK</v>
      </c>
      <c r="H36" s="153">
        <f>IF('[1]Pulje 6'!J15=0,"",'[1]Pulje 6'!J15)</f>
        <v>85</v>
      </c>
      <c r="I36" s="153">
        <f>IF('[1]Pulje 6'!K15=0,"",'[1]Pulje 6'!K15)</f>
        <v>88</v>
      </c>
      <c r="J36" s="153">
        <f>IF('[1]Pulje 6'!L15=0,"",'[1]Pulje 6'!L15)</f>
        <v>90</v>
      </c>
      <c r="K36" s="153">
        <f>IF('[1]Pulje 6'!M15=0,"",'[1]Pulje 6'!M15)</f>
        <v>110</v>
      </c>
      <c r="L36" s="153">
        <f>IF('[1]Pulje 6'!N15=0,"",'[1]Pulje 6'!N15)</f>
        <v>114</v>
      </c>
      <c r="M36" s="153">
        <f>IF('[1]Pulje 6'!O15=0,"",'[1]Pulje 6'!O15)</f>
        <v>117</v>
      </c>
      <c r="N36" s="153">
        <f>IF('[1]Pulje 6'!P15=0,"",'[1]Pulje 6'!P15)</f>
        <v>90</v>
      </c>
      <c r="O36" s="153">
        <f>IF('[1]Pulje 6'!Q15=0,"",'[1]Pulje 6'!Q15)</f>
        <v>117</v>
      </c>
      <c r="P36" s="153">
        <f>IF('[1]Pulje 6'!R15=0,"",'[1]Pulje 6'!R15)</f>
        <v>207</v>
      </c>
      <c r="Q36" s="152">
        <f>IF('[1]Pulje 6'!S15=0,"",'[1]Pulje 6'!S15)</f>
        <v>245.55101935329031</v>
      </c>
    </row>
    <row r="37" spans="1:17" s="151" customFormat="1" ht="15" customHeight="1">
      <c r="A37" s="157">
        <v>2</v>
      </c>
      <c r="B37" s="156">
        <f>IF('[1]Pulje 6'!C14="","",'[1]Pulje 6'!C14)</f>
        <v>76</v>
      </c>
      <c r="C37" s="152">
        <f>IF('[1]Pulje 6'!D14="","",'[1]Pulje 6'!D14)</f>
        <v>73.16</v>
      </c>
      <c r="D37" s="156" t="str">
        <f>IF('[1]Pulje 6'!E14="","",'[1]Pulje 6'!E14)</f>
        <v>JK</v>
      </c>
      <c r="E37" s="155">
        <f>IF('[1]Pulje 6'!F14="","",'[1]Pulje 6'!F14)</f>
        <v>38060</v>
      </c>
      <c r="F37" s="154" t="str">
        <f>IF('[1]Pulje 6'!H14="","",'[1]Pulje 6'!H14)</f>
        <v>Tine Rognaldsen Pedersen</v>
      </c>
      <c r="G37" s="154" t="str">
        <f>IF('[1]Pulje 6'!I14="","",'[1]Pulje 6'!I14)</f>
        <v>Tambarskjelvar IL</v>
      </c>
      <c r="H37" s="153">
        <f>IF('[1]Pulje 6'!J14=0,"",'[1]Pulje 6'!J14)</f>
        <v>78</v>
      </c>
      <c r="I37" s="153">
        <f>IF('[1]Pulje 6'!K14=0,"",'[1]Pulje 6'!K14)</f>
        <v>80</v>
      </c>
      <c r="J37" s="153">
        <f>IF('[1]Pulje 6'!L14=0,"",'[1]Pulje 6'!L14)</f>
        <v>82</v>
      </c>
      <c r="K37" s="153">
        <f>IF('[1]Pulje 6'!M14=0,"",'[1]Pulje 6'!M14)</f>
        <v>104</v>
      </c>
      <c r="L37" s="153">
        <f>IF('[1]Pulje 6'!N14=0,"",'[1]Pulje 6'!N14)</f>
        <v>108</v>
      </c>
      <c r="M37" s="153">
        <f>IF('[1]Pulje 6'!O14=0,"",'[1]Pulje 6'!O14)</f>
        <v>111</v>
      </c>
      <c r="N37" s="153">
        <f>IF('[1]Pulje 6'!P14=0,"",'[1]Pulje 6'!P14)</f>
        <v>82</v>
      </c>
      <c r="O37" s="153">
        <f>IF('[1]Pulje 6'!Q14=0,"",'[1]Pulje 6'!Q14)</f>
        <v>111</v>
      </c>
      <c r="P37" s="153">
        <f>IF('[1]Pulje 6'!R14=0,"",'[1]Pulje 6'!R14)</f>
        <v>193</v>
      </c>
      <c r="Q37" s="152">
        <f>IF('[1]Pulje 6'!S14=0,"",'[1]Pulje 6'!S14)</f>
        <v>233.046051125638</v>
      </c>
    </row>
    <row r="38" spans="1:17" s="151" customFormat="1" ht="15" customHeight="1">
      <c r="A38" s="157">
        <v>3</v>
      </c>
      <c r="B38" s="156" t="str">
        <f>IF('[1]Pulje 6'!C13="","",'[1]Pulje 6'!C13)</f>
        <v>76</v>
      </c>
      <c r="C38" s="152">
        <f>IF('[1]Pulje 6'!D13="","",'[1]Pulje 6'!D13)</f>
        <v>74.8</v>
      </c>
      <c r="D38" s="156" t="str">
        <f>IF('[1]Pulje 6'!E13="","",'[1]Pulje 6'!E13)</f>
        <v>UK</v>
      </c>
      <c r="E38" s="155">
        <f>IF('[1]Pulje 6'!F13="","",'[1]Pulje 6'!F13)</f>
        <v>39575</v>
      </c>
      <c r="F38" s="154" t="str">
        <f>IF('[1]Pulje 6'!H13="","",'[1]Pulje 6'!H13)</f>
        <v>Mariell Endestad Hellevang</v>
      </c>
      <c r="G38" s="154" t="str">
        <f>IF('[1]Pulje 6'!I13="","",'[1]Pulje 6'!I13)</f>
        <v>Tambarskjelvar IL</v>
      </c>
      <c r="H38" s="153">
        <f>IF('[1]Pulje 6'!J13=0,"",'[1]Pulje 6'!J13)</f>
        <v>68</v>
      </c>
      <c r="I38" s="153">
        <f>IF('[1]Pulje 6'!K13=0,"",'[1]Pulje 6'!K13)</f>
        <v>71</v>
      </c>
      <c r="J38" s="153">
        <f>IF('[1]Pulje 6'!L13=0,"",'[1]Pulje 6'!L13)</f>
        <v>-73</v>
      </c>
      <c r="K38" s="153">
        <f>IF('[1]Pulje 6'!M13=0,"",'[1]Pulje 6'!M13)</f>
        <v>87</v>
      </c>
      <c r="L38" s="153">
        <f>IF('[1]Pulje 6'!N13=0,"",'[1]Pulje 6'!N13)</f>
        <v>90</v>
      </c>
      <c r="M38" s="153">
        <f>IF('[1]Pulje 6'!O13=0,"",'[1]Pulje 6'!O13)</f>
        <v>92</v>
      </c>
      <c r="N38" s="153">
        <f>IF('[1]Pulje 6'!P13=0,"",'[1]Pulje 6'!P13)</f>
        <v>71</v>
      </c>
      <c r="O38" s="153">
        <f>IF('[1]Pulje 6'!Q13=0,"",'[1]Pulje 6'!Q13)</f>
        <v>92</v>
      </c>
      <c r="P38" s="153">
        <f>IF('[1]Pulje 6'!R13=0,"",'[1]Pulje 6'!R13)</f>
        <v>163</v>
      </c>
      <c r="Q38" s="152">
        <f>IF('[1]Pulje 6'!S13=0,"",'[1]Pulje 6'!S13)</f>
        <v>194.65106082122298</v>
      </c>
    </row>
    <row r="39" spans="1:17" s="151" customFormat="1" ht="15" customHeight="1">
      <c r="A39" s="157">
        <v>4</v>
      </c>
      <c r="B39" s="156" t="str">
        <f>IF('[1]Pulje 6'!C12="","",'[1]Pulje 6'!C12)</f>
        <v>76</v>
      </c>
      <c r="C39" s="152">
        <f>IF('[1]Pulje 6'!D12="","",'[1]Pulje 6'!D12)</f>
        <v>72.260000000000005</v>
      </c>
      <c r="D39" s="156" t="str">
        <f>IF('[1]Pulje 6'!E12="","",'[1]Pulje 6'!E12)</f>
        <v>JK</v>
      </c>
      <c r="E39" s="155">
        <f>IF('[1]Pulje 6'!F12="","",'[1]Pulje 6'!F12)</f>
        <v>38599</v>
      </c>
      <c r="F39" s="154" t="str">
        <f>IF('[1]Pulje 6'!H12="","",'[1]Pulje 6'!H12)</f>
        <v>Malin Amundsen</v>
      </c>
      <c r="G39" s="154" t="str">
        <f>IF('[1]Pulje 6'!I12="","",'[1]Pulje 6'!I12)</f>
        <v>AK Bjørgvin</v>
      </c>
      <c r="H39" s="153">
        <f>IF('[1]Pulje 6'!J12=0,"",'[1]Pulje 6'!J12)</f>
        <v>65</v>
      </c>
      <c r="I39" s="153">
        <f>IF('[1]Pulje 6'!K12=0,"",'[1]Pulje 6'!K12)</f>
        <v>68</v>
      </c>
      <c r="J39" s="153">
        <f>IF('[1]Pulje 6'!L12=0,"",'[1]Pulje 6'!L12)</f>
        <v>70</v>
      </c>
      <c r="K39" s="153">
        <f>IF('[1]Pulje 6'!M12=0,"",'[1]Pulje 6'!M12)</f>
        <v>-83</v>
      </c>
      <c r="L39" s="153">
        <f>IF('[1]Pulje 6'!N12=0,"",'[1]Pulje 6'!N12)</f>
        <v>83</v>
      </c>
      <c r="M39" s="153">
        <f>IF('[1]Pulje 6'!O12=0,"",'[1]Pulje 6'!O12)</f>
        <v>89</v>
      </c>
      <c r="N39" s="153">
        <f>IF('[1]Pulje 6'!P12=0,"",'[1]Pulje 6'!P12)</f>
        <v>70</v>
      </c>
      <c r="O39" s="153">
        <f>IF('[1]Pulje 6'!Q12=0,"",'[1]Pulje 6'!Q12)</f>
        <v>89</v>
      </c>
      <c r="P39" s="153">
        <f>IF('[1]Pulje 6'!R12=0,"",'[1]Pulje 6'!R12)</f>
        <v>159</v>
      </c>
      <c r="Q39" s="152">
        <f>IF('[1]Pulje 6'!S12=0,"",'[1]Pulje 6'!S12)</f>
        <v>193.21179974724546</v>
      </c>
    </row>
    <row r="40" spans="1:17" s="151" customFormat="1" ht="15" customHeight="1">
      <c r="A40" s="157">
        <v>5</v>
      </c>
      <c r="B40" s="156">
        <f>IF('[1]Pulje 6'!C11="","",'[1]Pulje 6'!C11)</f>
        <v>76</v>
      </c>
      <c r="C40" s="152">
        <f>IF('[1]Pulje 6'!D11="","",'[1]Pulje 6'!D11)</f>
        <v>75.25</v>
      </c>
      <c r="D40" s="156" t="str">
        <f>IF('[1]Pulje 6'!E11="","",'[1]Pulje 6'!E11)</f>
        <v>JK</v>
      </c>
      <c r="E40" s="155">
        <f>IF('[1]Pulje 6'!F11="","",'[1]Pulje 6'!F11)</f>
        <v>38072</v>
      </c>
      <c r="F40" s="154" t="str">
        <f>IF('[1]Pulje 6'!H11="","",'[1]Pulje 6'!H11)</f>
        <v>Marte A. Walseth</v>
      </c>
      <c r="G40" s="154" t="str">
        <f>IF('[1]Pulje 6'!I11="","",'[1]Pulje 6'!I11)</f>
        <v>Nidelv IL</v>
      </c>
      <c r="H40" s="153">
        <f>IF('[1]Pulje 6'!J11=0,"",'[1]Pulje 6'!J11)</f>
        <v>57</v>
      </c>
      <c r="I40" s="153">
        <f>IF('[1]Pulje 6'!K11=0,"",'[1]Pulje 6'!K11)</f>
        <v>60</v>
      </c>
      <c r="J40" s="153">
        <f>IF('[1]Pulje 6'!L11=0,"",'[1]Pulje 6'!L11)</f>
        <v>63</v>
      </c>
      <c r="K40" s="153">
        <f>IF('[1]Pulje 6'!M11=0,"",'[1]Pulje 6'!M11)</f>
        <v>67</v>
      </c>
      <c r="L40" s="153">
        <f>IF('[1]Pulje 6'!N11=0,"",'[1]Pulje 6'!N11)</f>
        <v>70</v>
      </c>
      <c r="M40" s="153">
        <f>IF('[1]Pulje 6'!O11=0,"",'[1]Pulje 6'!O11)</f>
        <v>-73</v>
      </c>
      <c r="N40" s="153">
        <f>IF('[1]Pulje 6'!P11=0,"",'[1]Pulje 6'!P11)</f>
        <v>63</v>
      </c>
      <c r="O40" s="153">
        <f>IF('[1]Pulje 6'!Q11=0,"",'[1]Pulje 6'!Q11)</f>
        <v>70</v>
      </c>
      <c r="P40" s="153">
        <f>IF('[1]Pulje 6'!R11=0,"",'[1]Pulje 6'!R11)</f>
        <v>133</v>
      </c>
      <c r="Q40" s="152">
        <f>IF('[1]Pulje 6'!S11=0,"",'[1]Pulje 6'!S11)</f>
        <v>158.35912000245307</v>
      </c>
    </row>
    <row r="41" spans="1:17" s="151" customFormat="1" ht="15" customHeight="1">
      <c r="A41" s="157">
        <v>6</v>
      </c>
      <c r="B41" s="156">
        <f>IF('[1]Pulje 6'!C9="","",'[1]Pulje 6'!C9)</f>
        <v>76</v>
      </c>
      <c r="C41" s="152">
        <f>IF('[1]Pulje 6'!D9="","",'[1]Pulje 6'!D9)</f>
        <v>74.67</v>
      </c>
      <c r="D41" s="156" t="str">
        <f>IF('[1]Pulje 6'!E9="","",'[1]Pulje 6'!E9)</f>
        <v>UK</v>
      </c>
      <c r="E41" s="155">
        <f>IF('[1]Pulje 6'!F9="","",'[1]Pulje 6'!F9)</f>
        <v>39295</v>
      </c>
      <c r="F41" s="154" t="str">
        <f>IF('[1]Pulje 6'!H9="","",'[1]Pulje 6'!H9)</f>
        <v>Emma Aurora Hansen</v>
      </c>
      <c r="G41" s="154" t="str">
        <f>IF('[1]Pulje 6'!I9="","",'[1]Pulje 6'!I9)</f>
        <v>Tysvær VK</v>
      </c>
      <c r="H41" s="153">
        <f>IF('[1]Pulje 6'!J9=0,"",'[1]Pulje 6'!J9)</f>
        <v>-55</v>
      </c>
      <c r="I41" s="153">
        <f>IF('[1]Pulje 6'!K9=0,"",'[1]Pulje 6'!K9)</f>
        <v>55</v>
      </c>
      <c r="J41" s="153">
        <f>IF('[1]Pulje 6'!L9=0,"",'[1]Pulje 6'!L9)</f>
        <v>-60</v>
      </c>
      <c r="K41" s="153">
        <f>IF('[1]Pulje 6'!M9=0,"",'[1]Pulje 6'!M9)</f>
        <v>73</v>
      </c>
      <c r="L41" s="153">
        <f>IF('[1]Pulje 6'!N9=0,"",'[1]Pulje 6'!N9)</f>
        <v>-76</v>
      </c>
      <c r="M41" s="153">
        <f>IF('[1]Pulje 6'!O9=0,"",'[1]Pulje 6'!O9)</f>
        <v>77</v>
      </c>
      <c r="N41" s="153">
        <f>IF('[1]Pulje 6'!P9=0,"",'[1]Pulje 6'!P9)</f>
        <v>55</v>
      </c>
      <c r="O41" s="153">
        <f>IF('[1]Pulje 6'!Q9=0,"",'[1]Pulje 6'!Q9)</f>
        <v>77</v>
      </c>
      <c r="P41" s="153">
        <f>IF('[1]Pulje 6'!R9=0,"",'[1]Pulje 6'!R9)</f>
        <v>132</v>
      </c>
      <c r="Q41" s="152">
        <f>IF('[1]Pulje 6'!S9=0,"",'[1]Pulje 6'!S9)</f>
        <v>157.7668132986413</v>
      </c>
    </row>
    <row r="42" spans="1:17" s="151" customFormat="1" ht="15" customHeight="1">
      <c r="A42" s="157">
        <v>7</v>
      </c>
      <c r="B42" s="156">
        <f>IF('[1]Pulje 6'!C10="","",'[1]Pulje 6'!C10)</f>
        <v>76</v>
      </c>
      <c r="C42" s="152">
        <f>IF('[1]Pulje 6'!D10="","",'[1]Pulje 6'!D10)</f>
        <v>74.099999999999994</v>
      </c>
      <c r="D42" s="156" t="str">
        <f>IF('[1]Pulje 6'!E10="","",'[1]Pulje 6'!E10)</f>
        <v>JK</v>
      </c>
      <c r="E42" s="155">
        <f>IF('[1]Pulje 6'!F10="","",'[1]Pulje 6'!F10)</f>
        <v>38337</v>
      </c>
      <c r="F42" s="154" t="str">
        <f>IF('[1]Pulje 6'!H10="","",'[1]Pulje 6'!H10)</f>
        <v>Runa Molin Hugdal</v>
      </c>
      <c r="G42" s="154" t="str">
        <f>IF('[1]Pulje 6'!I10="","",'[1]Pulje 6'!I10)</f>
        <v>Nidelv IL</v>
      </c>
      <c r="H42" s="153">
        <f>IF('[1]Pulje 6'!J10=0,"",'[1]Pulje 6'!J10)</f>
        <v>46</v>
      </c>
      <c r="I42" s="153">
        <f>IF('[1]Pulje 6'!K10=0,"",'[1]Pulje 6'!K10)</f>
        <v>49</v>
      </c>
      <c r="J42" s="153">
        <f>IF('[1]Pulje 6'!L10=0,"",'[1]Pulje 6'!L10)</f>
        <v>52</v>
      </c>
      <c r="K42" s="153">
        <f>IF('[1]Pulje 6'!M10=0,"",'[1]Pulje 6'!M10)</f>
        <v>65</v>
      </c>
      <c r="L42" s="153">
        <f>IF('[1]Pulje 6'!N10=0,"",'[1]Pulje 6'!N10)</f>
        <v>68</v>
      </c>
      <c r="M42" s="153">
        <f>IF('[1]Pulje 6'!O10=0,"",'[1]Pulje 6'!O10)</f>
        <v>71</v>
      </c>
      <c r="N42" s="153">
        <f>IF('[1]Pulje 6'!P10=0,"",'[1]Pulje 6'!P10)</f>
        <v>52</v>
      </c>
      <c r="O42" s="153">
        <f>IF('[1]Pulje 6'!Q10=0,"",'[1]Pulje 6'!Q10)</f>
        <v>71</v>
      </c>
      <c r="P42" s="153">
        <f>IF('[1]Pulje 6'!R10=0,"",'[1]Pulje 6'!R10)</f>
        <v>123</v>
      </c>
      <c r="Q42" s="152">
        <f>IF('[1]Pulje 6'!S10=0,"",'[1]Pulje 6'!S10)</f>
        <v>147.57021768686769</v>
      </c>
    </row>
    <row r="43" spans="1:17" s="151" customFormat="1" ht="15" customHeight="1">
      <c r="A43" s="157"/>
      <c r="B43" s="156"/>
      <c r="C43" s="152"/>
      <c r="D43" s="156"/>
      <c r="E43" s="155"/>
      <c r="F43" s="154"/>
      <c r="G43" s="154"/>
      <c r="H43" s="153"/>
      <c r="I43" s="153"/>
      <c r="J43" s="153"/>
      <c r="K43" s="153"/>
      <c r="L43" s="153"/>
      <c r="M43" s="153"/>
      <c r="N43" s="153"/>
      <c r="O43" s="153"/>
      <c r="P43" s="153"/>
      <c r="Q43" s="152"/>
    </row>
    <row r="44" spans="1:17" s="151" customFormat="1" ht="15" customHeight="1">
      <c r="A44" s="157">
        <v>1</v>
      </c>
      <c r="B44" s="156">
        <f>IF('[1]Pulje 6'!C17="","",'[1]Pulje 6'!C17)</f>
        <v>81</v>
      </c>
      <c r="C44" s="152">
        <f>IF('[1]Pulje 6'!D17="","",'[1]Pulje 6'!D17)</f>
        <v>80.06</v>
      </c>
      <c r="D44" s="156" t="str">
        <f>IF('[1]Pulje 6'!E17="","",'[1]Pulje 6'!E17)</f>
        <v>JK</v>
      </c>
      <c r="E44" s="155">
        <f>IF('[1]Pulje 6'!F17="","",'[1]Pulje 6'!F17)</f>
        <v>38610</v>
      </c>
      <c r="F44" s="154" t="str">
        <f>IF('[1]Pulje 6'!H17="","",'[1]Pulje 6'!H17)</f>
        <v>Trine Endestad Hellevang</v>
      </c>
      <c r="G44" s="154" t="str">
        <f>IF('[1]Pulje 6'!I17="","",'[1]Pulje 6'!I17)</f>
        <v>Tambarskjelvar IL</v>
      </c>
      <c r="H44" s="153">
        <f>IF('[1]Pulje 6'!J17=0,"",'[1]Pulje 6'!J17)</f>
        <v>55</v>
      </c>
      <c r="I44" s="153">
        <f>IF('[1]Pulje 6'!K17=0,"",'[1]Pulje 6'!K17)</f>
        <v>55</v>
      </c>
      <c r="J44" s="153">
        <f>IF('[1]Pulje 6'!L17=0,"",'[1]Pulje 6'!L17)</f>
        <v>60</v>
      </c>
      <c r="K44" s="153">
        <f>IF('[1]Pulje 6'!M17=0,"",'[1]Pulje 6'!M17)</f>
        <v>60</v>
      </c>
      <c r="L44" s="153">
        <f>IF('[1]Pulje 6'!N17=0,"",'[1]Pulje 6'!N17)</f>
        <v>65</v>
      </c>
      <c r="M44" s="153">
        <f>IF('[1]Pulje 6'!O17=0,"",'[1]Pulje 6'!O17)</f>
        <v>70</v>
      </c>
      <c r="N44" s="153">
        <f>IF('[1]Pulje 6'!P17=0,"",'[1]Pulje 6'!P17)</f>
        <v>60</v>
      </c>
      <c r="O44" s="153">
        <f>IF('[1]Pulje 6'!Q17=0,"",'[1]Pulje 6'!Q17)</f>
        <v>70</v>
      </c>
      <c r="P44" s="153">
        <f>IF('[1]Pulje 6'!R17=0,"",'[1]Pulje 6'!R17)</f>
        <v>130</v>
      </c>
      <c r="Q44" s="152">
        <f>IF('[1]Pulje 6'!S17=0,"",'[1]Pulje 6'!S17)</f>
        <v>150.36981350629159</v>
      </c>
    </row>
    <row r="45" spans="1:17" s="151" customFormat="1" ht="15" customHeight="1">
      <c r="A45" s="157">
        <v>2</v>
      </c>
      <c r="B45" s="156">
        <f>IF('[1]Pulje 6'!C16="","",'[1]Pulje 6'!C16)</f>
        <v>81</v>
      </c>
      <c r="C45" s="152">
        <f>IF('[1]Pulje 6'!D16="","",'[1]Pulje 6'!D16)</f>
        <v>80.260000000000005</v>
      </c>
      <c r="D45" s="156" t="str">
        <f>IF('[1]Pulje 6'!E16="","",'[1]Pulje 6'!E16)</f>
        <v>UK</v>
      </c>
      <c r="E45" s="155">
        <f>IF('[1]Pulje 6'!F16="","",'[1]Pulje 6'!F16)</f>
        <v>39742</v>
      </c>
      <c r="F45" s="154" t="str">
        <f>IF('[1]Pulje 6'!H16="","",'[1]Pulje 6'!H16)</f>
        <v>Mille Østli Dekke</v>
      </c>
      <c r="G45" s="154" t="str">
        <f>IF('[1]Pulje 6'!I16="","",'[1]Pulje 6'!I16)</f>
        <v>Spydeberg Atletene</v>
      </c>
      <c r="H45" s="153">
        <f>IF('[1]Pulje 6'!J16=0,"",'[1]Pulje 6'!J16)</f>
        <v>42</v>
      </c>
      <c r="I45" s="153">
        <f>IF('[1]Pulje 6'!K16=0,"",'[1]Pulje 6'!K16)</f>
        <v>45</v>
      </c>
      <c r="J45" s="153">
        <f>IF('[1]Pulje 6'!L16=0,"",'[1]Pulje 6'!L16)</f>
        <v>-48</v>
      </c>
      <c r="K45" s="153">
        <f>IF('[1]Pulje 6'!M16=0,"",'[1]Pulje 6'!M16)</f>
        <v>53</v>
      </c>
      <c r="L45" s="153">
        <f>IF('[1]Pulje 6'!N16=0,"",'[1]Pulje 6'!N16)</f>
        <v>57</v>
      </c>
      <c r="M45" s="153">
        <f>IF('[1]Pulje 6'!O16=0,"",'[1]Pulje 6'!O16)</f>
        <v>62</v>
      </c>
      <c r="N45" s="153">
        <f>IF('[1]Pulje 6'!P16=0,"",'[1]Pulje 6'!P16)</f>
        <v>45</v>
      </c>
      <c r="O45" s="153">
        <f>IF('[1]Pulje 6'!Q16=0,"",'[1]Pulje 6'!Q16)</f>
        <v>62</v>
      </c>
      <c r="P45" s="153">
        <f>IF('[1]Pulje 6'!R16=0,"",'[1]Pulje 6'!R16)</f>
        <v>107</v>
      </c>
      <c r="Q45" s="152">
        <f>IF('[1]Pulje 6'!S16=0,"",'[1]Pulje 6'!S16)</f>
        <v>123.62850721656507</v>
      </c>
    </row>
    <row r="46" spans="1:17" s="151" customFormat="1" ht="15" customHeight="1">
      <c r="A46" s="157"/>
      <c r="B46" s="156"/>
      <c r="C46" s="152"/>
      <c r="D46" s="156"/>
      <c r="E46" s="155"/>
      <c r="F46" s="154"/>
      <c r="G46" s="154"/>
      <c r="H46" s="153"/>
      <c r="I46" s="153"/>
      <c r="J46" s="153"/>
      <c r="K46" s="153"/>
      <c r="L46" s="153"/>
      <c r="M46" s="153"/>
      <c r="N46" s="153"/>
      <c r="O46" s="153"/>
      <c r="P46" s="153"/>
      <c r="Q46" s="152"/>
    </row>
    <row r="47" spans="1:17" s="151" customFormat="1" ht="15" customHeight="1">
      <c r="A47" s="157">
        <v>1</v>
      </c>
      <c r="B47" s="156">
        <f>IF('[1]Pulje 6'!C19="","",'[1]Pulje 6'!C19)</f>
        <v>87</v>
      </c>
      <c r="C47" s="152">
        <f>IF('[1]Pulje 6'!D19="","",'[1]Pulje 6'!D19)</f>
        <v>83.05</v>
      </c>
      <c r="D47" s="156" t="str">
        <f>IF('[1]Pulje 6'!E19="","",'[1]Pulje 6'!E19)</f>
        <v>JK</v>
      </c>
      <c r="E47" s="155">
        <f>IF('[1]Pulje 6'!F19="","",'[1]Pulje 6'!F19)</f>
        <v>38882</v>
      </c>
      <c r="F47" s="154" t="str">
        <f>IF('[1]Pulje 6'!H19="","",'[1]Pulje 6'!H19)</f>
        <v>Hedda Øverli</v>
      </c>
      <c r="G47" s="154" t="str">
        <f>IF('[1]Pulje 6'!I19="","",'[1]Pulje 6'!I19)</f>
        <v>Tromsø AK</v>
      </c>
      <c r="H47" s="153">
        <f>IF('[1]Pulje 6'!J19=0,"",'[1]Pulje 6'!J19)</f>
        <v>64</v>
      </c>
      <c r="I47" s="153">
        <f>IF('[1]Pulje 6'!K19=0,"",'[1]Pulje 6'!K19)</f>
        <v>66</v>
      </c>
      <c r="J47" s="153">
        <f>IF('[1]Pulje 6'!L19=0,"",'[1]Pulje 6'!L19)</f>
        <v>68</v>
      </c>
      <c r="K47" s="153">
        <f>IF('[1]Pulje 6'!M19=0,"",'[1]Pulje 6'!M19)</f>
        <v>86</v>
      </c>
      <c r="L47" s="153">
        <f>IF('[1]Pulje 6'!N19=0,"",'[1]Pulje 6'!N19)</f>
        <v>88</v>
      </c>
      <c r="M47" s="153">
        <f>IF('[1]Pulje 6'!O19=0,"",'[1]Pulje 6'!O19)</f>
        <v>-93</v>
      </c>
      <c r="N47" s="153">
        <f>IF('[1]Pulje 6'!P19=0,"",'[1]Pulje 6'!P19)</f>
        <v>68</v>
      </c>
      <c r="O47" s="153">
        <f>IF('[1]Pulje 6'!Q19=0,"",'[1]Pulje 6'!Q19)</f>
        <v>88</v>
      </c>
      <c r="P47" s="153">
        <f>IF('[1]Pulje 6'!R19=0,"",'[1]Pulje 6'!R19)</f>
        <v>156</v>
      </c>
      <c r="Q47" s="152">
        <f>IF('[1]Pulje 6'!S19=0,"",'[1]Pulje 6'!S19)</f>
        <v>177.5978410301089</v>
      </c>
    </row>
    <row r="48" spans="1:17" s="151" customFormat="1" ht="15" customHeight="1">
      <c r="A48" s="157">
        <v>2</v>
      </c>
      <c r="B48" s="156">
        <f>IF('[1]Pulje 6'!C20="","",'[1]Pulje 6'!C20)</f>
        <v>87</v>
      </c>
      <c r="C48" s="152">
        <f>IF('[1]Pulje 6'!D20="","",'[1]Pulje 6'!D20)</f>
        <v>82.82</v>
      </c>
      <c r="D48" s="156" t="str">
        <f>IF('[1]Pulje 6'!E20="","",'[1]Pulje 6'!E20)</f>
        <v>JK</v>
      </c>
      <c r="E48" s="155">
        <f>IF('[1]Pulje 6'!F20="","",'[1]Pulje 6'!F20)</f>
        <v>38479</v>
      </c>
      <c r="F48" s="154" t="str">
        <f>IF('[1]Pulje 6'!H20="","",'[1]Pulje 6'!H20)</f>
        <v>Anita Haugseth</v>
      </c>
      <c r="G48" s="154" t="str">
        <f>IF('[1]Pulje 6'!I20="","",'[1]Pulje 6'!I20)</f>
        <v>Vigrestad IK</v>
      </c>
      <c r="H48" s="153">
        <f>IF('[1]Pulje 6'!J20=0,"",'[1]Pulje 6'!J20)</f>
        <v>-64</v>
      </c>
      <c r="I48" s="153">
        <f>IF('[1]Pulje 6'!K20=0,"",'[1]Pulje 6'!K20)</f>
        <v>64</v>
      </c>
      <c r="J48" s="153">
        <f>IF('[1]Pulje 6'!L20=0,"",'[1]Pulje 6'!L20)</f>
        <v>68</v>
      </c>
      <c r="K48" s="153">
        <f>IF('[1]Pulje 6'!M20=0,"",'[1]Pulje 6'!M20)</f>
        <v>83</v>
      </c>
      <c r="L48" s="153">
        <f>IF('[1]Pulje 6'!N20=0,"",'[1]Pulje 6'!N20)</f>
        <v>87</v>
      </c>
      <c r="M48" s="153">
        <f>IF('[1]Pulje 6'!O20=0,"",'[1]Pulje 6'!O20)</f>
        <v>-93</v>
      </c>
      <c r="N48" s="153">
        <f>IF('[1]Pulje 6'!P20=0,"",'[1]Pulje 6'!P20)</f>
        <v>68</v>
      </c>
      <c r="O48" s="153">
        <f>IF('[1]Pulje 6'!Q20=0,"",'[1]Pulje 6'!Q20)</f>
        <v>87</v>
      </c>
      <c r="P48" s="153">
        <f>IF('[1]Pulje 6'!R20=0,"",'[1]Pulje 6'!R20)</f>
        <v>155</v>
      </c>
      <c r="Q48" s="152">
        <f>IF('[1]Pulje 6'!S20=0,"",'[1]Pulje 6'!S20)</f>
        <v>176.66602126202952</v>
      </c>
    </row>
    <row r="49" spans="1:17" s="151" customFormat="1" ht="15" customHeight="1">
      <c r="A49" s="157"/>
      <c r="B49" s="156"/>
      <c r="C49" s="152"/>
      <c r="D49" s="156"/>
      <c r="E49" s="155"/>
      <c r="F49" s="154"/>
      <c r="G49" s="154"/>
      <c r="H49" s="153"/>
      <c r="I49" s="153"/>
      <c r="J49" s="153"/>
      <c r="K49" s="153"/>
      <c r="L49" s="153"/>
      <c r="M49" s="153"/>
      <c r="N49" s="153"/>
      <c r="O49" s="153"/>
      <c r="P49" s="153"/>
      <c r="Q49" s="152"/>
    </row>
    <row r="50" spans="1:17" s="151" customFormat="1" ht="15" customHeight="1">
      <c r="A50" s="157">
        <v>1</v>
      </c>
      <c r="B50" s="156" t="str">
        <f>IF('[1]Pulje 6'!C21="","",'[1]Pulje 6'!C21)</f>
        <v>+87</v>
      </c>
      <c r="C50" s="152">
        <f>IF('[1]Pulje 6'!D21="","",'[1]Pulje 6'!D21)</f>
        <v>103.76</v>
      </c>
      <c r="D50" s="156" t="str">
        <f>IF('[1]Pulje 6'!E21="","",'[1]Pulje 6'!E21)</f>
        <v>JK</v>
      </c>
      <c r="E50" s="155">
        <f>IF('[1]Pulje 6'!F21="","",'[1]Pulje 6'!F21)</f>
        <v>39007</v>
      </c>
      <c r="F50" s="154" t="str">
        <f>IF('[1]Pulje 6'!H21="","",'[1]Pulje 6'!H21)</f>
        <v>Maria-Isabel Velasquez Lie</v>
      </c>
      <c r="G50" s="154" t="str">
        <f>IF('[1]Pulje 6'!I21="","",'[1]Pulje 6'!I21)</f>
        <v>Spydeberg Atletene</v>
      </c>
      <c r="H50" s="153">
        <f>IF('[1]Pulje 6'!J21=0,"",'[1]Pulje 6'!J21)</f>
        <v>63</v>
      </c>
      <c r="I50" s="153">
        <f>IF('[1]Pulje 6'!K21=0,"",'[1]Pulje 6'!K21)</f>
        <v>66</v>
      </c>
      <c r="J50" s="153">
        <f>IF('[1]Pulje 6'!L21=0,"",'[1]Pulje 6'!L21)</f>
        <v>-70</v>
      </c>
      <c r="K50" s="153">
        <f>IF('[1]Pulje 6'!M21=0,"",'[1]Pulje 6'!M21)</f>
        <v>80</v>
      </c>
      <c r="L50" s="153">
        <f>IF('[1]Pulje 6'!N21=0,"",'[1]Pulje 6'!N21)</f>
        <v>-85</v>
      </c>
      <c r="M50" s="153">
        <f>IF('[1]Pulje 6'!O21=0,"",'[1]Pulje 6'!O21)</f>
        <v>85</v>
      </c>
      <c r="N50" s="153">
        <f>IF('[1]Pulje 6'!P21=0,"",'[1]Pulje 6'!P21)</f>
        <v>66</v>
      </c>
      <c r="O50" s="153">
        <f>IF('[1]Pulje 6'!Q21=0,"",'[1]Pulje 6'!Q21)</f>
        <v>85</v>
      </c>
      <c r="P50" s="153">
        <f>IF('[1]Pulje 6'!R21=0,"",'[1]Pulje 6'!R21)</f>
        <v>151</v>
      </c>
      <c r="Q50" s="152">
        <f>IF('[1]Pulje 6'!S21=0,"",'[1]Pulje 6'!S21)</f>
        <v>159.19787558636006</v>
      </c>
    </row>
    <row r="51" spans="1:17" ht="14" customHeight="1">
      <c r="A51" s="162"/>
      <c r="B51" s="162"/>
      <c r="C51" s="158"/>
      <c r="D51" s="162"/>
      <c r="E51" s="161"/>
      <c r="F51" s="160"/>
      <c r="G51" s="160"/>
      <c r="H51" s="160"/>
      <c r="I51" s="160"/>
      <c r="J51" s="160"/>
      <c r="K51" s="160"/>
      <c r="L51" s="160"/>
      <c r="M51" s="160"/>
      <c r="N51" s="159"/>
      <c r="O51" s="159"/>
      <c r="P51" s="159"/>
      <c r="Q51" s="158"/>
    </row>
    <row r="52" spans="1:17" s="163" customFormat="1" ht="28">
      <c r="A52" s="209" t="s">
        <v>178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</row>
    <row r="53" spans="1:17" ht="14" customHeight="1">
      <c r="A53" s="162"/>
      <c r="B53" s="162"/>
      <c r="C53" s="158"/>
      <c r="D53" s="162"/>
      <c r="E53" s="161"/>
      <c r="F53" s="160"/>
      <c r="G53" s="160"/>
      <c r="H53" s="160"/>
      <c r="I53" s="160"/>
      <c r="J53" s="160"/>
      <c r="K53" s="160"/>
      <c r="L53" s="160"/>
      <c r="M53" s="160"/>
      <c r="N53" s="159"/>
      <c r="O53" s="159"/>
      <c r="P53" s="159"/>
      <c r="Q53" s="158"/>
    </row>
    <row r="54" spans="1:17" s="151" customFormat="1" ht="15" customHeight="1">
      <c r="A54" s="157">
        <v>1</v>
      </c>
      <c r="B54" s="156">
        <f>IF('[1]Pulje 2'!C9="","",'[1]Pulje 2'!C9)</f>
        <v>49</v>
      </c>
      <c r="C54" s="152">
        <f>IF('[1]Pulje 2'!D9="","",'[1]Pulje 2'!D9)</f>
        <v>48.53</v>
      </c>
      <c r="D54" s="156" t="str">
        <f>IF('[1]Pulje 2'!E9="","",'[1]Pulje 2'!E9)</f>
        <v>UM</v>
      </c>
      <c r="E54" s="155">
        <f>IF('[1]Pulje 2'!F9="","",'[1]Pulje 2'!F9)</f>
        <v>39674</v>
      </c>
      <c r="F54" s="154" t="str">
        <f>IF('[1]Pulje 2'!H9="","",'[1]Pulje 2'!H9)</f>
        <v>Roland Siska</v>
      </c>
      <c r="G54" s="154" t="str">
        <f>IF('[1]Pulje 2'!I9="","",'[1]Pulje 2'!I9)</f>
        <v>Hitra VK</v>
      </c>
      <c r="H54" s="153">
        <f>IF('[1]Pulje 2'!J9=0,"",'[1]Pulje 2'!J9)</f>
        <v>54</v>
      </c>
      <c r="I54" s="153">
        <f>IF('[1]Pulje 2'!K9=0,"",'[1]Pulje 2'!K9)</f>
        <v>-57</v>
      </c>
      <c r="J54" s="153">
        <f>IF('[1]Pulje 2'!L9=0,"",'[1]Pulje 2'!L9)</f>
        <v>-57</v>
      </c>
      <c r="K54" s="153">
        <f>IF('[1]Pulje 2'!M9=0,"",'[1]Pulje 2'!M9)</f>
        <v>-66</v>
      </c>
      <c r="L54" s="153">
        <f>IF('[1]Pulje 2'!N9=0,"",'[1]Pulje 2'!N9)</f>
        <v>66</v>
      </c>
      <c r="M54" s="153">
        <f>IF('[1]Pulje 2'!O9=0,"",'[1]Pulje 2'!O9)</f>
        <v>71</v>
      </c>
      <c r="N54" s="153">
        <f>IF('[1]Pulje 2'!P9=0,"",'[1]Pulje 2'!P9)</f>
        <v>54</v>
      </c>
      <c r="O54" s="153">
        <f>IF('[1]Pulje 2'!Q9=0,"",'[1]Pulje 2'!Q9)</f>
        <v>71</v>
      </c>
      <c r="P54" s="153">
        <f>IF('[1]Pulje 2'!R9=0,"",'[1]Pulje 2'!R9)</f>
        <v>125</v>
      </c>
      <c r="Q54" s="152">
        <f>IF('[1]Pulje 2'!S9=0,"",'[1]Pulje 2'!S9)</f>
        <v>227.98114815909835</v>
      </c>
    </row>
    <row r="55" spans="1:17" s="151" customFormat="1" ht="15" customHeight="1">
      <c r="A55" s="157"/>
      <c r="B55" s="156"/>
      <c r="C55" s="152"/>
      <c r="D55" s="156"/>
      <c r="E55" s="155"/>
      <c r="F55" s="154"/>
      <c r="G55" s="154"/>
      <c r="H55" s="153"/>
      <c r="I55" s="153"/>
      <c r="J55" s="153"/>
      <c r="K55" s="153"/>
      <c r="L55" s="153"/>
      <c r="M55" s="153"/>
      <c r="N55" s="153"/>
      <c r="O55" s="153"/>
      <c r="P55" s="153"/>
      <c r="Q55" s="152"/>
    </row>
    <row r="56" spans="1:17" s="151" customFormat="1" ht="15" customHeight="1">
      <c r="A56" s="157">
        <v>1</v>
      </c>
      <c r="B56" s="156">
        <f>IF('[1]Pulje 2'!C11="","",'[1]Pulje 2'!C11)</f>
        <v>61</v>
      </c>
      <c r="C56" s="152">
        <f>IF('[1]Pulje 2'!D11="","",'[1]Pulje 2'!D11)</f>
        <v>59.63</v>
      </c>
      <c r="D56" s="156" t="str">
        <f>IF('[1]Pulje 2'!E11="","",'[1]Pulje 2'!E11)</f>
        <v>JM</v>
      </c>
      <c r="E56" s="155">
        <f>IF('[1]Pulje 2'!F11="","",'[1]Pulje 2'!F11)</f>
        <v>39079</v>
      </c>
      <c r="F56" s="154" t="str">
        <f>IF('[1]Pulje 2'!H11="","",'[1]Pulje 2'!H11)</f>
        <v>Emil Viktor Sveum</v>
      </c>
      <c r="G56" s="154" t="str">
        <f>IF('[1]Pulje 2'!I11="","",'[1]Pulje 2'!I11)</f>
        <v>Gjøvik AK</v>
      </c>
      <c r="H56" s="153">
        <f>IF('[1]Pulje 2'!J11=0,"",'[1]Pulje 2'!J11)</f>
        <v>75</v>
      </c>
      <c r="I56" s="153">
        <f>IF('[1]Pulje 2'!K11=0,"",'[1]Pulje 2'!K11)</f>
        <v>81</v>
      </c>
      <c r="J56" s="153">
        <f>IF('[1]Pulje 2'!L11=0,"",'[1]Pulje 2'!L11)</f>
        <v>-86</v>
      </c>
      <c r="K56" s="153">
        <f>IF('[1]Pulje 2'!M11=0,"",'[1]Pulje 2'!M11)</f>
        <v>95</v>
      </c>
      <c r="L56" s="153">
        <f>IF('[1]Pulje 2'!N11=0,"",'[1]Pulje 2'!N11)</f>
        <v>105</v>
      </c>
      <c r="M56" s="153">
        <f>IF('[1]Pulje 2'!O11=0,"",'[1]Pulje 2'!O11)</f>
        <v>-107</v>
      </c>
      <c r="N56" s="153">
        <f>IF('[1]Pulje 2'!P11=0,"",'[1]Pulje 2'!P11)</f>
        <v>81</v>
      </c>
      <c r="O56" s="153">
        <f>IF('[1]Pulje 2'!Q11=0,"",'[1]Pulje 2'!Q11)</f>
        <v>105</v>
      </c>
      <c r="P56" s="153">
        <f>IF('[1]Pulje 2'!R11=0,"",'[1]Pulje 2'!R11)</f>
        <v>186</v>
      </c>
      <c r="Q56" s="152">
        <f>IF('[1]Pulje 2'!S11=0,"",'[1]Pulje 2'!S11)</f>
        <v>287.46296189630021</v>
      </c>
    </row>
    <row r="57" spans="1:17" s="151" customFormat="1" ht="15" customHeight="1">
      <c r="A57" s="157">
        <v>2</v>
      </c>
      <c r="B57" s="156">
        <f>IF('[1]Pulje 2'!C10="","",'[1]Pulje 2'!C10)</f>
        <v>61</v>
      </c>
      <c r="C57" s="152">
        <f>IF('[1]Pulje 2'!D10="","",'[1]Pulje 2'!D10)</f>
        <v>58.99</v>
      </c>
      <c r="D57" s="156" t="str">
        <f>IF('[1]Pulje 2'!E10="","",'[1]Pulje 2'!E10)</f>
        <v>UM</v>
      </c>
      <c r="E57" s="155">
        <f>IF('[1]Pulje 2'!F10="","",'[1]Pulje 2'!F10)</f>
        <v>40390</v>
      </c>
      <c r="F57" s="154" t="str">
        <f>IF('[1]Pulje 2'!H10="","",'[1]Pulje 2'!H10)</f>
        <v>Jørgen Bysveen</v>
      </c>
      <c r="G57" s="154" t="str">
        <f>IF('[1]Pulje 2'!I10="","",'[1]Pulje 2'!I10)</f>
        <v>T&amp;IL National</v>
      </c>
      <c r="H57" s="153">
        <f>IF('[1]Pulje 2'!J10=0,"",'[1]Pulje 2'!J10)</f>
        <v>56</v>
      </c>
      <c r="I57" s="153">
        <f>IF('[1]Pulje 2'!K10=0,"",'[1]Pulje 2'!K10)</f>
        <v>60</v>
      </c>
      <c r="J57" s="153">
        <f>IF('[1]Pulje 2'!L10=0,"",'[1]Pulje 2'!L10)</f>
        <v>62</v>
      </c>
      <c r="K57" s="153">
        <f>IF('[1]Pulje 2'!M10=0,"",'[1]Pulje 2'!M10)</f>
        <v>72</v>
      </c>
      <c r="L57" s="153">
        <f>IF('[1]Pulje 2'!N10=0,"",'[1]Pulje 2'!N10)</f>
        <v>76</v>
      </c>
      <c r="M57" s="153">
        <f>IF('[1]Pulje 2'!O10=0,"",'[1]Pulje 2'!O10)</f>
        <v>-80</v>
      </c>
      <c r="N57" s="153">
        <f>IF('[1]Pulje 2'!P10=0,"",'[1]Pulje 2'!P10)</f>
        <v>62</v>
      </c>
      <c r="O57" s="153">
        <f>IF('[1]Pulje 2'!Q10=0,"",'[1]Pulje 2'!Q10)</f>
        <v>76</v>
      </c>
      <c r="P57" s="153">
        <f>IF('[1]Pulje 2'!R10=0,"",'[1]Pulje 2'!R10)</f>
        <v>138</v>
      </c>
      <c r="Q57" s="152">
        <f>IF('[1]Pulje 2'!S10=0,"",'[1]Pulje 2'!S10)</f>
        <v>214.9951755006725</v>
      </c>
    </row>
    <row r="58" spans="1:17" s="151" customFormat="1" ht="15" customHeight="1">
      <c r="A58" s="157"/>
      <c r="B58" s="156"/>
      <c r="C58" s="152"/>
      <c r="D58" s="156"/>
      <c r="E58" s="155"/>
      <c r="F58" s="154"/>
      <c r="G58" s="154"/>
      <c r="H58" s="153"/>
      <c r="I58" s="153"/>
      <c r="J58" s="153"/>
      <c r="K58" s="153"/>
      <c r="L58" s="153"/>
      <c r="M58" s="153"/>
      <c r="N58" s="153"/>
      <c r="O58" s="153"/>
      <c r="P58" s="153"/>
      <c r="Q58" s="152"/>
    </row>
    <row r="59" spans="1:17" s="151" customFormat="1" ht="15" customHeight="1">
      <c r="A59" s="157">
        <v>1</v>
      </c>
      <c r="B59" s="156">
        <f>IF('[1]Pulje 2'!C12="","",'[1]Pulje 2'!C12)</f>
        <v>67</v>
      </c>
      <c r="C59" s="152">
        <f>IF('[1]Pulje 2'!D12="","",'[1]Pulje 2'!D12)</f>
        <v>65.25</v>
      </c>
      <c r="D59" s="156" t="str">
        <f>IF('[1]Pulje 2'!E12="","",'[1]Pulje 2'!E12)</f>
        <v>UM</v>
      </c>
      <c r="E59" s="155">
        <f>IF('[1]Pulje 2'!F12="","",'[1]Pulje 2'!F12)</f>
        <v>39199</v>
      </c>
      <c r="F59" s="154" t="str">
        <f>IF('[1]Pulje 2'!H12="","",'[1]Pulje 2'!H12)</f>
        <v>Tomack Sand</v>
      </c>
      <c r="G59" s="154" t="str">
        <f>IF('[1]Pulje 2'!I12="","",'[1]Pulje 2'!I12)</f>
        <v>Hitra VK</v>
      </c>
      <c r="H59" s="153">
        <f>IF('[1]Pulje 2'!J12=0,"",'[1]Pulje 2'!J12)</f>
        <v>77</v>
      </c>
      <c r="I59" s="153">
        <f>IF('[1]Pulje 2'!K12=0,"",'[1]Pulje 2'!K12)</f>
        <v>80</v>
      </c>
      <c r="J59" s="153">
        <f>IF('[1]Pulje 2'!L12=0,"",'[1]Pulje 2'!L12)</f>
        <v>82</v>
      </c>
      <c r="K59" s="153">
        <f>IF('[1]Pulje 2'!M12=0,"",'[1]Pulje 2'!M12)</f>
        <v>98</v>
      </c>
      <c r="L59" s="153">
        <f>IF('[1]Pulje 2'!N12=0,"",'[1]Pulje 2'!N12)</f>
        <v>102</v>
      </c>
      <c r="M59" s="153">
        <f>IF('[1]Pulje 2'!O12=0,"",'[1]Pulje 2'!O12)</f>
        <v>105</v>
      </c>
      <c r="N59" s="153">
        <f>IF('[1]Pulje 2'!P12=0,"",'[1]Pulje 2'!P12)</f>
        <v>82</v>
      </c>
      <c r="O59" s="153">
        <f>IF('[1]Pulje 2'!Q12=0,"",'[1]Pulje 2'!Q12)</f>
        <v>105</v>
      </c>
      <c r="P59" s="153">
        <f>IF('[1]Pulje 2'!R12=0,"",'[1]Pulje 2'!R12)</f>
        <v>187</v>
      </c>
      <c r="Q59" s="152">
        <f>IF('[1]Pulje 2'!S12=0,"",'[1]Pulje 2'!S12)</f>
        <v>271.07971786185743</v>
      </c>
    </row>
    <row r="60" spans="1:17" s="151" customFormat="1" ht="15" customHeight="1">
      <c r="A60" s="157">
        <v>2</v>
      </c>
      <c r="B60" s="156">
        <f>IF('[1]Pulje 2'!C13="","",'[1]Pulje 2'!C13)</f>
        <v>67</v>
      </c>
      <c r="C60" s="152">
        <f>IF('[1]Pulje 2'!D13="","",'[1]Pulje 2'!D13)</f>
        <v>65.27</v>
      </c>
      <c r="D60" s="156" t="str">
        <f>IF('[1]Pulje 2'!E13="","",'[1]Pulje 2'!E13)</f>
        <v>UM</v>
      </c>
      <c r="E60" s="155">
        <f>IF('[1]Pulje 2'!F13="","",'[1]Pulje 2'!F13)</f>
        <v>39417</v>
      </c>
      <c r="F60" s="154" t="str">
        <f>IF('[1]Pulje 2'!H13="","",'[1]Pulje 2'!H13)</f>
        <v>Noah Mathias R. Svanholm</v>
      </c>
      <c r="G60" s="154" t="str">
        <f>IF('[1]Pulje 2'!I13="","",'[1]Pulje 2'!I13)</f>
        <v>Gjøvik AK</v>
      </c>
      <c r="H60" s="153">
        <f>IF('[1]Pulje 2'!J13=0,"",'[1]Pulje 2'!J13)</f>
        <v>-67</v>
      </c>
      <c r="I60" s="153">
        <f>IF('[1]Pulje 2'!K13=0,"",'[1]Pulje 2'!K13)</f>
        <v>67</v>
      </c>
      <c r="J60" s="153">
        <f>IF('[1]Pulje 2'!L13=0,"",'[1]Pulje 2'!L13)</f>
        <v>72</v>
      </c>
      <c r="K60" s="153">
        <f>IF('[1]Pulje 2'!M13=0,"",'[1]Pulje 2'!M13)</f>
        <v>85</v>
      </c>
      <c r="L60" s="153">
        <f>IF('[1]Pulje 2'!N13=0,"",'[1]Pulje 2'!N13)</f>
        <v>90</v>
      </c>
      <c r="M60" s="153">
        <f>IF('[1]Pulje 2'!O13=0,"",'[1]Pulje 2'!O13)</f>
        <v>95</v>
      </c>
      <c r="N60" s="153">
        <f>IF('[1]Pulje 2'!P13=0,"",'[1]Pulje 2'!P13)</f>
        <v>72</v>
      </c>
      <c r="O60" s="153">
        <f>IF('[1]Pulje 2'!Q13=0,"",'[1]Pulje 2'!Q13)</f>
        <v>95</v>
      </c>
      <c r="P60" s="153">
        <f>IF('[1]Pulje 2'!R13=0,"",'[1]Pulje 2'!R13)</f>
        <v>167</v>
      </c>
      <c r="Q60" s="152">
        <f>IF('[1]Pulje 2'!S13=0,"",'[1]Pulje 2'!S13)</f>
        <v>242.03659006610505</v>
      </c>
    </row>
    <row r="61" spans="1:17" s="151" customFormat="1" ht="15" customHeight="1">
      <c r="A61" s="157">
        <v>3</v>
      </c>
      <c r="B61" s="156">
        <f>IF('[1]Pulje 2'!C14="","",'[1]Pulje 2'!C14)</f>
        <v>67</v>
      </c>
      <c r="C61" s="152">
        <f>IF('[1]Pulje 2'!D14="","",'[1]Pulje 2'!D14)</f>
        <v>64.790000000000006</v>
      </c>
      <c r="D61" s="156" t="str">
        <f>IF('[1]Pulje 2'!E14="","",'[1]Pulje 2'!E14)</f>
        <v>UM</v>
      </c>
      <c r="E61" s="155">
        <f>IF('[1]Pulje 2'!F14="","",'[1]Pulje 2'!F14)</f>
        <v>39342</v>
      </c>
      <c r="F61" s="154" t="str">
        <f>IF('[1]Pulje 2'!H14="","",'[1]Pulje 2'!H14)</f>
        <v>Erik Orasmäe</v>
      </c>
      <c r="G61" s="154" t="str">
        <f>IF('[1]Pulje 2'!I14="","",'[1]Pulje 2'!I14)</f>
        <v>Tambarskjelvar IL</v>
      </c>
      <c r="H61" s="153">
        <f>IF('[1]Pulje 2'!J14=0,"",'[1]Pulje 2'!J14)</f>
        <v>75</v>
      </c>
      <c r="I61" s="153">
        <f>IF('[1]Pulje 2'!K14=0,"",'[1]Pulje 2'!K14)</f>
        <v>-78</v>
      </c>
      <c r="J61" s="153">
        <f>IF('[1]Pulje 2'!L14=0,"",'[1]Pulje 2'!L14)</f>
        <v>-78</v>
      </c>
      <c r="K61" s="153">
        <f>IF('[1]Pulje 2'!M14=0,"",'[1]Pulje 2'!M14)</f>
        <v>86</v>
      </c>
      <c r="L61" s="153">
        <f>IF('[1]Pulje 2'!N14=0,"",'[1]Pulje 2'!N14)</f>
        <v>91</v>
      </c>
      <c r="M61" s="153">
        <f>IF('[1]Pulje 2'!O14=0,"",'[1]Pulje 2'!O14)</f>
        <v>-93</v>
      </c>
      <c r="N61" s="153">
        <f>IF('[1]Pulje 2'!P14=0,"",'[1]Pulje 2'!P14)</f>
        <v>75</v>
      </c>
      <c r="O61" s="153">
        <f>IF('[1]Pulje 2'!Q14=0,"",'[1]Pulje 2'!Q14)</f>
        <v>91</v>
      </c>
      <c r="P61" s="153">
        <f>IF('[1]Pulje 2'!R14=0,"",'[1]Pulje 2'!R14)</f>
        <v>166</v>
      </c>
      <c r="Q61" s="152">
        <f>IF('[1]Pulje 2'!S14=0,"",'[1]Pulje 2'!S14)</f>
        <v>241.806636452296</v>
      </c>
    </row>
    <row r="62" spans="1:17" s="151" customFormat="1" ht="15" customHeight="1">
      <c r="A62" s="157"/>
      <c r="B62" s="156"/>
      <c r="C62" s="152"/>
      <c r="D62" s="156"/>
      <c r="E62" s="155"/>
      <c r="F62" s="154"/>
      <c r="G62" s="154"/>
      <c r="H62" s="153"/>
      <c r="I62" s="153"/>
      <c r="J62" s="153"/>
      <c r="K62" s="153"/>
      <c r="L62" s="153"/>
      <c r="M62" s="153"/>
      <c r="N62" s="153"/>
      <c r="O62" s="153"/>
      <c r="P62" s="153"/>
      <c r="Q62" s="152"/>
    </row>
    <row r="63" spans="1:17" s="151" customFormat="1" ht="15" customHeight="1">
      <c r="A63" s="157">
        <v>1</v>
      </c>
      <c r="B63" s="156">
        <f>IF('[1]Pulje 2'!C18="","",'[1]Pulje 2'!C18)</f>
        <v>73</v>
      </c>
      <c r="C63" s="152">
        <f>IF('[1]Pulje 2'!D18="","",'[1]Pulje 2'!D18)</f>
        <v>72.27</v>
      </c>
      <c r="D63" s="156" t="str">
        <f>IF('[1]Pulje 2'!E18="","",'[1]Pulje 2'!E18)</f>
        <v>JM</v>
      </c>
      <c r="E63" s="155">
        <f>IF('[1]Pulje 2'!F18="","",'[1]Pulje 2'!F18)</f>
        <v>38415</v>
      </c>
      <c r="F63" s="154" t="str">
        <f>IF('[1]Pulje 2'!H18="","",'[1]Pulje 2'!H18)</f>
        <v>Stefan Rønnevik</v>
      </c>
      <c r="G63" s="154" t="str">
        <f>IF('[1]Pulje 2'!I18="","",'[1]Pulje 2'!I18)</f>
        <v>Tysvær VK</v>
      </c>
      <c r="H63" s="153">
        <f>IF('[1]Pulje 2'!J18=0,"",'[1]Pulje 2'!J18)</f>
        <v>110</v>
      </c>
      <c r="I63" s="153">
        <f>IF('[1]Pulje 2'!K18=0,"",'[1]Pulje 2'!K18)</f>
        <v>-115</v>
      </c>
      <c r="J63" s="153">
        <f>IF('[1]Pulje 2'!L18=0,"",'[1]Pulje 2'!L18)</f>
        <v>-115</v>
      </c>
      <c r="K63" s="153">
        <f>IF('[1]Pulje 2'!M18=0,"",'[1]Pulje 2'!M18)</f>
        <v>130</v>
      </c>
      <c r="L63" s="153">
        <f>IF('[1]Pulje 2'!N18=0,"",'[1]Pulje 2'!N18)</f>
        <v>-138</v>
      </c>
      <c r="M63" s="153">
        <f>IF('[1]Pulje 2'!O18=0,"",'[1]Pulje 2'!O18)</f>
        <v>138</v>
      </c>
      <c r="N63" s="153">
        <f>IF('[1]Pulje 2'!P18=0,"",'[1]Pulje 2'!P18)</f>
        <v>110</v>
      </c>
      <c r="O63" s="153">
        <f>IF('[1]Pulje 2'!Q18=0,"",'[1]Pulje 2'!Q18)</f>
        <v>138</v>
      </c>
      <c r="P63" s="153">
        <f>IF('[1]Pulje 2'!R18=0,"",'[1]Pulje 2'!R18)</f>
        <v>248</v>
      </c>
      <c r="Q63" s="152">
        <f>IF('[1]Pulje 2'!S18=0,"",'[1]Pulje 2'!S18)</f>
        <v>336.37994559988391</v>
      </c>
    </row>
    <row r="64" spans="1:17" s="151" customFormat="1" ht="15" customHeight="1">
      <c r="A64" s="157">
        <v>2</v>
      </c>
      <c r="B64" s="156">
        <f>IF('[1]Pulje 2'!C17="","",'[1]Pulje 2'!C17)</f>
        <v>73</v>
      </c>
      <c r="C64" s="152">
        <f>IF('[1]Pulje 2'!D17="","",'[1]Pulje 2'!D17)</f>
        <v>72.63</v>
      </c>
      <c r="D64" s="156" t="str">
        <f>IF('[1]Pulje 2'!E17="","",'[1]Pulje 2'!E17)</f>
        <v>JM</v>
      </c>
      <c r="E64" s="155">
        <f>IF('[1]Pulje 2'!F17="","",'[1]Pulje 2'!F17)</f>
        <v>38922</v>
      </c>
      <c r="F64" s="154" t="str">
        <f>IF('[1]Pulje 2'!H17="","",'[1]Pulje 2'!H17)</f>
        <v>Aksel Lykkebø Svorstøl</v>
      </c>
      <c r="G64" s="154" t="str">
        <f>IF('[1]Pulje 2'!I17="","",'[1]Pulje 2'!I17)</f>
        <v>Tambarskjelvar IL</v>
      </c>
      <c r="H64" s="153">
        <f>IF('[1]Pulje 2'!J17=0,"",'[1]Pulje 2'!J17)</f>
        <v>92</v>
      </c>
      <c r="I64" s="153">
        <f>IF('[1]Pulje 2'!K17=0,"",'[1]Pulje 2'!K17)</f>
        <v>-96</v>
      </c>
      <c r="J64" s="153">
        <f>IF('[1]Pulje 2'!L17=0,"",'[1]Pulje 2'!L17)</f>
        <v>96</v>
      </c>
      <c r="K64" s="153">
        <f>IF('[1]Pulje 2'!M17=0,"",'[1]Pulje 2'!M17)</f>
        <v>114</v>
      </c>
      <c r="L64" s="153">
        <f>IF('[1]Pulje 2'!N17=0,"",'[1]Pulje 2'!N17)</f>
        <v>120</v>
      </c>
      <c r="M64" s="153">
        <f>IF('[1]Pulje 2'!O17=0,"",'[1]Pulje 2'!O17)</f>
        <v>-125</v>
      </c>
      <c r="N64" s="153">
        <f>IF('[1]Pulje 2'!P17=0,"",'[1]Pulje 2'!P17)</f>
        <v>96</v>
      </c>
      <c r="O64" s="153">
        <f>IF('[1]Pulje 2'!Q17=0,"",'[1]Pulje 2'!Q17)</f>
        <v>120</v>
      </c>
      <c r="P64" s="153">
        <f>IF('[1]Pulje 2'!R17=0,"",'[1]Pulje 2'!R17)</f>
        <v>216</v>
      </c>
      <c r="Q64" s="152">
        <f>IF('[1]Pulje 2'!S17=0,"",'[1]Pulje 2'!S17)</f>
        <v>292.07912473214805</v>
      </c>
    </row>
    <row r="65" spans="1:17" s="151" customFormat="1" ht="15" customHeight="1">
      <c r="A65" s="157">
        <v>3</v>
      </c>
      <c r="B65" s="156">
        <f>IF('[1]Pulje 2'!C19="","",'[1]Pulje 2'!C19)</f>
        <v>73</v>
      </c>
      <c r="C65" s="152">
        <f>IF('[1]Pulje 2'!D19="","",'[1]Pulje 2'!D19)</f>
        <v>72.87</v>
      </c>
      <c r="D65" s="156" t="str">
        <f>IF('[1]Pulje 2'!E19="","",'[1]Pulje 2'!E19)</f>
        <v>JM</v>
      </c>
      <c r="E65" s="155">
        <f>IF('[1]Pulje 2'!F19="","",'[1]Pulje 2'!F19)</f>
        <v>38365</v>
      </c>
      <c r="F65" s="154" t="str">
        <f>IF('[1]Pulje 2'!H19="","",'[1]Pulje 2'!H19)</f>
        <v>Rasmus Heggvik Aune</v>
      </c>
      <c r="G65" s="154" t="str">
        <f>IF('[1]Pulje 2'!I19="","",'[1]Pulje 2'!I19)</f>
        <v>Hitra VK</v>
      </c>
      <c r="H65" s="153">
        <f>IF('[1]Pulje 2'!J19=0,"",'[1]Pulje 2'!J19)</f>
        <v>80</v>
      </c>
      <c r="I65" s="153">
        <f>IF('[1]Pulje 2'!K19=0,"",'[1]Pulje 2'!K19)</f>
        <v>85</v>
      </c>
      <c r="J65" s="153">
        <f>IF('[1]Pulje 2'!L19=0,"",'[1]Pulje 2'!L19)</f>
        <v>88</v>
      </c>
      <c r="K65" s="153">
        <f>IF('[1]Pulje 2'!M19=0,"",'[1]Pulje 2'!M19)</f>
        <v>100</v>
      </c>
      <c r="L65" s="153">
        <f>IF('[1]Pulje 2'!N19=0,"",'[1]Pulje 2'!N19)</f>
        <v>-105</v>
      </c>
      <c r="M65" s="153">
        <f>IF('[1]Pulje 2'!O19=0,"",'[1]Pulje 2'!O19)</f>
        <v>110</v>
      </c>
      <c r="N65" s="153">
        <f>IF('[1]Pulje 2'!P19=0,"",'[1]Pulje 2'!P19)</f>
        <v>88</v>
      </c>
      <c r="O65" s="153">
        <f>IF('[1]Pulje 2'!Q19=0,"",'[1]Pulje 2'!Q19)</f>
        <v>110</v>
      </c>
      <c r="P65" s="153">
        <f>IF('[1]Pulje 2'!R19=0,"",'[1]Pulje 2'!R19)</f>
        <v>198</v>
      </c>
      <c r="Q65" s="152">
        <f>IF('[1]Pulje 2'!S19=0,"",'[1]Pulje 2'!S19)</f>
        <v>267.19699682812802</v>
      </c>
    </row>
    <row r="66" spans="1:17" s="151" customFormat="1" ht="15" customHeight="1">
      <c r="A66" s="157">
        <v>4</v>
      </c>
      <c r="B66" s="156">
        <f>IF('[1]Pulje 2'!C16="","",'[1]Pulje 2'!C16)</f>
        <v>73</v>
      </c>
      <c r="C66" s="152">
        <f>IF('[1]Pulje 2'!D16="","",'[1]Pulje 2'!D16)</f>
        <v>66.95</v>
      </c>
      <c r="D66" s="156" t="str">
        <f>IF('[1]Pulje 2'!E16="","",'[1]Pulje 2'!E16)</f>
        <v>UM</v>
      </c>
      <c r="E66" s="155">
        <f>IF('[1]Pulje 2'!F16="","",'[1]Pulje 2'!F16)</f>
        <v>39222</v>
      </c>
      <c r="F66" s="154" t="str">
        <f>IF('[1]Pulje 2'!H16="","",'[1]Pulje 2'!H16)</f>
        <v>Sean Elliot Rafols Paudel</v>
      </c>
      <c r="G66" s="154" t="str">
        <f>IF('[1]Pulje 2'!I16="","",'[1]Pulje 2'!I16)</f>
        <v>Tysvær VK</v>
      </c>
      <c r="H66" s="153">
        <f>IF('[1]Pulje 2'!J16=0,"",'[1]Pulje 2'!J16)</f>
        <v>70</v>
      </c>
      <c r="I66" s="153">
        <f>IF('[1]Pulje 2'!K16=0,"",'[1]Pulje 2'!K16)</f>
        <v>75</v>
      </c>
      <c r="J66" s="153">
        <f>IF('[1]Pulje 2'!L16=0,"",'[1]Pulje 2'!L16)</f>
        <v>-79</v>
      </c>
      <c r="K66" s="153">
        <f>IF('[1]Pulje 2'!M16=0,"",'[1]Pulje 2'!M16)</f>
        <v>90</v>
      </c>
      <c r="L66" s="153">
        <f>IF('[1]Pulje 2'!N16=0,"",'[1]Pulje 2'!N16)</f>
        <v>-95</v>
      </c>
      <c r="M66" s="153">
        <f>IF('[1]Pulje 2'!O16=0,"",'[1]Pulje 2'!O16)</f>
        <v>-97</v>
      </c>
      <c r="N66" s="153">
        <f>IF('[1]Pulje 2'!P16=0,"",'[1]Pulje 2'!P16)</f>
        <v>75</v>
      </c>
      <c r="O66" s="153">
        <f>IF('[1]Pulje 2'!Q16=0,"",'[1]Pulje 2'!Q16)</f>
        <v>90</v>
      </c>
      <c r="P66" s="153">
        <f>IF('[1]Pulje 2'!R16=0,"",'[1]Pulje 2'!R16)</f>
        <v>165</v>
      </c>
      <c r="Q66" s="152">
        <f>IF('[1]Pulje 2'!S16=0,"",'[1]Pulje 2'!S16)</f>
        <v>235.07301170781895</v>
      </c>
    </row>
    <row r="67" spans="1:17" s="151" customFormat="1" ht="15" customHeight="1">
      <c r="A67" s="157"/>
      <c r="B67" s="156"/>
      <c r="C67" s="152"/>
      <c r="D67" s="156"/>
      <c r="E67" s="155"/>
      <c r="F67" s="154"/>
      <c r="G67" s="154"/>
      <c r="H67" s="153"/>
      <c r="I67" s="153"/>
      <c r="J67" s="153"/>
      <c r="K67" s="153"/>
      <c r="L67" s="153"/>
      <c r="M67" s="153"/>
      <c r="N67" s="153"/>
      <c r="O67" s="153"/>
      <c r="P67" s="153"/>
      <c r="Q67" s="152"/>
    </row>
    <row r="68" spans="1:17" s="151" customFormat="1" ht="15" customHeight="1">
      <c r="A68" s="157">
        <v>1</v>
      </c>
      <c r="B68" s="156">
        <f>IF('[1]Pulje 3'!C17="","",'[1]Pulje 3'!C17)</f>
        <v>81</v>
      </c>
      <c r="C68" s="152">
        <f>IF('[1]Pulje 3'!D17="","",'[1]Pulje 3'!D17)</f>
        <v>80.260000000000005</v>
      </c>
      <c r="D68" s="156" t="str">
        <f>IF('[1]Pulje 3'!E17="","",'[1]Pulje 3'!E17)</f>
        <v>JM</v>
      </c>
      <c r="E68" s="155">
        <f>IF('[1]Pulje 3'!F17="","",'[1]Pulje 3'!F17)</f>
        <v>38896</v>
      </c>
      <c r="F68" s="154" t="str">
        <f>IF('[1]Pulje 3'!H17="","",'[1]Pulje 3'!H17)</f>
        <v>Alvolai Myrvang Røyseth</v>
      </c>
      <c r="G68" s="154" t="str">
        <f>IF('[1]Pulje 3'!I17="","",'[1]Pulje 3'!I17)</f>
        <v>Tambarskjelvar IL</v>
      </c>
      <c r="H68" s="153">
        <f>IF('[1]Pulje 3'!J17=0,"",'[1]Pulje 3'!J17)</f>
        <v>113</v>
      </c>
      <c r="I68" s="153">
        <f>IF('[1]Pulje 3'!K17=0,"",'[1]Pulje 3'!K17)</f>
        <v>-116</v>
      </c>
      <c r="J68" s="153">
        <f>IF('[1]Pulje 3'!L17=0,"",'[1]Pulje 3'!L17)</f>
        <v>-116</v>
      </c>
      <c r="K68" s="153">
        <f>IF('[1]Pulje 3'!M17=0,"",'[1]Pulje 3'!M17)</f>
        <v>137</v>
      </c>
      <c r="L68" s="153">
        <f>IF('[1]Pulje 3'!N17=0,"",'[1]Pulje 3'!N17)</f>
        <v>-142</v>
      </c>
      <c r="M68" s="153">
        <f>IF('[1]Pulje 3'!O17=0,"",'[1]Pulje 3'!O17)</f>
        <v>-145</v>
      </c>
      <c r="N68" s="153">
        <f>IF('[1]Pulje 3'!P17=0,"",'[1]Pulje 3'!P17)</f>
        <v>113</v>
      </c>
      <c r="O68" s="153">
        <f>IF('[1]Pulje 3'!Q17=0,"",'[1]Pulje 3'!Q17)</f>
        <v>137</v>
      </c>
      <c r="P68" s="153">
        <f>IF('[1]Pulje 3'!R17=0,"",'[1]Pulje 3'!R17)</f>
        <v>250</v>
      </c>
      <c r="Q68" s="152">
        <f>IF('[1]Pulje 3'!S17=0,"",'[1]Pulje 3'!S17)</f>
        <v>318.89226467062105</v>
      </c>
    </row>
    <row r="69" spans="1:17" s="151" customFormat="1" ht="15" customHeight="1">
      <c r="A69" s="157">
        <v>2</v>
      </c>
      <c r="B69" s="156">
        <f>IF('[1]Pulje 3'!C16="","",'[1]Pulje 3'!C16)</f>
        <v>81</v>
      </c>
      <c r="C69" s="152">
        <f>IF('[1]Pulje 3'!D16="","",'[1]Pulje 3'!D16)</f>
        <v>79.61</v>
      </c>
      <c r="D69" s="156" t="str">
        <f>IF('[1]Pulje 3'!E16="","",'[1]Pulje 3'!E16)</f>
        <v>JM</v>
      </c>
      <c r="E69" s="155">
        <f>IF('[1]Pulje 3'!F16="","",'[1]Pulje 3'!F16)</f>
        <v>39013</v>
      </c>
      <c r="F69" s="154" t="str">
        <f>IF('[1]Pulje 3'!H16="","",'[1]Pulje 3'!H16)</f>
        <v>Ruben Vikhals Bjerkan</v>
      </c>
      <c r="G69" s="154" t="str">
        <f>IF('[1]Pulje 3'!I16="","",'[1]Pulje 3'!I16)</f>
        <v>Nidelv IL</v>
      </c>
      <c r="H69" s="153">
        <f>IF('[1]Pulje 3'!J16=0,"",'[1]Pulje 3'!J16)</f>
        <v>97</v>
      </c>
      <c r="I69" s="153">
        <f>IF('[1]Pulje 3'!K16=0,"",'[1]Pulje 3'!K16)</f>
        <v>-101</v>
      </c>
      <c r="J69" s="153">
        <f>IF('[1]Pulje 3'!L16=0,"",'[1]Pulje 3'!L16)</f>
        <v>102</v>
      </c>
      <c r="K69" s="153">
        <f>IF('[1]Pulje 3'!M16=0,"",'[1]Pulje 3'!M16)</f>
        <v>118</v>
      </c>
      <c r="L69" s="153">
        <f>IF('[1]Pulje 3'!N16=0,"",'[1]Pulje 3'!N16)</f>
        <v>122</v>
      </c>
      <c r="M69" s="153">
        <f>IF('[1]Pulje 3'!O16=0,"",'[1]Pulje 3'!O16)</f>
        <v>125</v>
      </c>
      <c r="N69" s="153">
        <f>IF('[1]Pulje 3'!P16=0,"",'[1]Pulje 3'!P16)</f>
        <v>102</v>
      </c>
      <c r="O69" s="153">
        <f>IF('[1]Pulje 3'!Q16=0,"",'[1]Pulje 3'!Q16)</f>
        <v>125</v>
      </c>
      <c r="P69" s="153">
        <f>IF('[1]Pulje 3'!R16=0,"",'[1]Pulje 3'!R16)</f>
        <v>227</v>
      </c>
      <c r="Q69" s="152">
        <f>IF('[1]Pulje 3'!S16=0,"",'[1]Pulje 3'!S16)</f>
        <v>290.86475686470078</v>
      </c>
    </row>
    <row r="70" spans="1:17" s="151" customFormat="1" ht="15" customHeight="1">
      <c r="A70" s="157">
        <v>3</v>
      </c>
      <c r="B70" s="156">
        <f>IF('[1]Pulje 3'!C9="","",'[1]Pulje 3'!C9)</f>
        <v>81</v>
      </c>
      <c r="C70" s="152">
        <f>IF('[1]Pulje 3'!D9="","",'[1]Pulje 3'!D9)</f>
        <v>79.87</v>
      </c>
      <c r="D70" s="156" t="str">
        <f>IF('[1]Pulje 3'!E9="","",'[1]Pulje 3'!E9)</f>
        <v>UM</v>
      </c>
      <c r="E70" s="155">
        <f>IF('[1]Pulje 3'!F9="","",'[1]Pulje 3'!F9)</f>
        <v>39328</v>
      </c>
      <c r="F70" s="154" t="str">
        <f>IF('[1]Pulje 3'!H9="","",'[1]Pulje 3'!H9)</f>
        <v>Oliver Mitseim-Haugan</v>
      </c>
      <c r="G70" s="154" t="str">
        <f>IF('[1]Pulje 3'!I9="","",'[1]Pulje 3'!I9)</f>
        <v>Tønsberg-Kam.</v>
      </c>
      <c r="H70" s="153">
        <f>IF('[1]Pulje 3'!J9=0,"",'[1]Pulje 3'!J9)</f>
        <v>80</v>
      </c>
      <c r="I70" s="153">
        <f>IF('[1]Pulje 3'!K9=0,"",'[1]Pulje 3'!K9)</f>
        <v>85</v>
      </c>
      <c r="J70" s="153">
        <f>IF('[1]Pulje 3'!L9=0,"",'[1]Pulje 3'!L9)</f>
        <v>87</v>
      </c>
      <c r="K70" s="153">
        <f>IF('[1]Pulje 3'!M9=0,"",'[1]Pulje 3'!M9)</f>
        <v>105</v>
      </c>
      <c r="L70" s="153">
        <f>IF('[1]Pulje 3'!N9=0,"",'[1]Pulje 3'!N9)</f>
        <v>110</v>
      </c>
      <c r="M70" s="153">
        <f>IF('[1]Pulje 3'!O9=0,"",'[1]Pulje 3'!O9)</f>
        <v>-115</v>
      </c>
      <c r="N70" s="153">
        <f>IF('[1]Pulje 3'!P9=0,"",'[1]Pulje 3'!P9)</f>
        <v>87</v>
      </c>
      <c r="O70" s="153">
        <f>IF('[1]Pulje 3'!Q9=0,"",'[1]Pulje 3'!Q9)</f>
        <v>110</v>
      </c>
      <c r="P70" s="153">
        <f>IF('[1]Pulje 3'!R9=0,"",'[1]Pulje 3'!R9)</f>
        <v>197</v>
      </c>
      <c r="Q70" s="152">
        <f>IF('[1]Pulje 3'!S9=0,"",'[1]Pulje 3'!S9)</f>
        <v>251.96654663817031</v>
      </c>
    </row>
    <row r="71" spans="1:17" s="151" customFormat="1" ht="15" customHeight="1">
      <c r="A71" s="157">
        <v>4</v>
      </c>
      <c r="B71" s="156">
        <f>IF('[1]Pulje 3'!C13="","",'[1]Pulje 3'!C13)</f>
        <v>81</v>
      </c>
      <c r="C71" s="152">
        <f>IF('[1]Pulje 3'!D13="","",'[1]Pulje 3'!D13)</f>
        <v>79.27</v>
      </c>
      <c r="D71" s="156" t="str">
        <f>IF('[1]Pulje 3'!E13="","",'[1]Pulje 3'!E13)</f>
        <v>UM</v>
      </c>
      <c r="E71" s="155">
        <f>IF('[1]Pulje 3'!F13="","",'[1]Pulje 3'!F13)</f>
        <v>39679</v>
      </c>
      <c r="F71" s="154" t="str">
        <f>IF('[1]Pulje 3'!H13="","",'[1]Pulje 3'!H13)</f>
        <v>Olai Slagstad Aamot</v>
      </c>
      <c r="G71" s="154" t="str">
        <f>IF('[1]Pulje 3'!I13="","",'[1]Pulje 3'!I13)</f>
        <v>Tambarskjelvar IL</v>
      </c>
      <c r="H71" s="153">
        <f>IF('[1]Pulje 3'!J13=0,"",'[1]Pulje 3'!J13)</f>
        <v>75</v>
      </c>
      <c r="I71" s="153">
        <f>IF('[1]Pulje 3'!K13=0,"",'[1]Pulje 3'!K13)</f>
        <v>79</v>
      </c>
      <c r="J71" s="153">
        <f>IF('[1]Pulje 3'!L13=0,"",'[1]Pulje 3'!L13)</f>
        <v>83</v>
      </c>
      <c r="K71" s="153">
        <f>IF('[1]Pulje 3'!M13=0,"",'[1]Pulje 3'!M13)</f>
        <v>106</v>
      </c>
      <c r="L71" s="153">
        <f>IF('[1]Pulje 3'!N13=0,"",'[1]Pulje 3'!N13)</f>
        <v>-115</v>
      </c>
      <c r="M71" s="153">
        <f>IF('[1]Pulje 3'!O13=0,"",'[1]Pulje 3'!O13)</f>
        <v>-115</v>
      </c>
      <c r="N71" s="153">
        <f>IF('[1]Pulje 3'!P13=0,"",'[1]Pulje 3'!P13)</f>
        <v>83</v>
      </c>
      <c r="O71" s="153">
        <f>IF('[1]Pulje 3'!Q13=0,"",'[1]Pulje 3'!Q13)</f>
        <v>106</v>
      </c>
      <c r="P71" s="153">
        <f>IF('[1]Pulje 3'!R13=0,"",'[1]Pulje 3'!R13)</f>
        <v>189</v>
      </c>
      <c r="Q71" s="152">
        <f>IF('[1]Pulje 3'!S13=0,"",'[1]Pulje 3'!S13)</f>
        <v>242.75410013950341</v>
      </c>
    </row>
    <row r="72" spans="1:17" s="151" customFormat="1" ht="15" customHeight="1">
      <c r="A72" s="157">
        <v>5</v>
      </c>
      <c r="B72" s="156">
        <f>IF('[1]Pulje 3'!C12="","",'[1]Pulje 3'!C12)</f>
        <v>81</v>
      </c>
      <c r="C72" s="152">
        <f>IF('[1]Pulje 3'!D12="","",'[1]Pulje 3'!D12)</f>
        <v>78.59</v>
      </c>
      <c r="D72" s="156" t="str">
        <f>IF('[1]Pulje 3'!E12="","",'[1]Pulje 3'!E12)</f>
        <v>JM</v>
      </c>
      <c r="E72" s="155">
        <f>IF('[1]Pulje 3'!F12="","",'[1]Pulje 3'!F12)</f>
        <v>39076</v>
      </c>
      <c r="F72" s="154" t="str">
        <f>IF('[1]Pulje 3'!H12="","",'[1]Pulje 3'!H12)</f>
        <v>Brede Tengel Lesto</v>
      </c>
      <c r="G72" s="154" t="str">
        <f>IF('[1]Pulje 3'!I12="","",'[1]Pulje 3'!I12)</f>
        <v>Tambarskjelvar IL</v>
      </c>
      <c r="H72" s="153">
        <f>IF('[1]Pulje 3'!J12=0,"",'[1]Pulje 3'!J12)</f>
        <v>75</v>
      </c>
      <c r="I72" s="153">
        <f>IF('[1]Pulje 3'!K12=0,"",'[1]Pulje 3'!K12)</f>
        <v>78</v>
      </c>
      <c r="J72" s="153">
        <f>IF('[1]Pulje 3'!L12=0,"",'[1]Pulje 3'!L12)</f>
        <v>80</v>
      </c>
      <c r="K72" s="153">
        <f>IF('[1]Pulje 3'!M12=0,"",'[1]Pulje 3'!M12)</f>
        <v>97</v>
      </c>
      <c r="L72" s="153">
        <f>IF('[1]Pulje 3'!N12=0,"",'[1]Pulje 3'!N12)</f>
        <v>101</v>
      </c>
      <c r="M72" s="153">
        <f>IF('[1]Pulje 3'!O12=0,"",'[1]Pulje 3'!O12)</f>
        <v>104</v>
      </c>
      <c r="N72" s="153">
        <f>IF('[1]Pulje 3'!P12=0,"",'[1]Pulje 3'!P12)</f>
        <v>80</v>
      </c>
      <c r="O72" s="153">
        <f>IF('[1]Pulje 3'!Q12=0,"",'[1]Pulje 3'!Q12)</f>
        <v>104</v>
      </c>
      <c r="P72" s="153">
        <f>IF('[1]Pulje 3'!R12=0,"",'[1]Pulje 3'!R12)</f>
        <v>184</v>
      </c>
      <c r="Q72" s="152">
        <f>IF('[1]Pulje 3'!S12=0,"",'[1]Pulje 3'!S12)</f>
        <v>237.48174422179019</v>
      </c>
    </row>
    <row r="73" spans="1:17" s="151" customFormat="1" ht="15" customHeight="1">
      <c r="A73" s="157">
        <v>6</v>
      </c>
      <c r="B73" s="156">
        <f>IF('[1]Pulje 3'!C11="","",'[1]Pulje 3'!C11)</f>
        <v>81</v>
      </c>
      <c r="C73" s="152">
        <f>IF('[1]Pulje 3'!D11="","",'[1]Pulje 3'!D11)</f>
        <v>77.91</v>
      </c>
      <c r="D73" s="156" t="str">
        <f>IF('[1]Pulje 3'!E11="","",'[1]Pulje 3'!E11)</f>
        <v>UM</v>
      </c>
      <c r="E73" s="155">
        <f>IF('[1]Pulje 3'!F11="","",'[1]Pulje 3'!F11)</f>
        <v>39196</v>
      </c>
      <c r="F73" s="154" t="str">
        <f>IF('[1]Pulje 3'!H11="","",'[1]Pulje 3'!H11)</f>
        <v>Kristian Ege</v>
      </c>
      <c r="G73" s="154" t="str">
        <f>IF('[1]Pulje 3'!I11="","",'[1]Pulje 3'!I11)</f>
        <v>Vigrestad IK</v>
      </c>
      <c r="H73" s="153">
        <f>IF('[1]Pulje 3'!J11=0,"",'[1]Pulje 3'!J11)</f>
        <v>-78</v>
      </c>
      <c r="I73" s="153">
        <f>IF('[1]Pulje 3'!K11=0,"",'[1]Pulje 3'!K11)</f>
        <v>78</v>
      </c>
      <c r="J73" s="153">
        <f>IF('[1]Pulje 3'!L11=0,"",'[1]Pulje 3'!L11)</f>
        <v>-81</v>
      </c>
      <c r="K73" s="153">
        <f>IF('[1]Pulje 3'!M11=0,"",'[1]Pulje 3'!M11)</f>
        <v>88</v>
      </c>
      <c r="L73" s="153">
        <f>IF('[1]Pulje 3'!N11=0,"",'[1]Pulje 3'!N11)</f>
        <v>91</v>
      </c>
      <c r="M73" s="153">
        <f>IF('[1]Pulje 3'!O11=0,"",'[1]Pulje 3'!O11)</f>
        <v>94</v>
      </c>
      <c r="N73" s="153">
        <f>IF('[1]Pulje 3'!P11=0,"",'[1]Pulje 3'!P11)</f>
        <v>78</v>
      </c>
      <c r="O73" s="153">
        <f>IF('[1]Pulje 3'!Q11=0,"",'[1]Pulje 3'!Q11)</f>
        <v>94</v>
      </c>
      <c r="P73" s="153">
        <f>IF('[1]Pulje 3'!R11=0,"",'[1]Pulje 3'!R11)</f>
        <v>172</v>
      </c>
      <c r="Q73" s="152">
        <f>IF('[1]Pulje 3'!S11=0,"",'[1]Pulje 3'!S11)</f>
        <v>223.09370082709316</v>
      </c>
    </row>
    <row r="74" spans="1:17" s="151" customFormat="1" ht="15" customHeight="1">
      <c r="A74" s="157">
        <v>7</v>
      </c>
      <c r="B74" s="156">
        <f>IF('[1]Pulje 3'!C10="","",'[1]Pulje 3'!C10)</f>
        <v>81</v>
      </c>
      <c r="C74" s="152">
        <f>IF('[1]Pulje 3'!D10="","",'[1]Pulje 3'!D10)</f>
        <v>77.87</v>
      </c>
      <c r="D74" s="156" t="str">
        <f>IF('[1]Pulje 3'!E10="","",'[1]Pulje 3'!E10)</f>
        <v>JM</v>
      </c>
      <c r="E74" s="155">
        <f>IF('[1]Pulje 3'!F10="","",'[1]Pulje 3'!F10)</f>
        <v>38161</v>
      </c>
      <c r="F74" s="154" t="str">
        <f>IF('[1]Pulje 3'!H10="","",'[1]Pulje 3'!H10)</f>
        <v>Sander Vatland</v>
      </c>
      <c r="G74" s="154" t="str">
        <f>IF('[1]Pulje 3'!I10="","",'[1]Pulje 3'!I10)</f>
        <v>Haugesund VK</v>
      </c>
      <c r="H74" s="153">
        <f>IF('[1]Pulje 3'!J10=0,"",'[1]Pulje 3'!J10)</f>
        <v>63</v>
      </c>
      <c r="I74" s="153">
        <f>IF('[1]Pulje 3'!K10=0,"",'[1]Pulje 3'!K10)</f>
        <v>-70</v>
      </c>
      <c r="J74" s="153">
        <f>IF('[1]Pulje 3'!L10=0,"",'[1]Pulje 3'!L10)</f>
        <v>70</v>
      </c>
      <c r="K74" s="153">
        <f>IF('[1]Pulje 3'!M10=0,"",'[1]Pulje 3'!M10)</f>
        <v>90</v>
      </c>
      <c r="L74" s="153">
        <f>IF('[1]Pulje 3'!N10=0,"",'[1]Pulje 3'!N10)</f>
        <v>96</v>
      </c>
      <c r="M74" s="153">
        <f>IF('[1]Pulje 3'!O10=0,"",'[1]Pulje 3'!O10)</f>
        <v>100</v>
      </c>
      <c r="N74" s="153">
        <f>IF('[1]Pulje 3'!P10=0,"",'[1]Pulje 3'!P10)</f>
        <v>70</v>
      </c>
      <c r="O74" s="153">
        <f>IF('[1]Pulje 3'!Q10=0,"",'[1]Pulje 3'!Q10)</f>
        <v>100</v>
      </c>
      <c r="P74" s="153">
        <f>IF('[1]Pulje 3'!R10=0,"",'[1]Pulje 3'!R10)</f>
        <v>170</v>
      </c>
      <c r="Q74" s="152">
        <f>IF('[1]Pulje 3'!S10=0,"",'[1]Pulje 3'!S10)</f>
        <v>220.56432617512493</v>
      </c>
    </row>
    <row r="75" spans="1:17" s="151" customFormat="1" ht="15" customHeight="1">
      <c r="A75" s="157">
        <v>8</v>
      </c>
      <c r="B75" s="156">
        <f>IF('[1]Pulje 3'!C14="","",'[1]Pulje 3'!C14)</f>
        <v>81</v>
      </c>
      <c r="C75" s="152">
        <f>IF('[1]Pulje 3'!D14="","",'[1]Pulje 3'!D14)</f>
        <v>73.03</v>
      </c>
      <c r="D75" s="156" t="str">
        <f>IF('[1]Pulje 3'!E14="","",'[1]Pulje 3'!E14)</f>
        <v>UM</v>
      </c>
      <c r="E75" s="155">
        <f>IF('[1]Pulje 3'!F14="","",'[1]Pulje 3'!F14)</f>
        <v>39126</v>
      </c>
      <c r="F75" s="154" t="str">
        <f>IF('[1]Pulje 3'!H14="","",'[1]Pulje 3'!H14)</f>
        <v>Rene A. Rand Djupå</v>
      </c>
      <c r="G75" s="154" t="str">
        <f>IF('[1]Pulje 3'!I14="","",'[1]Pulje 3'!I14)</f>
        <v>Hitra VK</v>
      </c>
      <c r="H75" s="153">
        <f>IF('[1]Pulje 3'!J14=0,"",'[1]Pulje 3'!J14)</f>
        <v>-72</v>
      </c>
      <c r="I75" s="153">
        <f>IF('[1]Pulje 3'!K14=0,"",'[1]Pulje 3'!K14)</f>
        <v>72</v>
      </c>
      <c r="J75" s="153">
        <f>IF('[1]Pulje 3'!L14=0,"",'[1]Pulje 3'!L14)</f>
        <v>75</v>
      </c>
      <c r="K75" s="153">
        <f>IF('[1]Pulje 3'!M14=0,"",'[1]Pulje 3'!M14)</f>
        <v>88</v>
      </c>
      <c r="L75" s="153">
        <f>IF('[1]Pulje 3'!N14=0,"",'[1]Pulje 3'!N14)</f>
        <v>91</v>
      </c>
      <c r="M75" s="153">
        <f>IF('[1]Pulje 3'!O14=0,"",'[1]Pulje 3'!O14)</f>
        <v>94</v>
      </c>
      <c r="N75" s="153">
        <f>IF('[1]Pulje 3'!P14=0,"",'[1]Pulje 3'!P14)</f>
        <v>75</v>
      </c>
      <c r="O75" s="153">
        <f>IF('[1]Pulje 3'!Q14=0,"",'[1]Pulje 3'!Q14)</f>
        <v>94</v>
      </c>
      <c r="P75" s="153">
        <f>IF('[1]Pulje 3'!R14=0,"",'[1]Pulje 3'!R14)</f>
        <v>169</v>
      </c>
      <c r="Q75" s="152">
        <f>IF('[1]Pulje 3'!S14=0,"",'[1]Pulje 3'!S14)</f>
        <v>227.75578406614821</v>
      </c>
    </row>
    <row r="76" spans="1:17" s="151" customFormat="1" ht="15" customHeight="1">
      <c r="A76" s="157">
        <v>9</v>
      </c>
      <c r="B76" s="156">
        <f>IF('[1]Pulje 3'!C15="","",'[1]Pulje 3'!C15)</f>
        <v>81</v>
      </c>
      <c r="C76" s="152">
        <f>IF('[1]Pulje 3'!D15="","",'[1]Pulje 3'!D15)</f>
        <v>77.11</v>
      </c>
      <c r="D76" s="156" t="str">
        <f>IF('[1]Pulje 3'!E15="","",'[1]Pulje 3'!E15)</f>
        <v>UM</v>
      </c>
      <c r="E76" s="155">
        <f>IF('[1]Pulje 3'!F15="","",'[1]Pulje 3'!F15)</f>
        <v>39627</v>
      </c>
      <c r="F76" s="154" t="str">
        <f>IF('[1]Pulje 3'!H15="","",'[1]Pulje 3'!H15)</f>
        <v>William Kyvik</v>
      </c>
      <c r="G76" s="154" t="str">
        <f>IF('[1]Pulje 3'!I15="","",'[1]Pulje 3'!I15)</f>
        <v>Tysvær VK</v>
      </c>
      <c r="H76" s="153">
        <f>IF('[1]Pulje 3'!J15=0,"",'[1]Pulje 3'!J15)</f>
        <v>67</v>
      </c>
      <c r="I76" s="153">
        <f>IF('[1]Pulje 3'!K15=0,"",'[1]Pulje 3'!K15)</f>
        <v>74</v>
      </c>
      <c r="J76" s="153">
        <f>IF('[1]Pulje 3'!L15=0,"",'[1]Pulje 3'!L15)</f>
        <v>-78</v>
      </c>
      <c r="K76" s="153">
        <f>IF('[1]Pulje 3'!M15=0,"",'[1]Pulje 3'!M15)</f>
        <v>87</v>
      </c>
      <c r="L76" s="153">
        <f>IF('[1]Pulje 3'!N15=0,"",'[1]Pulje 3'!N15)</f>
        <v>-95</v>
      </c>
      <c r="M76" s="153">
        <f>IF('[1]Pulje 3'!O15=0,"",'[1]Pulje 3'!O15)</f>
        <v>-95</v>
      </c>
      <c r="N76" s="153">
        <f>IF('[1]Pulje 3'!P15=0,"",'[1]Pulje 3'!P15)</f>
        <v>74</v>
      </c>
      <c r="O76" s="153">
        <f>IF('[1]Pulje 3'!Q15=0,"",'[1]Pulje 3'!Q15)</f>
        <v>87</v>
      </c>
      <c r="P76" s="153">
        <f>IF('[1]Pulje 3'!R15=0,"",'[1]Pulje 3'!R15)</f>
        <v>161</v>
      </c>
      <c r="Q76" s="152">
        <f>IF('[1]Pulje 3'!S15=0,"",'[1]Pulje 3'!S15)</f>
        <v>210.06845534855958</v>
      </c>
    </row>
    <row r="77" spans="1:17" s="151" customFormat="1" ht="15" customHeight="1">
      <c r="A77" s="157"/>
      <c r="B77" s="156"/>
      <c r="C77" s="152"/>
      <c r="D77" s="156"/>
      <c r="E77" s="155"/>
      <c r="F77" s="154"/>
      <c r="G77" s="154"/>
      <c r="H77" s="153"/>
      <c r="I77" s="153"/>
      <c r="J77" s="153"/>
      <c r="K77" s="153"/>
      <c r="L77" s="153"/>
      <c r="M77" s="153"/>
      <c r="N77" s="153"/>
      <c r="O77" s="153"/>
      <c r="P77" s="153"/>
      <c r="Q77" s="152"/>
    </row>
    <row r="78" spans="1:17" s="151" customFormat="1" ht="15" customHeight="1">
      <c r="A78" s="157">
        <v>1</v>
      </c>
      <c r="B78" s="156">
        <f>IF('[1]Pulje 5'!C12="","",'[1]Pulje 5'!C12)</f>
        <v>89</v>
      </c>
      <c r="C78" s="152">
        <f>IF('[1]Pulje 5'!D12="","",'[1]Pulje 5'!D12)</f>
        <v>81.209999999999994</v>
      </c>
      <c r="D78" s="156" t="str">
        <f>IF('[1]Pulje 5'!E12="","",'[1]Pulje 5'!E12)</f>
        <v>JM</v>
      </c>
      <c r="E78" s="155">
        <f>IF('[1]Pulje 5'!F12="","",'[1]Pulje 5'!F12)</f>
        <v>38300</v>
      </c>
      <c r="F78" s="154" t="str">
        <f>IF('[1]Pulje 5'!H12="","",'[1]Pulje 5'!H12)</f>
        <v>Even Matnisdal</v>
      </c>
      <c r="G78" s="154" t="str">
        <f>IF('[1]Pulje 5'!I12="","",'[1]Pulje 5'!I12)</f>
        <v>Vigrestad IK</v>
      </c>
      <c r="H78" s="153">
        <f>IF('[1]Pulje 5'!J12=0,"",'[1]Pulje 5'!J12)</f>
        <v>110</v>
      </c>
      <c r="I78" s="153">
        <f>IF('[1]Pulje 5'!K12=0,"",'[1]Pulje 5'!K12)</f>
        <v>112</v>
      </c>
      <c r="J78" s="153">
        <f>IF('[1]Pulje 5'!L12=0,"",'[1]Pulje 5'!L12)</f>
        <v>-114</v>
      </c>
      <c r="K78" s="153">
        <f>IF('[1]Pulje 5'!M12=0,"",'[1]Pulje 5'!M12)</f>
        <v>130</v>
      </c>
      <c r="L78" s="153">
        <f>IF('[1]Pulje 5'!N12=0,"",'[1]Pulje 5'!N12)</f>
        <v>133</v>
      </c>
      <c r="M78" s="153">
        <f>IF('[1]Pulje 5'!O12=0,"",'[1]Pulje 5'!O12)</f>
        <v>136</v>
      </c>
      <c r="N78" s="153">
        <f>IF('[1]Pulje 5'!P12=0,"",'[1]Pulje 5'!P12)</f>
        <v>112</v>
      </c>
      <c r="O78" s="153">
        <f>IF('[1]Pulje 5'!Q12=0,"",'[1]Pulje 5'!Q12)</f>
        <v>136</v>
      </c>
      <c r="P78" s="153">
        <f>IF('[1]Pulje 5'!R12=0,"",'[1]Pulje 5'!R12)</f>
        <v>248</v>
      </c>
      <c r="Q78" s="152">
        <f>IF('[1]Pulje 5'!S12=0,"",'[1]Pulje 5'!S12)</f>
        <v>314.30369937272036</v>
      </c>
    </row>
    <row r="79" spans="1:17" s="151" customFormat="1" ht="15" customHeight="1">
      <c r="A79" s="157">
        <v>2</v>
      </c>
      <c r="B79" s="156">
        <f>IF('[1]Pulje 5'!C11="","",'[1]Pulje 5'!C11)</f>
        <v>89</v>
      </c>
      <c r="C79" s="152">
        <f>IF('[1]Pulje 5'!D11="","",'[1]Pulje 5'!D11)</f>
        <v>88.29</v>
      </c>
      <c r="D79" s="156" t="str">
        <f>IF('[1]Pulje 5'!E11="","",'[1]Pulje 5'!E11)</f>
        <v>UM</v>
      </c>
      <c r="E79" s="155">
        <f>IF('[1]Pulje 5'!F11="","",'[1]Pulje 5'!F11)</f>
        <v>39760</v>
      </c>
      <c r="F79" s="154" t="str">
        <f>IF('[1]Pulje 5'!H11="","",'[1]Pulje 5'!H11)</f>
        <v>Nikolai K. Aadland</v>
      </c>
      <c r="G79" s="154" t="str">
        <f>IF('[1]Pulje 5'!I11="","",'[1]Pulje 5'!I11)</f>
        <v>AK Bjørgvin</v>
      </c>
      <c r="H79" s="153">
        <f>IF('[1]Pulje 5'!J11=0,"",'[1]Pulje 5'!J11)</f>
        <v>104</v>
      </c>
      <c r="I79" s="153">
        <f>IF('[1]Pulje 5'!K11=0,"",'[1]Pulje 5'!K11)</f>
        <v>108</v>
      </c>
      <c r="J79" s="153">
        <f>IF('[1]Pulje 5'!L11=0,"",'[1]Pulje 5'!L11)</f>
        <v>-110</v>
      </c>
      <c r="K79" s="153">
        <f>IF('[1]Pulje 5'!M11=0,"",'[1]Pulje 5'!M11)</f>
        <v>134</v>
      </c>
      <c r="L79" s="153">
        <f>IF('[1]Pulje 5'!N11=0,"",'[1]Pulje 5'!N11)</f>
        <v>140</v>
      </c>
      <c r="M79" s="153">
        <f>IF('[1]Pulje 5'!O11=0,"",'[1]Pulje 5'!O11)</f>
        <v>-141</v>
      </c>
      <c r="N79" s="153">
        <f>IF('[1]Pulje 5'!P11=0,"",'[1]Pulje 5'!P11)</f>
        <v>108</v>
      </c>
      <c r="O79" s="153">
        <f>IF('[1]Pulje 5'!Q11=0,"",'[1]Pulje 5'!Q11)</f>
        <v>140</v>
      </c>
      <c r="P79" s="153">
        <f>IF('[1]Pulje 5'!R11=0,"",'[1]Pulje 5'!R11)</f>
        <v>248</v>
      </c>
      <c r="Q79" s="152">
        <f>IF('[1]Pulje 5'!S11=0,"",'[1]Pulje 5'!S11)</f>
        <v>300.95540188092258</v>
      </c>
    </row>
    <row r="80" spans="1:17" s="151" customFormat="1" ht="15" customHeight="1">
      <c r="A80" s="157">
        <v>3</v>
      </c>
      <c r="B80" s="156">
        <f>IF('[1]Pulje 5'!C9="","",'[1]Pulje 5'!C9)</f>
        <v>89</v>
      </c>
      <c r="C80" s="152">
        <f>IF('[1]Pulje 5'!D9="","",'[1]Pulje 5'!D9)</f>
        <v>82.05</v>
      </c>
      <c r="D80" s="156" t="str">
        <f>IF('[1]Pulje 5'!E9="","",'[1]Pulje 5'!E9)</f>
        <v>JM</v>
      </c>
      <c r="E80" s="155">
        <f>IF('[1]Pulje 5'!F9="","",'[1]Pulje 5'!F9)</f>
        <v>38615</v>
      </c>
      <c r="F80" s="154" t="str">
        <f>IF('[1]Pulje 5'!H9="","",'[1]Pulje 5'!H9)</f>
        <v>Emil Martin Harcourt</v>
      </c>
      <c r="G80" s="154" t="str">
        <f>IF('[1]Pulje 5'!I9="","",'[1]Pulje 5'!I9)</f>
        <v>Tønsberg-Kam.</v>
      </c>
      <c r="H80" s="153">
        <f>IF('[1]Pulje 5'!J9=0,"",'[1]Pulje 5'!J9)</f>
        <v>-80</v>
      </c>
      <c r="I80" s="153">
        <f>IF('[1]Pulje 5'!K9=0,"",'[1]Pulje 5'!K9)</f>
        <v>80</v>
      </c>
      <c r="J80" s="153">
        <f>IF('[1]Pulje 5'!L9=0,"",'[1]Pulje 5'!L9)</f>
        <v>85</v>
      </c>
      <c r="K80" s="153">
        <f>IF('[1]Pulje 5'!M9=0,"",'[1]Pulje 5'!M9)</f>
        <v>105</v>
      </c>
      <c r="L80" s="153">
        <f>IF('[1]Pulje 5'!N9=0,"",'[1]Pulje 5'!N9)</f>
        <v>110</v>
      </c>
      <c r="M80" s="153">
        <f>IF('[1]Pulje 5'!O9=0,"",'[1]Pulje 5'!O9)</f>
        <v>-115</v>
      </c>
      <c r="N80" s="153">
        <f>IF('[1]Pulje 5'!P9=0,"",'[1]Pulje 5'!P9)</f>
        <v>85</v>
      </c>
      <c r="O80" s="153">
        <f>IF('[1]Pulje 5'!Q9=0,"",'[1]Pulje 5'!Q9)</f>
        <v>110</v>
      </c>
      <c r="P80" s="153">
        <f>IF('[1]Pulje 5'!R9=0,"",'[1]Pulje 5'!R9)</f>
        <v>195</v>
      </c>
      <c r="Q80" s="152">
        <f>IF('[1]Pulje 5'!S9=0,"",'[1]Pulje 5'!S9)</f>
        <v>245.75894664437368</v>
      </c>
    </row>
    <row r="81" spans="1:17" s="151" customFormat="1" ht="15" customHeight="1">
      <c r="A81" s="157"/>
      <c r="B81" s="156">
        <f>IF('[1]Pulje 5'!C10="","",'[1]Pulje 5'!C10)</f>
        <v>89</v>
      </c>
      <c r="C81" s="152">
        <f>IF('[1]Pulje 5'!D10="","",'[1]Pulje 5'!D10)</f>
        <v>86.59</v>
      </c>
      <c r="D81" s="156" t="str">
        <f>IF('[1]Pulje 5'!E10="","",'[1]Pulje 5'!E10)</f>
        <v>JM</v>
      </c>
      <c r="E81" s="155">
        <f>IF('[1]Pulje 5'!F10="","",'[1]Pulje 5'!F10)</f>
        <v>38800</v>
      </c>
      <c r="F81" s="154" t="str">
        <f>IF('[1]Pulje 5'!H10="","",'[1]Pulje 5'!H10)</f>
        <v>Anton Bruntland Gustavsen</v>
      </c>
      <c r="G81" s="154" t="str">
        <f>IF('[1]Pulje 5'!I10="","",'[1]Pulje 5'!I10)</f>
        <v>Vigrestad IK</v>
      </c>
      <c r="H81" s="153">
        <f>IF('[1]Pulje 5'!J10=0,"",'[1]Pulje 5'!J10)</f>
        <v>-84</v>
      </c>
      <c r="I81" s="153">
        <f>IF('[1]Pulje 5'!K10=0,"",'[1]Pulje 5'!K10)</f>
        <v>-84</v>
      </c>
      <c r="J81" s="153">
        <f>IF('[1]Pulje 5'!L10=0,"",'[1]Pulje 5'!L10)</f>
        <v>-84</v>
      </c>
      <c r="K81" s="153">
        <f>IF('[1]Pulje 5'!M10=0,"",'[1]Pulje 5'!M10)</f>
        <v>85</v>
      </c>
      <c r="L81" s="153">
        <f>IF('[1]Pulje 5'!N10=0,"",'[1]Pulje 5'!N10)</f>
        <v>95</v>
      </c>
      <c r="M81" s="153">
        <f>IF('[1]Pulje 5'!O10=0,"",'[1]Pulje 5'!O10)</f>
        <v>105</v>
      </c>
      <c r="N81" s="153" t="str">
        <f>IF('[1]Pulje 5'!P10=0,"",'[1]Pulje 5'!P10)</f>
        <v/>
      </c>
      <c r="O81" s="153">
        <f>IF('[1]Pulje 5'!Q10=0,"",'[1]Pulje 5'!Q10)</f>
        <v>105</v>
      </c>
      <c r="P81" s="153" t="str">
        <f>IF('[1]Pulje 5'!R10=0,"",'[1]Pulje 5'!R10)</f>
        <v/>
      </c>
      <c r="Q81" s="152" t="str">
        <f>IF('[1]Pulje 5'!S10=0,"",'[1]Pulje 5'!S10)</f>
        <v/>
      </c>
    </row>
    <row r="82" spans="1:17" s="151" customFormat="1" ht="15" customHeight="1">
      <c r="A82" s="157"/>
      <c r="B82" s="156"/>
      <c r="C82" s="152"/>
      <c r="D82" s="156"/>
      <c r="E82" s="155"/>
      <c r="F82" s="154"/>
      <c r="G82" s="154"/>
      <c r="H82" s="153"/>
      <c r="I82" s="153"/>
      <c r="J82" s="153"/>
      <c r="K82" s="153"/>
      <c r="L82" s="153"/>
      <c r="M82" s="153"/>
      <c r="N82" s="153"/>
      <c r="O82" s="153"/>
      <c r="P82" s="153"/>
      <c r="Q82" s="152"/>
    </row>
    <row r="83" spans="1:17" s="151" customFormat="1" ht="15" customHeight="1">
      <c r="A83" s="157">
        <v>1</v>
      </c>
      <c r="B83" s="156">
        <f>IF('[1]Pulje 5'!C13="","",'[1]Pulje 5'!C13)</f>
        <v>96</v>
      </c>
      <c r="C83" s="152">
        <f>IF('[1]Pulje 5'!D13="","",'[1]Pulje 5'!D13)</f>
        <v>89.57</v>
      </c>
      <c r="D83" s="156" t="str">
        <f>IF('[1]Pulje 5'!E13="","",'[1]Pulje 5'!E13)</f>
        <v>JM</v>
      </c>
      <c r="E83" s="155">
        <f>IF('[1]Pulje 5'!F13="","",'[1]Pulje 5'!F13)</f>
        <v>38859</v>
      </c>
      <c r="F83" s="154" t="str">
        <f>IF('[1]Pulje 5'!H13="","",'[1]Pulje 5'!H13)</f>
        <v>Nima Berntsen Lama</v>
      </c>
      <c r="G83" s="154" t="str">
        <f>IF('[1]Pulje 5'!I13="","",'[1]Pulje 5'!I13)</f>
        <v>Tambarskjelvar IL</v>
      </c>
      <c r="H83" s="153">
        <f>IF('[1]Pulje 5'!J13=0,"",'[1]Pulje 5'!J13)</f>
        <v>105</v>
      </c>
      <c r="I83" s="153">
        <f>IF('[1]Pulje 5'!K13=0,"",'[1]Pulje 5'!K13)</f>
        <v>-109</v>
      </c>
      <c r="J83" s="153">
        <f>IF('[1]Pulje 5'!L13=0,"",'[1]Pulje 5'!L13)</f>
        <v>-110</v>
      </c>
      <c r="K83" s="153">
        <f>IF('[1]Pulje 5'!M13=0,"",'[1]Pulje 5'!M13)</f>
        <v>130</v>
      </c>
      <c r="L83" s="153">
        <f>IF('[1]Pulje 5'!N13=0,"",'[1]Pulje 5'!N13)</f>
        <v>-134</v>
      </c>
      <c r="M83" s="153">
        <f>IF('[1]Pulje 5'!O13=0,"",'[1]Pulje 5'!O13)</f>
        <v>-134</v>
      </c>
      <c r="N83" s="153">
        <f>IF('[1]Pulje 5'!P13=0,"",'[1]Pulje 5'!P13)</f>
        <v>105</v>
      </c>
      <c r="O83" s="153">
        <f>IF('[1]Pulje 5'!Q13=0,"",'[1]Pulje 5'!Q13)</f>
        <v>130</v>
      </c>
      <c r="P83" s="153">
        <f>IF('[1]Pulje 5'!R13=0,"",'[1]Pulje 5'!R13)</f>
        <v>235</v>
      </c>
      <c r="Q83" s="152">
        <f>IF('[1]Pulje 5'!S13=0,"",'[1]Pulje 5'!S13)</f>
        <v>283.18167330324297</v>
      </c>
    </row>
    <row r="84" spans="1:17" s="151" customFormat="1" ht="15" customHeight="1">
      <c r="A84" s="157">
        <v>2</v>
      </c>
      <c r="B84" s="156">
        <f>IF('[1]Pulje 5'!C17="","",'[1]Pulje 5'!C17)</f>
        <v>96</v>
      </c>
      <c r="C84" s="152">
        <f>IF('[1]Pulje 5'!D17="","",'[1]Pulje 5'!D17)</f>
        <v>91.57</v>
      </c>
      <c r="D84" s="156" t="str">
        <f>IF('[1]Pulje 5'!E17="","",'[1]Pulje 5'!E17)</f>
        <v>JM</v>
      </c>
      <c r="E84" s="155">
        <f>IF('[1]Pulje 5'!F17="","",'[1]Pulje 5'!F17)</f>
        <v>38629</v>
      </c>
      <c r="F84" s="154" t="str">
        <f>IF('[1]Pulje 5'!H17="","",'[1]Pulje 5'!H17)</f>
        <v>Ulrik Lie-Haugen</v>
      </c>
      <c r="G84" s="154" t="str">
        <f>IF('[1]Pulje 5'!I17="","",'[1]Pulje 5'!I17)</f>
        <v>Larvik AK</v>
      </c>
      <c r="H84" s="153">
        <f>IF('[1]Pulje 5'!J17=0,"",'[1]Pulje 5'!J17)</f>
        <v>91</v>
      </c>
      <c r="I84" s="153">
        <f>IF('[1]Pulje 5'!K17=0,"",'[1]Pulje 5'!K17)</f>
        <v>95</v>
      </c>
      <c r="J84" s="153">
        <f>IF('[1]Pulje 5'!L17=0,"",'[1]Pulje 5'!L17)</f>
        <v>-100</v>
      </c>
      <c r="K84" s="153">
        <f>IF('[1]Pulje 5'!M17=0,"",'[1]Pulje 5'!M17)</f>
        <v>117</v>
      </c>
      <c r="L84" s="153">
        <f>IF('[1]Pulje 5'!N17=0,"",'[1]Pulje 5'!N17)</f>
        <v>121</v>
      </c>
      <c r="M84" s="153">
        <f>IF('[1]Pulje 5'!O17=0,"",'[1]Pulje 5'!O17)</f>
        <v>126</v>
      </c>
      <c r="N84" s="153">
        <f>IF('[1]Pulje 5'!P17=0,"",'[1]Pulje 5'!P17)</f>
        <v>95</v>
      </c>
      <c r="O84" s="153">
        <f>IF('[1]Pulje 5'!Q17=0,"",'[1]Pulje 5'!Q17)</f>
        <v>126</v>
      </c>
      <c r="P84" s="153">
        <f>IF('[1]Pulje 5'!R17=0,"",'[1]Pulje 5'!R17)</f>
        <v>221</v>
      </c>
      <c r="Q84" s="152">
        <f>IF('[1]Pulje 5'!S17=0,"",'[1]Pulje 5'!S17)</f>
        <v>263.52088794161335</v>
      </c>
    </row>
    <row r="85" spans="1:17" s="151" customFormat="1" ht="15" customHeight="1">
      <c r="A85" s="157">
        <v>3</v>
      </c>
      <c r="B85" s="156">
        <f>IF('[1]Pulje 5'!C15="","",'[1]Pulje 5'!C15)</f>
        <v>96</v>
      </c>
      <c r="C85" s="152">
        <f>IF('[1]Pulje 5'!D15="","",'[1]Pulje 5'!D15)</f>
        <v>92.27</v>
      </c>
      <c r="D85" s="156" t="str">
        <f>IF('[1]Pulje 5'!E15="","",'[1]Pulje 5'!E15)</f>
        <v>JM</v>
      </c>
      <c r="E85" s="155">
        <f>IF('[1]Pulje 5'!F15="","",'[1]Pulje 5'!F15)</f>
        <v>38951</v>
      </c>
      <c r="F85" s="154" t="str">
        <f>IF('[1]Pulje 5'!H15="","",'[1]Pulje 5'!H15)</f>
        <v>Jakub Karol Kudyba</v>
      </c>
      <c r="G85" s="154" t="str">
        <f>IF('[1]Pulje 5'!I15="","",'[1]Pulje 5'!I15)</f>
        <v>Tambarskjelvar IL</v>
      </c>
      <c r="H85" s="153">
        <f>IF('[1]Pulje 5'!J15=0,"",'[1]Pulje 5'!J15)</f>
        <v>92</v>
      </c>
      <c r="I85" s="153">
        <f>IF('[1]Pulje 5'!K15=0,"",'[1]Pulje 5'!K15)</f>
        <v>-97</v>
      </c>
      <c r="J85" s="153">
        <f>IF('[1]Pulje 5'!L15=0,"",'[1]Pulje 5'!L15)</f>
        <v>-97</v>
      </c>
      <c r="K85" s="153">
        <f>IF('[1]Pulje 5'!M15=0,"",'[1]Pulje 5'!M15)</f>
        <v>110</v>
      </c>
      <c r="L85" s="153">
        <f>IF('[1]Pulje 5'!N15=0,"",'[1]Pulje 5'!N15)</f>
        <v>117</v>
      </c>
      <c r="M85" s="153">
        <f>IF('[1]Pulje 5'!O15=0,"",'[1]Pulje 5'!O15)</f>
        <v>121</v>
      </c>
      <c r="N85" s="153">
        <f>IF('[1]Pulje 5'!P15=0,"",'[1]Pulje 5'!P15)</f>
        <v>92</v>
      </c>
      <c r="O85" s="153">
        <f>IF('[1]Pulje 5'!Q15=0,"",'[1]Pulje 5'!Q15)</f>
        <v>121</v>
      </c>
      <c r="P85" s="153">
        <f>IF('[1]Pulje 5'!R15=0,"",'[1]Pulje 5'!R15)</f>
        <v>213</v>
      </c>
      <c r="Q85" s="152">
        <f>IF('[1]Pulje 5'!S15=0,"",'[1]Pulje 5'!S15)</f>
        <v>253.07876048504403</v>
      </c>
    </row>
    <row r="86" spans="1:17" s="151" customFormat="1" ht="15" customHeight="1">
      <c r="A86" s="157">
        <v>4</v>
      </c>
      <c r="B86" s="156">
        <f>IF('[1]Pulje 5'!C14="","",'[1]Pulje 5'!C14)</f>
        <v>96</v>
      </c>
      <c r="C86" s="152">
        <f>IF('[1]Pulje 5'!D14="","",'[1]Pulje 5'!D14)</f>
        <v>90.83</v>
      </c>
      <c r="D86" s="156" t="str">
        <f>IF('[1]Pulje 5'!E14="","",'[1]Pulje 5'!E14)</f>
        <v>JM</v>
      </c>
      <c r="E86" s="155">
        <f>IF('[1]Pulje 5'!F14="","",'[1]Pulje 5'!F14)</f>
        <v>38870</v>
      </c>
      <c r="F86" s="154" t="str">
        <f>IF('[1]Pulje 5'!H14="","",'[1]Pulje 5'!H14)</f>
        <v>Adrian Rosmæl Skauge</v>
      </c>
      <c r="G86" s="154" t="str">
        <f>IF('[1]Pulje 5'!I14="","",'[1]Pulje 5'!I14)</f>
        <v>Nidelv IL</v>
      </c>
      <c r="H86" s="153">
        <f>IF('[1]Pulje 5'!J14=0,"",'[1]Pulje 5'!J14)</f>
        <v>95</v>
      </c>
      <c r="I86" s="153">
        <f>IF('[1]Pulje 5'!K14=0,"",'[1]Pulje 5'!K14)</f>
        <v>99</v>
      </c>
      <c r="J86" s="153">
        <f>IF('[1]Pulje 5'!L14=0,"",'[1]Pulje 5'!L14)</f>
        <v>-102</v>
      </c>
      <c r="K86" s="153">
        <f>IF('[1]Pulje 5'!M14=0,"",'[1]Pulje 5'!M14)</f>
        <v>108</v>
      </c>
      <c r="L86" s="153">
        <f>IF('[1]Pulje 5'!N14=0,"",'[1]Pulje 5'!N14)</f>
        <v>112</v>
      </c>
      <c r="M86" s="153">
        <f>IF('[1]Pulje 5'!O14=0,"",'[1]Pulje 5'!O14)</f>
        <v>-115</v>
      </c>
      <c r="N86" s="153">
        <f>IF('[1]Pulje 5'!P14=0,"",'[1]Pulje 5'!P14)</f>
        <v>99</v>
      </c>
      <c r="O86" s="153">
        <f>IF('[1]Pulje 5'!Q14=0,"",'[1]Pulje 5'!Q14)</f>
        <v>112</v>
      </c>
      <c r="P86" s="153">
        <f>IF('[1]Pulje 5'!R14=0,"",'[1]Pulje 5'!R14)</f>
        <v>211</v>
      </c>
      <c r="Q86" s="152">
        <f>IF('[1]Pulje 5'!S14=0,"",'[1]Pulje 5'!S14)</f>
        <v>252.56350308960219</v>
      </c>
    </row>
    <row r="87" spans="1:17" s="151" customFormat="1" ht="15" customHeight="1">
      <c r="A87" s="157">
        <v>5</v>
      </c>
      <c r="B87" s="156">
        <f>IF('[1]Pulje 5'!C16="","",'[1]Pulje 5'!C16)</f>
        <v>96</v>
      </c>
      <c r="C87" s="152">
        <f>IF('[1]Pulje 5'!D16="","",'[1]Pulje 5'!D16)</f>
        <v>95.07</v>
      </c>
      <c r="D87" s="156" t="str">
        <f>IF('[1]Pulje 5'!E16="","",'[1]Pulje 5'!E16)</f>
        <v>JM</v>
      </c>
      <c r="E87" s="155">
        <f>IF('[1]Pulje 5'!F16="","",'[1]Pulje 5'!F16)</f>
        <v>38163</v>
      </c>
      <c r="F87" s="154" t="str">
        <f>IF('[1]Pulje 5'!H16="","",'[1]Pulje 5'!H16)</f>
        <v>Reinert Travieso Olsen</v>
      </c>
      <c r="G87" s="154" t="str">
        <f>IF('[1]Pulje 5'!I16="","",'[1]Pulje 5'!I16)</f>
        <v>Haugesund VK</v>
      </c>
      <c r="H87" s="153">
        <f>IF('[1]Pulje 5'!J16=0,"",'[1]Pulje 5'!J16)</f>
        <v>85</v>
      </c>
      <c r="I87" s="153">
        <f>IF('[1]Pulje 5'!K16=0,"",'[1]Pulje 5'!K16)</f>
        <v>91</v>
      </c>
      <c r="J87" s="153">
        <f>IF('[1]Pulje 5'!L16=0,"",'[1]Pulje 5'!L16)</f>
        <v>94</v>
      </c>
      <c r="K87" s="153">
        <f>IF('[1]Pulje 5'!M16=0,"",'[1]Pulje 5'!M16)</f>
        <v>108</v>
      </c>
      <c r="L87" s="153">
        <f>IF('[1]Pulje 5'!N16=0,"",'[1]Pulje 5'!N16)</f>
        <v>-114</v>
      </c>
      <c r="M87" s="153">
        <f>IF('[1]Pulje 5'!O16=0,"",'[1]Pulje 5'!O16)</f>
        <v>114</v>
      </c>
      <c r="N87" s="153">
        <f>IF('[1]Pulje 5'!P16=0,"",'[1]Pulje 5'!P16)</f>
        <v>94</v>
      </c>
      <c r="O87" s="153">
        <f>IF('[1]Pulje 5'!Q16=0,"",'[1]Pulje 5'!Q16)</f>
        <v>114</v>
      </c>
      <c r="P87" s="153">
        <f>IF('[1]Pulje 5'!R16=0,"",'[1]Pulje 5'!R16)</f>
        <v>208</v>
      </c>
      <c r="Q87" s="152">
        <f>IF('[1]Pulje 5'!S16=0,"",'[1]Pulje 5'!S16)</f>
        <v>243.79272849219615</v>
      </c>
    </row>
    <row r="88" spans="1:17" s="151" customFormat="1" ht="15" customHeight="1">
      <c r="A88" s="157"/>
      <c r="B88" s="156"/>
      <c r="C88" s="152"/>
      <c r="D88" s="156"/>
      <c r="E88" s="155"/>
      <c r="F88" s="154"/>
      <c r="G88" s="154"/>
      <c r="H88" s="153"/>
      <c r="I88" s="153"/>
      <c r="J88" s="153"/>
      <c r="K88" s="153"/>
      <c r="L88" s="153"/>
      <c r="M88" s="153"/>
      <c r="N88" s="153"/>
      <c r="O88" s="153"/>
      <c r="P88" s="153"/>
      <c r="Q88" s="152"/>
    </row>
    <row r="89" spans="1:17" s="151" customFormat="1" ht="15" customHeight="1">
      <c r="A89" s="157">
        <v>1</v>
      </c>
      <c r="B89" s="156">
        <f>IF('[1]Pulje 5'!C19="","",'[1]Pulje 5'!C19)</f>
        <v>102</v>
      </c>
      <c r="C89" s="152">
        <f>IF('[1]Pulje 5'!D19="","",'[1]Pulje 5'!D19)</f>
        <v>99.87</v>
      </c>
      <c r="D89" s="156" t="str">
        <f>IF('[1]Pulje 5'!E19="","",'[1]Pulje 5'!E19)</f>
        <v>JM</v>
      </c>
      <c r="E89" s="155">
        <f>IF('[1]Pulje 5'!F19="","",'[1]Pulje 5'!F19)</f>
        <v>38980</v>
      </c>
      <c r="F89" s="154" t="str">
        <f>IF('[1]Pulje 5'!H19="","",'[1]Pulje 5'!H19)</f>
        <v>William A. Christiansen</v>
      </c>
      <c r="G89" s="154" t="str">
        <f>IF('[1]Pulje 5'!I19="","",'[1]Pulje 5'!I19)</f>
        <v>Larvik AK</v>
      </c>
      <c r="H89" s="153">
        <f>IF('[1]Pulje 5'!J19=0,"",'[1]Pulje 5'!J19)</f>
        <v>109</v>
      </c>
      <c r="I89" s="153">
        <f>IF('[1]Pulje 5'!K19=0,"",'[1]Pulje 5'!K19)</f>
        <v>113</v>
      </c>
      <c r="J89" s="153">
        <f>IF('[1]Pulje 5'!L19=0,"",'[1]Pulje 5'!L19)</f>
        <v>116</v>
      </c>
      <c r="K89" s="153">
        <f>IF('[1]Pulje 5'!M19=0,"",'[1]Pulje 5'!M19)</f>
        <v>138</v>
      </c>
      <c r="L89" s="153">
        <f>IF('[1]Pulje 5'!N19=0,"",'[1]Pulje 5'!N19)</f>
        <v>143</v>
      </c>
      <c r="M89" s="153">
        <f>IF('[1]Pulje 5'!O19=0,"",'[1]Pulje 5'!O19)</f>
        <v>150</v>
      </c>
      <c r="N89" s="153">
        <f>IF('[1]Pulje 5'!P19=0,"",'[1]Pulje 5'!P19)</f>
        <v>116</v>
      </c>
      <c r="O89" s="153">
        <f>IF('[1]Pulje 5'!Q19=0,"",'[1]Pulje 5'!Q19)</f>
        <v>150</v>
      </c>
      <c r="P89" s="153">
        <f>IF('[1]Pulje 5'!R19=0,"",'[1]Pulje 5'!R19)</f>
        <v>266</v>
      </c>
      <c r="Q89" s="152">
        <f>IF('[1]Pulje 5'!S19=0,"",'[1]Pulje 5'!S19)</f>
        <v>305.22389130694563</v>
      </c>
    </row>
    <row r="90" spans="1:17" s="151" customFormat="1" ht="15" customHeight="1">
      <c r="A90" s="157">
        <v>2</v>
      </c>
      <c r="B90" s="156">
        <f>IF('[1]Pulje 5'!C18="","",'[1]Pulje 5'!C18)</f>
        <v>102</v>
      </c>
      <c r="C90" s="152">
        <f>IF('[1]Pulje 5'!D18="","",'[1]Pulje 5'!D18)</f>
        <v>99.39</v>
      </c>
      <c r="D90" s="156" t="str">
        <f>IF('[1]Pulje 5'!E18="","",'[1]Pulje 5'!E18)</f>
        <v>JM</v>
      </c>
      <c r="E90" s="155">
        <f>IF('[1]Pulje 5'!F18="","",'[1]Pulje 5'!F18)</f>
        <v>38227</v>
      </c>
      <c r="F90" s="154" t="str">
        <f>IF('[1]Pulje 5'!H18="","",'[1]Pulje 5'!H18)</f>
        <v>William Hjelde Stormoen</v>
      </c>
      <c r="G90" s="154" t="str">
        <f>IF('[1]Pulje 5'!I18="","",'[1]Pulje 5'!I18)</f>
        <v>Nidelv IL</v>
      </c>
      <c r="H90" s="153">
        <f>IF('[1]Pulje 5'!J18=0,"",'[1]Pulje 5'!J18)</f>
        <v>97</v>
      </c>
      <c r="I90" s="153">
        <f>IF('[1]Pulje 5'!K18=0,"",'[1]Pulje 5'!K18)</f>
        <v>102</v>
      </c>
      <c r="J90" s="153">
        <f>IF('[1]Pulje 5'!L18=0,"",'[1]Pulje 5'!L18)</f>
        <v>-107</v>
      </c>
      <c r="K90" s="153">
        <f>IF('[1]Pulje 5'!M18=0,"",'[1]Pulje 5'!M18)</f>
        <v>125</v>
      </c>
      <c r="L90" s="153">
        <f>IF('[1]Pulje 5'!N18=0,"",'[1]Pulje 5'!N18)</f>
        <v>130</v>
      </c>
      <c r="M90" s="153">
        <f>IF('[1]Pulje 5'!O18=0,"",'[1]Pulje 5'!O18)</f>
        <v>-136</v>
      </c>
      <c r="N90" s="153">
        <f>IF('[1]Pulje 5'!P18=0,"",'[1]Pulje 5'!P18)</f>
        <v>102</v>
      </c>
      <c r="O90" s="153">
        <f>IF('[1]Pulje 5'!Q18=0,"",'[1]Pulje 5'!Q18)</f>
        <v>130</v>
      </c>
      <c r="P90" s="153">
        <f>IF('[1]Pulje 5'!R18=0,"",'[1]Pulje 5'!R18)</f>
        <v>232</v>
      </c>
      <c r="Q90" s="152">
        <f>IF('[1]Pulje 5'!S18=0,"",'[1]Pulje 5'!S18)</f>
        <v>266.74578705238639</v>
      </c>
    </row>
    <row r="91" spans="1:17" s="151" customFormat="1" ht="15" customHeight="1">
      <c r="A91" s="157"/>
      <c r="B91" s="156"/>
      <c r="C91" s="152"/>
      <c r="D91" s="156"/>
      <c r="E91" s="155"/>
      <c r="F91" s="154"/>
      <c r="G91" s="154"/>
      <c r="H91" s="153"/>
      <c r="I91" s="153"/>
      <c r="J91" s="153"/>
      <c r="K91" s="153"/>
      <c r="L91" s="153"/>
      <c r="M91" s="153"/>
      <c r="N91" s="153"/>
      <c r="O91" s="153"/>
      <c r="P91" s="153"/>
      <c r="Q91" s="152"/>
    </row>
    <row r="92" spans="1:17" s="151" customFormat="1" ht="15" customHeight="1">
      <c r="A92" s="157">
        <v>1</v>
      </c>
      <c r="B92" s="156">
        <f>IF('[1]Pulje 5'!C20="","",'[1]Pulje 5'!C20)</f>
        <v>109</v>
      </c>
      <c r="C92" s="152">
        <f>IF('[1]Pulje 5'!D20="","",'[1]Pulje 5'!D20)</f>
        <v>103.85</v>
      </c>
      <c r="D92" s="156" t="str">
        <f>IF('[1]Pulje 5'!E20="","",'[1]Pulje 5'!E20)</f>
        <v>JM</v>
      </c>
      <c r="E92" s="155">
        <f>IF('[1]Pulje 5'!F20="","",'[1]Pulje 5'!F20)</f>
        <v>37993</v>
      </c>
      <c r="F92" s="154" t="str">
        <f>IF('[1]Pulje 5'!H20="","",'[1]Pulje 5'!H20)</f>
        <v>Alexander Eide</v>
      </c>
      <c r="G92" s="154" t="str">
        <f>IF('[1]Pulje 5'!I20="","",'[1]Pulje 5'!I20)</f>
        <v>Haugesund VK</v>
      </c>
      <c r="H92" s="153">
        <f>IF('[1]Pulje 5'!J20=0,"",'[1]Pulje 5'!J20)</f>
        <v>112</v>
      </c>
      <c r="I92" s="153">
        <f>IF('[1]Pulje 5'!K20=0,"",'[1]Pulje 5'!K20)</f>
        <v>119</v>
      </c>
      <c r="J92" s="153">
        <f>IF('[1]Pulje 5'!L20=0,"",'[1]Pulje 5'!L20)</f>
        <v>-122</v>
      </c>
      <c r="K92" s="153">
        <f>IF('[1]Pulje 5'!M20=0,"",'[1]Pulje 5'!M20)</f>
        <v>-130</v>
      </c>
      <c r="L92" s="153">
        <f>IF('[1]Pulje 5'!N20=0,"",'[1]Pulje 5'!N20)</f>
        <v>130</v>
      </c>
      <c r="M92" s="153">
        <f>IF('[1]Pulje 5'!O20=0,"",'[1]Pulje 5'!O20)</f>
        <v>-139</v>
      </c>
      <c r="N92" s="153">
        <f>IF('[1]Pulje 5'!P20=0,"",'[1]Pulje 5'!P20)</f>
        <v>119</v>
      </c>
      <c r="O92" s="153">
        <f>IF('[1]Pulje 5'!Q20=0,"",'[1]Pulje 5'!Q20)</f>
        <v>130</v>
      </c>
      <c r="P92" s="153">
        <f>IF('[1]Pulje 5'!R20=0,"",'[1]Pulje 5'!R20)</f>
        <v>249</v>
      </c>
      <c r="Q92" s="152">
        <f>IF('[1]Pulje 5'!S20=0,"",'[1]Pulje 5'!S20)</f>
        <v>281.24933677549944</v>
      </c>
    </row>
  </sheetData>
  <mergeCells count="6">
    <mergeCell ref="A52:Q52"/>
    <mergeCell ref="A4:Q4"/>
    <mergeCell ref="A1:Q1"/>
    <mergeCell ref="A2:E2"/>
    <mergeCell ref="F2:L2"/>
    <mergeCell ref="N2:Q2"/>
  </mergeCells>
  <conditionalFormatting sqref="H6:M50 H54:M92">
    <cfRule type="cellIs" dxfId="5" priority="1" stopIfTrue="1" operator="lessThanOrEqual">
      <formula>0</formula>
    </cfRule>
    <cfRule type="cellIs" dxfId="4" priority="2" stopIfTrue="1" operator="between">
      <formula>1</formula>
      <formula>300</formula>
    </cfRule>
  </conditionalFormatting>
  <pageMargins left="0.75" right="0.75" top="1" bottom="1" header="0.5" footer="0.5"/>
  <pageSetup paperSize="9" scale="46" fitToHeight="0" orientation="portrait" copies="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5D91A-BE27-FE46-BC98-8D1C0DE8245F}">
  <sheetPr>
    <pageSetUpPr fitToPage="1"/>
  </sheetPr>
  <dimension ref="A1:S75"/>
  <sheetViews>
    <sheetView topLeftCell="A62" workbookViewId="0">
      <selection activeCell="A6" sqref="A6"/>
    </sheetView>
  </sheetViews>
  <sheetFormatPr baseColWidth="10" defaultColWidth="8.796875" defaultRowHeight="13"/>
  <cols>
    <col min="1" max="1" width="4.3984375" customWidth="1"/>
    <col min="2" max="2" width="5.3984375" customWidth="1"/>
    <col min="3" max="3" width="9.3984375" style="28" customWidth="1"/>
    <col min="4" max="4" width="5.3984375" customWidth="1"/>
    <col min="5" max="5" width="11.3984375" customWidth="1"/>
    <col min="6" max="6" width="36" style="150" bestFit="1" customWidth="1"/>
    <col min="7" max="7" width="23.796875" style="150" bestFit="1" customWidth="1"/>
    <col min="8" max="13" width="6.796875" style="150" customWidth="1"/>
    <col min="14" max="16" width="6.796875" style="28" customWidth="1"/>
    <col min="17" max="17" width="15.3984375" style="28" customWidth="1"/>
  </cols>
  <sheetData>
    <row r="1" spans="1:19" s="167" customFormat="1" ht="33.75" customHeight="1">
      <c r="A1" s="211" t="s">
        <v>181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9" s="167" customFormat="1" ht="27" customHeight="1">
      <c r="A2" s="212" t="str">
        <f>IF('[1]Pulje 1'!J5&gt;0,'[1]Pulje 1'!J5,"")</f>
        <v>Hitra VK</v>
      </c>
      <c r="B2" s="212"/>
      <c r="C2" s="212"/>
      <c r="D2" s="212"/>
      <c r="E2" s="212"/>
      <c r="F2" s="213" t="str">
        <f>IF('[1]Pulje 1'!O5&gt;0,'[1]Pulje 1'!O5,"")</f>
        <v>Hitrahallen</v>
      </c>
      <c r="G2" s="213"/>
      <c r="H2" s="213"/>
      <c r="I2" s="213"/>
      <c r="J2" s="213"/>
      <c r="K2" s="213"/>
      <c r="L2" s="213"/>
      <c r="M2" s="168"/>
      <c r="N2" s="214">
        <f>IF('[1]Pulje 1'!T5&gt;0,'[1]Pulje 1'!T5,"")</f>
        <v>45402</v>
      </c>
      <c r="O2" s="214"/>
      <c r="P2" s="214"/>
      <c r="Q2" s="214"/>
    </row>
    <row r="3" spans="1:19" ht="14" customHeight="1">
      <c r="A3" s="162"/>
      <c r="B3" s="162"/>
      <c r="C3" s="158"/>
      <c r="D3" s="162"/>
      <c r="E3" s="161"/>
      <c r="F3" s="160"/>
      <c r="G3" s="160"/>
      <c r="H3" s="160"/>
      <c r="I3" s="160"/>
      <c r="J3" s="160"/>
      <c r="K3" s="160"/>
      <c r="L3" s="160"/>
      <c r="M3" s="160"/>
      <c r="N3" s="159"/>
      <c r="O3" s="159"/>
      <c r="P3" s="159"/>
      <c r="Q3" s="158"/>
    </row>
    <row r="4" spans="1:19" s="166" customFormat="1" ht="28">
      <c r="A4" s="210" t="s">
        <v>179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</row>
    <row r="5" spans="1:19" ht="14" customHeight="1">
      <c r="A5" s="162"/>
      <c r="B5" s="162"/>
      <c r="C5" s="158"/>
      <c r="D5" s="162"/>
      <c r="E5" s="161"/>
      <c r="F5" s="160"/>
      <c r="G5" s="160"/>
      <c r="H5" s="160"/>
      <c r="I5" s="160"/>
      <c r="J5" s="160"/>
      <c r="K5" s="160"/>
      <c r="L5" s="160"/>
      <c r="M5" s="160"/>
      <c r="N5" s="159"/>
      <c r="O5" s="159"/>
      <c r="P5" s="159"/>
      <c r="Q5" s="158"/>
    </row>
    <row r="6" spans="1:19" s="165" customFormat="1" ht="17">
      <c r="A6" s="157">
        <v>1</v>
      </c>
      <c r="B6" s="156">
        <f>IF('[1]Pulje 6'!C15="","",'[1]Pulje 6'!C15)</f>
        <v>76</v>
      </c>
      <c r="C6" s="152">
        <f>IF('[1]Pulje 6'!D15="","",'[1]Pulje 6'!D15)</f>
        <v>75.83</v>
      </c>
      <c r="D6" s="156" t="str">
        <f>IF('[1]Pulje 6'!E15="","",'[1]Pulje 6'!E15)</f>
        <v>JK</v>
      </c>
      <c r="E6" s="155">
        <f>IF('[1]Pulje 6'!F15="","",'[1]Pulje 6'!F15)</f>
        <v>38540</v>
      </c>
      <c r="F6" s="154" t="str">
        <f>IF('[1]Pulje 6'!H15="","",'[1]Pulje 6'!H15)</f>
        <v>Lea Berle Horne</v>
      </c>
      <c r="G6" s="154" t="str">
        <f>IF('[1]Pulje 6'!I15="","",'[1]Pulje 6'!I15)</f>
        <v>Tromsø AK</v>
      </c>
      <c r="H6" s="153">
        <f>IF('[1]Pulje 6'!J15=0,"",'[1]Pulje 6'!J15)</f>
        <v>85</v>
      </c>
      <c r="I6" s="153">
        <f>IF('[1]Pulje 6'!K15=0,"",'[1]Pulje 6'!K15)</f>
        <v>88</v>
      </c>
      <c r="J6" s="153">
        <f>IF('[1]Pulje 6'!L15=0,"",'[1]Pulje 6'!L15)</f>
        <v>90</v>
      </c>
      <c r="K6" s="153">
        <f>IF('[1]Pulje 6'!M15=0,"",'[1]Pulje 6'!M15)</f>
        <v>110</v>
      </c>
      <c r="L6" s="153">
        <f>IF('[1]Pulje 6'!N15=0,"",'[1]Pulje 6'!N15)</f>
        <v>114</v>
      </c>
      <c r="M6" s="153">
        <f>IF('[1]Pulje 6'!O15=0,"",'[1]Pulje 6'!O15)</f>
        <v>117</v>
      </c>
      <c r="N6" s="153">
        <f>IF('[1]Pulje 6'!P15=0,"",'[1]Pulje 6'!P15)</f>
        <v>90</v>
      </c>
      <c r="O6" s="153">
        <f>IF('[1]Pulje 6'!Q15=0,"",'[1]Pulje 6'!Q15)</f>
        <v>117</v>
      </c>
      <c r="P6" s="153">
        <f>IF('[1]Pulje 6'!R15=0,"",'[1]Pulje 6'!R15)</f>
        <v>207</v>
      </c>
      <c r="Q6" s="152">
        <f>IF('[1]Pulje 6'!S15=0,"",'[1]Pulje 6'!S15)</f>
        <v>245.55101935329031</v>
      </c>
    </row>
    <row r="7" spans="1:19" s="165" customFormat="1" ht="17">
      <c r="A7" s="157">
        <v>2</v>
      </c>
      <c r="B7" s="156" t="str">
        <f>IF('[1]Pulje 1'!C16="","",'[1]Pulje 1'!C16)</f>
        <v>55</v>
      </c>
      <c r="C7" s="152">
        <f>IF('[1]Pulje 1'!D16="","",'[1]Pulje 1'!D16)</f>
        <v>53.88</v>
      </c>
      <c r="D7" s="156" t="str">
        <f>IF('[1]Pulje 1'!E16="","",'[1]Pulje 1'!E16)</f>
        <v>JK</v>
      </c>
      <c r="E7" s="155">
        <f>IF('[1]Pulje 1'!F16="","",'[1]Pulje 1'!F16)</f>
        <v>38084</v>
      </c>
      <c r="F7" s="154" t="str">
        <f>IF('[1]Pulje 1'!H16="","",'[1]Pulje 1'!H16)</f>
        <v>Ronja Lenvik</v>
      </c>
      <c r="G7" s="154" t="str">
        <f>IF('[1]Pulje 1'!I16="","",'[1]Pulje 1'!I16)</f>
        <v>Hitra VK</v>
      </c>
      <c r="H7" s="153">
        <f>IF('[1]Pulje 1'!J16=0,"",'[1]Pulje 1'!J16)</f>
        <v>74</v>
      </c>
      <c r="I7" s="153">
        <f>IF('[1]Pulje 1'!K16=0,"",'[1]Pulje 1'!K16)</f>
        <v>76</v>
      </c>
      <c r="J7" s="153">
        <f>IF('[1]Pulje 1'!L16=0,"",'[1]Pulje 1'!L16)</f>
        <v>78</v>
      </c>
      <c r="K7" s="153">
        <f>IF('[1]Pulje 1'!M16=0,"",'[1]Pulje 1'!M16)</f>
        <v>90</v>
      </c>
      <c r="L7" s="153">
        <f>IF('[1]Pulje 1'!N16=0,"",'[1]Pulje 1'!N16)</f>
        <v>-92</v>
      </c>
      <c r="M7" s="153">
        <f>IF('[1]Pulje 1'!O16=0,"",'[1]Pulje 1'!O16)</f>
        <v>-92</v>
      </c>
      <c r="N7" s="153">
        <f>IF('[1]Pulje 1'!P16=0,"",'[1]Pulje 1'!P16)</f>
        <v>78</v>
      </c>
      <c r="O7" s="153">
        <f>IF('[1]Pulje 1'!Q16=0,"",'[1]Pulje 1'!Q16)</f>
        <v>90</v>
      </c>
      <c r="P7" s="153">
        <f>IF('[1]Pulje 1'!R16=0,"",'[1]Pulje 1'!R16)</f>
        <v>168</v>
      </c>
      <c r="Q7" s="164">
        <f>IF('[1]Pulje 1'!S16=0,"",'[1]Pulje 1'!S16)</f>
        <v>244.64181526497595</v>
      </c>
    </row>
    <row r="8" spans="1:19" s="165" customFormat="1" ht="17">
      <c r="A8" s="157">
        <v>3</v>
      </c>
      <c r="B8" s="156">
        <f>IF('[1]Pulje 6'!C14="","",'[1]Pulje 6'!C14)</f>
        <v>76</v>
      </c>
      <c r="C8" s="152">
        <f>IF('[1]Pulje 6'!D14="","",'[1]Pulje 6'!D14)</f>
        <v>73.16</v>
      </c>
      <c r="D8" s="156" t="str">
        <f>IF('[1]Pulje 6'!E14="","",'[1]Pulje 6'!E14)</f>
        <v>JK</v>
      </c>
      <c r="E8" s="155">
        <f>IF('[1]Pulje 6'!F14="","",'[1]Pulje 6'!F14)</f>
        <v>38060</v>
      </c>
      <c r="F8" s="154" t="str">
        <f>IF('[1]Pulje 6'!H14="","",'[1]Pulje 6'!H14)</f>
        <v>Tine Rognaldsen Pedersen</v>
      </c>
      <c r="G8" s="154" t="str">
        <f>IF('[1]Pulje 6'!I14="","",'[1]Pulje 6'!I14)</f>
        <v>Tambarskjelvar IL</v>
      </c>
      <c r="H8" s="153">
        <f>IF('[1]Pulje 6'!J14=0,"",'[1]Pulje 6'!J14)</f>
        <v>78</v>
      </c>
      <c r="I8" s="153">
        <f>IF('[1]Pulje 6'!K14=0,"",'[1]Pulje 6'!K14)</f>
        <v>80</v>
      </c>
      <c r="J8" s="153">
        <f>IF('[1]Pulje 6'!L14=0,"",'[1]Pulje 6'!L14)</f>
        <v>82</v>
      </c>
      <c r="K8" s="153">
        <f>IF('[1]Pulje 6'!M14=0,"",'[1]Pulje 6'!M14)</f>
        <v>104</v>
      </c>
      <c r="L8" s="153">
        <f>IF('[1]Pulje 6'!N14=0,"",'[1]Pulje 6'!N14)</f>
        <v>108</v>
      </c>
      <c r="M8" s="153">
        <f>IF('[1]Pulje 6'!O14=0,"",'[1]Pulje 6'!O14)</f>
        <v>111</v>
      </c>
      <c r="N8" s="153">
        <f>IF('[1]Pulje 6'!P14=0,"",'[1]Pulje 6'!P14)</f>
        <v>82</v>
      </c>
      <c r="O8" s="153">
        <f>IF('[1]Pulje 6'!Q14=0,"",'[1]Pulje 6'!Q14)</f>
        <v>111</v>
      </c>
      <c r="P8" s="153">
        <f>IF('[1]Pulje 6'!R14=0,"",'[1]Pulje 6'!R14)</f>
        <v>193</v>
      </c>
      <c r="Q8" s="152">
        <f>IF('[1]Pulje 6'!S14=0,"",'[1]Pulje 6'!S14)</f>
        <v>233.046051125638</v>
      </c>
    </row>
    <row r="9" spans="1:19" s="165" customFormat="1" ht="17">
      <c r="A9" s="157">
        <v>4</v>
      </c>
      <c r="B9" s="156">
        <f>IF('[1]Pulje 1'!C22="","",'[1]Pulje 1'!C22)</f>
        <v>59</v>
      </c>
      <c r="C9" s="152">
        <f>IF('[1]Pulje 1'!D22="","",'[1]Pulje 1'!D22)</f>
        <v>58.75</v>
      </c>
      <c r="D9" s="156" t="str">
        <f>IF('[1]Pulje 1'!E22="","",'[1]Pulje 1'!E22)</f>
        <v>JK</v>
      </c>
      <c r="E9" s="155">
        <f>IF('[1]Pulje 1'!F22="","",'[1]Pulje 1'!F22)</f>
        <v>38424</v>
      </c>
      <c r="F9" s="154" t="str">
        <f>IF('[1]Pulje 1'!H22="","",'[1]Pulje 1'!H22)</f>
        <v>Sandra Nævdal</v>
      </c>
      <c r="G9" s="154" t="str">
        <f>IF('[1]Pulje 1'!I22="","",'[1]Pulje 1'!I22)</f>
        <v>AK Bjørgvin</v>
      </c>
      <c r="H9" s="153">
        <f>IF('[1]Pulje 1'!J22=0,"",'[1]Pulje 1'!J22)</f>
        <v>67</v>
      </c>
      <c r="I9" s="153">
        <f>IF('[1]Pulje 1'!K22=0,"",'[1]Pulje 1'!K22)</f>
        <v>-70</v>
      </c>
      <c r="J9" s="153">
        <f>IF('[1]Pulje 1'!L22=0,"",'[1]Pulje 1'!L22)</f>
        <v>70</v>
      </c>
      <c r="K9" s="153">
        <f>IF('[1]Pulje 1'!M22=0,"",'[1]Pulje 1'!M22)</f>
        <v>80</v>
      </c>
      <c r="L9" s="153">
        <f>IF('[1]Pulje 1'!N22=0,"",'[1]Pulje 1'!N22)</f>
        <v>84</v>
      </c>
      <c r="M9" s="153">
        <f>IF('[1]Pulje 1'!O22=0,"",'[1]Pulje 1'!O22)</f>
        <v>87</v>
      </c>
      <c r="N9" s="153">
        <f>IF('[1]Pulje 1'!P22=0,"",'[1]Pulje 1'!P22)</f>
        <v>70</v>
      </c>
      <c r="O9" s="153">
        <f>IF('[1]Pulje 1'!Q22=0,"",'[1]Pulje 1'!Q22)</f>
        <v>87</v>
      </c>
      <c r="P9" s="153">
        <f>IF('[1]Pulje 1'!R22=0,"",'[1]Pulje 1'!R22)</f>
        <v>157</v>
      </c>
      <c r="Q9" s="164">
        <f>IF('[1]Pulje 1'!S22=0,"",'[1]Pulje 1'!S22)</f>
        <v>215.42416415070076</v>
      </c>
    </row>
    <row r="10" spans="1:19" s="151" customFormat="1" ht="17">
      <c r="A10" s="157">
        <v>5</v>
      </c>
      <c r="B10" s="156" t="str">
        <f>IF('[1]Pulje 6'!C13="","",'[1]Pulje 6'!C13)</f>
        <v>76</v>
      </c>
      <c r="C10" s="152">
        <f>IF('[1]Pulje 6'!D13="","",'[1]Pulje 6'!D13)</f>
        <v>74.8</v>
      </c>
      <c r="D10" s="156" t="str">
        <f>IF('[1]Pulje 6'!E13="","",'[1]Pulje 6'!E13)</f>
        <v>UK</v>
      </c>
      <c r="E10" s="155">
        <f>IF('[1]Pulje 6'!F13="","",'[1]Pulje 6'!F13)</f>
        <v>39575</v>
      </c>
      <c r="F10" s="154" t="str">
        <f>IF('[1]Pulje 6'!H13="","",'[1]Pulje 6'!H13)</f>
        <v>Mariell Endestad Hellevang</v>
      </c>
      <c r="G10" s="154" t="str">
        <f>IF('[1]Pulje 6'!I13="","",'[1]Pulje 6'!I13)</f>
        <v>Tambarskjelvar IL</v>
      </c>
      <c r="H10" s="153">
        <f>IF('[1]Pulje 6'!J13=0,"",'[1]Pulje 6'!J13)</f>
        <v>68</v>
      </c>
      <c r="I10" s="153">
        <f>IF('[1]Pulje 6'!K13=0,"",'[1]Pulje 6'!K13)</f>
        <v>71</v>
      </c>
      <c r="J10" s="153">
        <f>IF('[1]Pulje 6'!L13=0,"",'[1]Pulje 6'!L13)</f>
        <v>-73</v>
      </c>
      <c r="K10" s="153">
        <f>IF('[1]Pulje 6'!M13=0,"",'[1]Pulje 6'!M13)</f>
        <v>87</v>
      </c>
      <c r="L10" s="153">
        <f>IF('[1]Pulje 6'!N13=0,"",'[1]Pulje 6'!N13)</f>
        <v>90</v>
      </c>
      <c r="M10" s="153">
        <f>IF('[1]Pulje 6'!O13=0,"",'[1]Pulje 6'!O13)</f>
        <v>92</v>
      </c>
      <c r="N10" s="153">
        <f>IF('[1]Pulje 6'!P13=0,"",'[1]Pulje 6'!P13)</f>
        <v>71</v>
      </c>
      <c r="O10" s="153">
        <f>IF('[1]Pulje 6'!Q13=0,"",'[1]Pulje 6'!Q13)</f>
        <v>92</v>
      </c>
      <c r="P10" s="153">
        <f>IF('[1]Pulje 6'!R13=0,"",'[1]Pulje 6'!R13)</f>
        <v>163</v>
      </c>
      <c r="Q10" s="152">
        <f>IF('[1]Pulje 6'!S13=0,"",'[1]Pulje 6'!S13)</f>
        <v>194.65106082122298</v>
      </c>
      <c r="S10" s="151" t="s">
        <v>18</v>
      </c>
    </row>
    <row r="11" spans="1:19" s="151" customFormat="1" ht="17">
      <c r="A11" s="157">
        <v>6</v>
      </c>
      <c r="B11" s="156">
        <f>IF('[1]Pulje 1'!C21="","",'[1]Pulje 1'!C21)</f>
        <v>59</v>
      </c>
      <c r="C11" s="152">
        <f>IF('[1]Pulje 1'!D21="","",'[1]Pulje 1'!D21)</f>
        <v>56.99</v>
      </c>
      <c r="D11" s="156" t="str">
        <f>IF('[1]Pulje 1'!E21="","",'[1]Pulje 1'!E21)</f>
        <v>UK</v>
      </c>
      <c r="E11" s="155">
        <f>IF('[1]Pulje 1'!F21="","",'[1]Pulje 1'!F21)</f>
        <v>40263</v>
      </c>
      <c r="F11" s="154" t="str">
        <f>IF('[1]Pulje 1'!H21="","",'[1]Pulje 1'!H21)</f>
        <v>Sandra Viktoria N. Amundsen</v>
      </c>
      <c r="G11" s="154" t="str">
        <f>IF('[1]Pulje 1'!I22="","",'[1]Pulje 1'!I22)</f>
        <v>AK Bjørgvin</v>
      </c>
      <c r="H11" s="153">
        <f>IF('[1]Pulje 1'!J21=0,"",'[1]Pulje 1'!J21)</f>
        <v>57</v>
      </c>
      <c r="I11" s="153">
        <f>IF('[1]Pulje 1'!K21=0,"",'[1]Pulje 1'!K21)</f>
        <v>60</v>
      </c>
      <c r="J11" s="153">
        <f>IF('[1]Pulje 1'!L21=0,"",'[1]Pulje 1'!L21)</f>
        <v>64</v>
      </c>
      <c r="K11" s="153">
        <f>IF('[1]Pulje 1'!M21=0,"",'[1]Pulje 1'!M21)</f>
        <v>70</v>
      </c>
      <c r="L11" s="153">
        <f>IF('[1]Pulje 1'!N21=0,"",'[1]Pulje 1'!N21)</f>
        <v>-73</v>
      </c>
      <c r="M11" s="153">
        <f>IF('[1]Pulje 1'!O21=0,"",'[1]Pulje 1'!O21)</f>
        <v>75</v>
      </c>
      <c r="N11" s="153">
        <f>IF('[1]Pulje 1'!P21=0,"",'[1]Pulje 1'!P21)</f>
        <v>64</v>
      </c>
      <c r="O11" s="153">
        <f>IF('[1]Pulje 1'!Q21=0,"",'[1]Pulje 1'!Q21)</f>
        <v>75</v>
      </c>
      <c r="P11" s="153">
        <f>IF('[1]Pulje 1'!R21=0,"",'[1]Pulje 1'!R21)</f>
        <v>139</v>
      </c>
      <c r="Q11" s="164">
        <f>IF('[1]Pulje 1'!S21=0,"",'[1]Pulje 1'!S21)</f>
        <v>194.64089802795914</v>
      </c>
    </row>
    <row r="12" spans="1:19" s="151" customFormat="1" ht="17">
      <c r="A12" s="157">
        <v>7</v>
      </c>
      <c r="B12" s="156" t="str">
        <f>IF('[1]Pulje 6'!C12="","",'[1]Pulje 6'!C12)</f>
        <v>76</v>
      </c>
      <c r="C12" s="152">
        <f>IF('[1]Pulje 6'!D12="","",'[1]Pulje 6'!D12)</f>
        <v>72.260000000000005</v>
      </c>
      <c r="D12" s="156" t="str">
        <f>IF('[1]Pulje 6'!E12="","",'[1]Pulje 6'!E12)</f>
        <v>JK</v>
      </c>
      <c r="E12" s="155">
        <f>IF('[1]Pulje 6'!F12="","",'[1]Pulje 6'!F12)</f>
        <v>38599</v>
      </c>
      <c r="F12" s="154" t="str">
        <f>IF('[1]Pulje 6'!H12="","",'[1]Pulje 6'!H12)</f>
        <v>Malin Amundsen</v>
      </c>
      <c r="G12" s="154" t="str">
        <f>IF('[1]Pulje 6'!I12="","",'[1]Pulje 6'!I12)</f>
        <v>AK Bjørgvin</v>
      </c>
      <c r="H12" s="153">
        <f>IF('[1]Pulje 6'!J12=0,"",'[1]Pulje 6'!J12)</f>
        <v>65</v>
      </c>
      <c r="I12" s="153">
        <f>IF('[1]Pulje 6'!K12=0,"",'[1]Pulje 6'!K12)</f>
        <v>68</v>
      </c>
      <c r="J12" s="153">
        <f>IF('[1]Pulje 6'!L12=0,"",'[1]Pulje 6'!L12)</f>
        <v>70</v>
      </c>
      <c r="K12" s="153">
        <f>IF('[1]Pulje 6'!M12=0,"",'[1]Pulje 6'!M12)</f>
        <v>-83</v>
      </c>
      <c r="L12" s="153">
        <f>IF('[1]Pulje 6'!N12=0,"",'[1]Pulje 6'!N12)</f>
        <v>83</v>
      </c>
      <c r="M12" s="153">
        <f>IF('[1]Pulje 6'!O12=0,"",'[1]Pulje 6'!O12)</f>
        <v>89</v>
      </c>
      <c r="N12" s="153">
        <f>IF('[1]Pulje 6'!P12=0,"",'[1]Pulje 6'!P12)</f>
        <v>70</v>
      </c>
      <c r="O12" s="153">
        <f>IF('[1]Pulje 6'!Q12=0,"",'[1]Pulje 6'!Q12)</f>
        <v>89</v>
      </c>
      <c r="P12" s="153">
        <f>IF('[1]Pulje 6'!R12=0,"",'[1]Pulje 6'!R12)</f>
        <v>159</v>
      </c>
      <c r="Q12" s="152">
        <f>IF('[1]Pulje 6'!S12=0,"",'[1]Pulje 6'!S12)</f>
        <v>193.21179974724546</v>
      </c>
    </row>
    <row r="13" spans="1:19" s="151" customFormat="1" ht="17">
      <c r="A13" s="157">
        <v>8</v>
      </c>
      <c r="B13" s="156">
        <f>IF('[1]Pulje 4'!C15="","",'[1]Pulje 4'!C15)</f>
        <v>64</v>
      </c>
      <c r="C13" s="152">
        <f>IF('[1]Pulje 4'!D15="","",'[1]Pulje 4'!D15)</f>
        <v>61.97</v>
      </c>
      <c r="D13" s="156" t="str">
        <f>IF('[1]Pulje 4'!E15="","",'[1]Pulje 4'!E15)</f>
        <v>UK</v>
      </c>
      <c r="E13" s="155">
        <f>IF('[1]Pulje 4'!F15="","",'[1]Pulje 4'!F15)</f>
        <v>39505</v>
      </c>
      <c r="F13" s="154" t="str">
        <f>IF('[1]Pulje 4'!H15="","",'[1]Pulje 4'!H15)</f>
        <v>Eline Høien</v>
      </c>
      <c r="G13" s="154" t="str">
        <f>IF('[1]Pulje 4'!I15="","",'[1]Pulje 4'!I15)</f>
        <v>Vigrestad IK</v>
      </c>
      <c r="H13" s="153">
        <f>IF('[1]Pulje 4'!J15=0,"",'[1]Pulje 4'!J15)</f>
        <v>58</v>
      </c>
      <c r="I13" s="153">
        <f>IF('[1]Pulje 4'!K15=0,"",'[1]Pulje 4'!K15)</f>
        <v>61</v>
      </c>
      <c r="J13" s="153">
        <f>IF('[1]Pulje 4'!L15=0,"",'[1]Pulje 4'!L15)</f>
        <v>-63</v>
      </c>
      <c r="K13" s="153">
        <f>IF('[1]Pulje 4'!M15=0,"",'[1]Pulje 4'!M15)</f>
        <v>72</v>
      </c>
      <c r="L13" s="153">
        <f>IF('[1]Pulje 4'!N15=0,"",'[1]Pulje 4'!N15)</f>
        <v>74</v>
      </c>
      <c r="M13" s="153">
        <f>IF('[1]Pulje 4'!O15=0,"",'[1]Pulje 4'!O15)</f>
        <v>76</v>
      </c>
      <c r="N13" s="153">
        <f>IF('[1]Pulje 4'!P15=0,"",'[1]Pulje 4'!P15)</f>
        <v>61</v>
      </c>
      <c r="O13" s="153">
        <f>IF('[1]Pulje 4'!Q15=0,"",'[1]Pulje 4'!Q15)</f>
        <v>76</v>
      </c>
      <c r="P13" s="153">
        <f>IF('[1]Pulje 4'!R15=0,"",'[1]Pulje 4'!R15)</f>
        <v>137</v>
      </c>
      <c r="Q13" s="152">
        <f>IF('[1]Pulje 4'!S15=0,"",'[1]Pulje 4'!S15)</f>
        <v>181.67598419278767</v>
      </c>
    </row>
    <row r="14" spans="1:19" s="151" customFormat="1" ht="17">
      <c r="A14" s="157">
        <v>9</v>
      </c>
      <c r="B14" s="156">
        <f>IF('[1]Pulje 6'!C19="","",'[1]Pulje 6'!C19)</f>
        <v>87</v>
      </c>
      <c r="C14" s="152">
        <f>IF('[1]Pulje 6'!D19="","",'[1]Pulje 6'!D19)</f>
        <v>83.05</v>
      </c>
      <c r="D14" s="156" t="str">
        <f>IF('[1]Pulje 6'!E19="","",'[1]Pulje 6'!E19)</f>
        <v>JK</v>
      </c>
      <c r="E14" s="155">
        <f>IF('[1]Pulje 6'!F19="","",'[1]Pulje 6'!F19)</f>
        <v>38882</v>
      </c>
      <c r="F14" s="154" t="str">
        <f>IF('[1]Pulje 6'!H19="","",'[1]Pulje 6'!H19)</f>
        <v>Hedda Øverli</v>
      </c>
      <c r="G14" s="154" t="str">
        <f>IF('[1]Pulje 6'!I19="","",'[1]Pulje 6'!I19)</f>
        <v>Tromsø AK</v>
      </c>
      <c r="H14" s="153">
        <f>IF('[1]Pulje 6'!J19=0,"",'[1]Pulje 6'!J19)</f>
        <v>64</v>
      </c>
      <c r="I14" s="153">
        <f>IF('[1]Pulje 6'!K19=0,"",'[1]Pulje 6'!K19)</f>
        <v>66</v>
      </c>
      <c r="J14" s="153">
        <f>IF('[1]Pulje 6'!L19=0,"",'[1]Pulje 6'!L19)</f>
        <v>68</v>
      </c>
      <c r="K14" s="153">
        <f>IF('[1]Pulje 6'!M19=0,"",'[1]Pulje 6'!M19)</f>
        <v>86</v>
      </c>
      <c r="L14" s="153">
        <f>IF('[1]Pulje 6'!N19=0,"",'[1]Pulje 6'!N19)</f>
        <v>88</v>
      </c>
      <c r="M14" s="153">
        <f>IF('[1]Pulje 6'!O19=0,"",'[1]Pulje 6'!O19)</f>
        <v>-93</v>
      </c>
      <c r="N14" s="153">
        <f>IF('[1]Pulje 6'!P19=0,"",'[1]Pulje 6'!P19)</f>
        <v>68</v>
      </c>
      <c r="O14" s="153">
        <f>IF('[1]Pulje 6'!Q19=0,"",'[1]Pulje 6'!Q19)</f>
        <v>88</v>
      </c>
      <c r="P14" s="153">
        <f>IF('[1]Pulje 6'!R19=0,"",'[1]Pulje 6'!R19)</f>
        <v>156</v>
      </c>
      <c r="Q14" s="152">
        <f>IF('[1]Pulje 6'!S19=0,"",'[1]Pulje 6'!S19)</f>
        <v>177.5978410301089</v>
      </c>
    </row>
    <row r="15" spans="1:19" s="151" customFormat="1" ht="17">
      <c r="A15" s="157">
        <v>10</v>
      </c>
      <c r="B15" s="156" t="str">
        <f>IF('[1]Pulje 1'!C20="","",'[1]Pulje 1'!C20)</f>
        <v>59</v>
      </c>
      <c r="C15" s="152">
        <f>IF('[1]Pulje 1'!D20="","",'[1]Pulje 1'!D20)</f>
        <v>56.5</v>
      </c>
      <c r="D15" s="156" t="str">
        <f>IF('[1]Pulje 1'!E20="","",'[1]Pulje 1'!E20)</f>
        <v>UK</v>
      </c>
      <c r="E15" s="155">
        <f>IF('[1]Pulje 1'!F20="","",'[1]Pulje 1'!F20)</f>
        <v>40060</v>
      </c>
      <c r="F15" s="154" t="str">
        <f>IF('[1]Pulje 1'!H20="","",'[1]Pulje 1'!H20)</f>
        <v>Lea Berge Jensen</v>
      </c>
      <c r="G15" s="154" t="str">
        <f>IF('[1]Pulje 1'!I20="","",'[1]Pulje 1'!I20)</f>
        <v>Vigrestad IK</v>
      </c>
      <c r="H15" s="153">
        <f>IF('[1]Pulje 1'!J20=0,"",'[1]Pulje 1'!J20)</f>
        <v>-56</v>
      </c>
      <c r="I15" s="153">
        <f>IF('[1]Pulje 1'!K20=0,"",'[1]Pulje 1'!K20)</f>
        <v>57</v>
      </c>
      <c r="J15" s="153">
        <f>IF('[1]Pulje 1'!L20=0,"",'[1]Pulje 1'!L20)</f>
        <v>-59</v>
      </c>
      <c r="K15" s="153">
        <f>IF('[1]Pulje 1'!M20=0,"",'[1]Pulje 1'!M20)</f>
        <v>69</v>
      </c>
      <c r="L15" s="153">
        <f>IF('[1]Pulje 1'!N20=0,"",'[1]Pulje 1'!N20)</f>
        <v>-73</v>
      </c>
      <c r="M15" s="153">
        <f>IF('[1]Pulje 1'!O20=0,"",'[1]Pulje 1'!O20)</f>
        <v>-73</v>
      </c>
      <c r="N15" s="153">
        <f>IF('[1]Pulje 1'!P20=0,"",'[1]Pulje 1'!P20)</f>
        <v>57</v>
      </c>
      <c r="O15" s="153">
        <f>IF('[1]Pulje 1'!Q20=0,"",'[1]Pulje 1'!Q20)</f>
        <v>69</v>
      </c>
      <c r="P15" s="153">
        <f>IF('[1]Pulje 1'!R20=0,"",'[1]Pulje 1'!R20)</f>
        <v>126</v>
      </c>
      <c r="Q15" s="164">
        <f>IF('[1]Pulje 1'!S20=0,"",'[1]Pulje 1'!S20)</f>
        <v>177.47830009512916</v>
      </c>
    </row>
    <row r="16" spans="1:19" s="151" customFormat="1" ht="17">
      <c r="A16" s="157">
        <v>11</v>
      </c>
      <c r="B16" s="156">
        <f>IF('[1]Pulje 6'!C20="","",'[1]Pulje 6'!C20)</f>
        <v>87</v>
      </c>
      <c r="C16" s="152">
        <f>IF('[1]Pulje 6'!D20="","",'[1]Pulje 6'!D20)</f>
        <v>82.82</v>
      </c>
      <c r="D16" s="156" t="str">
        <f>IF('[1]Pulje 6'!E20="","",'[1]Pulje 6'!E20)</f>
        <v>JK</v>
      </c>
      <c r="E16" s="155">
        <f>IF('[1]Pulje 6'!F20="","",'[1]Pulje 6'!F20)</f>
        <v>38479</v>
      </c>
      <c r="F16" s="154" t="str">
        <f>IF('[1]Pulje 6'!H20="","",'[1]Pulje 6'!H20)</f>
        <v>Anita Haugseth</v>
      </c>
      <c r="G16" s="154" t="str">
        <f>IF('[1]Pulje 6'!I20="","",'[1]Pulje 6'!I20)</f>
        <v>Vigrestad IK</v>
      </c>
      <c r="H16" s="153">
        <f>IF('[1]Pulje 6'!J20=0,"",'[1]Pulje 6'!J20)</f>
        <v>-64</v>
      </c>
      <c r="I16" s="153">
        <f>IF('[1]Pulje 6'!K20=0,"",'[1]Pulje 6'!K20)</f>
        <v>64</v>
      </c>
      <c r="J16" s="153">
        <f>IF('[1]Pulje 6'!L20=0,"",'[1]Pulje 6'!L20)</f>
        <v>68</v>
      </c>
      <c r="K16" s="153">
        <f>IF('[1]Pulje 6'!M20=0,"",'[1]Pulje 6'!M20)</f>
        <v>83</v>
      </c>
      <c r="L16" s="153">
        <f>IF('[1]Pulje 6'!N20=0,"",'[1]Pulje 6'!N20)</f>
        <v>87</v>
      </c>
      <c r="M16" s="153">
        <f>IF('[1]Pulje 6'!O20=0,"",'[1]Pulje 6'!O20)</f>
        <v>-93</v>
      </c>
      <c r="N16" s="153">
        <f>IF('[1]Pulje 6'!P20=0,"",'[1]Pulje 6'!P20)</f>
        <v>68</v>
      </c>
      <c r="O16" s="153">
        <f>IF('[1]Pulje 6'!Q20=0,"",'[1]Pulje 6'!Q20)</f>
        <v>87</v>
      </c>
      <c r="P16" s="153">
        <f>IF('[1]Pulje 6'!R20=0,"",'[1]Pulje 6'!R20)</f>
        <v>155</v>
      </c>
      <c r="Q16" s="152">
        <f>IF('[1]Pulje 6'!S20=0,"",'[1]Pulje 6'!S20)</f>
        <v>176.66602126202952</v>
      </c>
    </row>
    <row r="17" spans="1:17" s="151" customFormat="1" ht="17">
      <c r="A17" s="157">
        <v>12</v>
      </c>
      <c r="B17" s="156">
        <f>IF('[1]Pulje 4'!C18="","",'[1]Pulje 4'!C18)</f>
        <v>71</v>
      </c>
      <c r="C17" s="152">
        <f>IF('[1]Pulje 4'!D18="","",'[1]Pulje 4'!D18)</f>
        <v>69.510000000000005</v>
      </c>
      <c r="D17" s="156" t="str">
        <f>IF('[1]Pulje 4'!E18="","",'[1]Pulje 4'!E18)</f>
        <v>JK</v>
      </c>
      <c r="E17" s="155">
        <f>IF('[1]Pulje 4'!F18="","",'[1]Pulje 4'!F18)</f>
        <v>38534</v>
      </c>
      <c r="F17" s="154" t="str">
        <f>IF('[1]Pulje 4'!H18="","",'[1]Pulje 4'!H18)</f>
        <v>Mathilde Loy Enger</v>
      </c>
      <c r="G17" s="154" t="str">
        <f>IF('[1]Pulje 4'!I18="","",'[1]Pulje 4'!I18)</f>
        <v>AK Bjørgvin</v>
      </c>
      <c r="H17" s="153">
        <f>IF('[1]Pulje 4'!J18=0,"",'[1]Pulje 4'!J18)</f>
        <v>-56</v>
      </c>
      <c r="I17" s="153">
        <f>IF('[1]Pulje 4'!K18=0,"",'[1]Pulje 4'!K18)</f>
        <v>56</v>
      </c>
      <c r="J17" s="153">
        <f>IF('[1]Pulje 4'!L18=0,"",'[1]Pulje 4'!L18)</f>
        <v>60</v>
      </c>
      <c r="K17" s="153">
        <f>IF('[1]Pulje 4'!M18=0,"",'[1]Pulje 4'!M18)</f>
        <v>72</v>
      </c>
      <c r="L17" s="153">
        <f>IF('[1]Pulje 4'!N18=0,"",'[1]Pulje 4'!N18)</f>
        <v>76</v>
      </c>
      <c r="M17" s="153">
        <f>IF('[1]Pulje 4'!O18=0,"",'[1]Pulje 4'!O18)</f>
        <v>80</v>
      </c>
      <c r="N17" s="153">
        <f>IF('[1]Pulje 4'!P18=0,"",'[1]Pulje 4'!P18)</f>
        <v>60</v>
      </c>
      <c r="O17" s="153">
        <f>IF('[1]Pulje 4'!Q18=0,"",'[1]Pulje 4'!Q18)</f>
        <v>80</v>
      </c>
      <c r="P17" s="153">
        <f>IF('[1]Pulje 4'!R18=0,"",'[1]Pulje 4'!R18)</f>
        <v>140</v>
      </c>
      <c r="Q17" s="152">
        <f>IF('[1]Pulje 4'!S18=0,"",'[1]Pulje 4'!S18)</f>
        <v>173.65445411420441</v>
      </c>
    </row>
    <row r="18" spans="1:17" s="151" customFormat="1" ht="17">
      <c r="A18" s="157">
        <v>13</v>
      </c>
      <c r="B18" s="156" t="str">
        <f>IF('[1]Pulje 1'!C17="","",'[1]Pulje 1'!C17)</f>
        <v>59</v>
      </c>
      <c r="C18" s="152">
        <f>IF('[1]Pulje 1'!D17="","",'[1]Pulje 1'!D17)</f>
        <v>56.46</v>
      </c>
      <c r="D18" s="156" t="str">
        <f>IF('[1]Pulje 1'!E17="","",'[1]Pulje 1'!E17)</f>
        <v>UK</v>
      </c>
      <c r="E18" s="155">
        <f>IF('[1]Pulje 1'!F17="","",'[1]Pulje 1'!F17)</f>
        <v>40180</v>
      </c>
      <c r="F18" s="154" t="str">
        <f>IF('[1]Pulje 1'!H17="","",'[1]Pulje 1'!H17)</f>
        <v>Lilje Kristine M. Røyseth</v>
      </c>
      <c r="G18" s="154" t="str">
        <f>IF('[1]Pulje 1'!I17="","",'[1]Pulje 1'!I17)</f>
        <v>Tambarskjelvar IL</v>
      </c>
      <c r="H18" s="153">
        <f>IF('[1]Pulje 1'!J17=0,"",'[1]Pulje 1'!J17)</f>
        <v>45</v>
      </c>
      <c r="I18" s="153">
        <f>IF('[1]Pulje 1'!K17=0,"",'[1]Pulje 1'!K17)</f>
        <v>48</v>
      </c>
      <c r="J18" s="153">
        <f>IF('[1]Pulje 1'!L17=0,"",'[1]Pulje 1'!L17)</f>
        <v>-50</v>
      </c>
      <c r="K18" s="153">
        <f>IF('[1]Pulje 1'!M17=0,"",'[1]Pulje 1'!M17)</f>
        <v>63</v>
      </c>
      <c r="L18" s="153">
        <f>IF('[1]Pulje 1'!N17=0,"",'[1]Pulje 1'!N17)</f>
        <v>-66</v>
      </c>
      <c r="M18" s="153">
        <f>IF('[1]Pulje 1'!O17=0,"",'[1]Pulje 1'!O17)</f>
        <v>66</v>
      </c>
      <c r="N18" s="153">
        <f>IF('[1]Pulje 1'!P17=0,"",'[1]Pulje 1'!P17)</f>
        <v>48</v>
      </c>
      <c r="O18" s="153">
        <f>IF('[1]Pulje 1'!Q17=0,"",'[1]Pulje 1'!Q17)</f>
        <v>66</v>
      </c>
      <c r="P18" s="153">
        <f>IF('[1]Pulje 1'!R17=0,"",'[1]Pulje 1'!R17)</f>
        <v>114</v>
      </c>
      <c r="Q18" s="164">
        <f>IF('[1]Pulje 1'!S17=0,"",'[1]Pulje 1'!S17)</f>
        <v>160.65347784405807</v>
      </c>
    </row>
    <row r="19" spans="1:17" s="151" customFormat="1" ht="17">
      <c r="A19" s="157">
        <v>14</v>
      </c>
      <c r="B19" s="156" t="str">
        <f>IF('[1]Pulje 6'!C21="","",'[1]Pulje 6'!C21)</f>
        <v>+87</v>
      </c>
      <c r="C19" s="152">
        <f>IF('[1]Pulje 6'!D21="","",'[1]Pulje 6'!D21)</f>
        <v>103.76</v>
      </c>
      <c r="D19" s="156" t="str">
        <f>IF('[1]Pulje 6'!E21="","",'[1]Pulje 6'!E21)</f>
        <v>JK</v>
      </c>
      <c r="E19" s="155">
        <f>IF('[1]Pulje 6'!F21="","",'[1]Pulje 6'!F21)</f>
        <v>39007</v>
      </c>
      <c r="F19" s="154" t="str">
        <f>IF('[1]Pulje 6'!H21="","",'[1]Pulje 6'!H21)</f>
        <v>Maria-Isabel Velasquez Lie</v>
      </c>
      <c r="G19" s="154" t="str">
        <f>IF('[1]Pulje 6'!I21="","",'[1]Pulje 6'!I21)</f>
        <v>Spydeberg Atletene</v>
      </c>
      <c r="H19" s="153">
        <f>IF('[1]Pulje 6'!J21=0,"",'[1]Pulje 6'!J21)</f>
        <v>63</v>
      </c>
      <c r="I19" s="153">
        <f>IF('[1]Pulje 6'!K21=0,"",'[1]Pulje 6'!K21)</f>
        <v>66</v>
      </c>
      <c r="J19" s="153">
        <f>IF('[1]Pulje 6'!L21=0,"",'[1]Pulje 6'!L21)</f>
        <v>-70</v>
      </c>
      <c r="K19" s="153">
        <f>IF('[1]Pulje 6'!M21=0,"",'[1]Pulje 6'!M21)</f>
        <v>80</v>
      </c>
      <c r="L19" s="153">
        <f>IF('[1]Pulje 6'!N21=0,"",'[1]Pulje 6'!N21)</f>
        <v>-85</v>
      </c>
      <c r="M19" s="153">
        <f>IF('[1]Pulje 6'!O21=0,"",'[1]Pulje 6'!O21)</f>
        <v>85</v>
      </c>
      <c r="N19" s="153">
        <f>IF('[1]Pulje 6'!P21=0,"",'[1]Pulje 6'!P21)</f>
        <v>66</v>
      </c>
      <c r="O19" s="153">
        <f>IF('[1]Pulje 6'!Q21=0,"",'[1]Pulje 6'!Q21)</f>
        <v>85</v>
      </c>
      <c r="P19" s="153">
        <f>IF('[1]Pulje 6'!R21=0,"",'[1]Pulje 6'!R21)</f>
        <v>151</v>
      </c>
      <c r="Q19" s="152">
        <f>IF('[1]Pulje 6'!S21=0,"",'[1]Pulje 6'!S21)</f>
        <v>159.19787558636006</v>
      </c>
    </row>
    <row r="20" spans="1:17" s="151" customFormat="1" ht="17">
      <c r="A20" s="157">
        <v>15</v>
      </c>
      <c r="B20" s="156">
        <f>IF('[1]Pulje 6'!C11="","",'[1]Pulje 6'!C11)</f>
        <v>76</v>
      </c>
      <c r="C20" s="152">
        <f>IF('[1]Pulje 6'!D11="","",'[1]Pulje 6'!D11)</f>
        <v>75.25</v>
      </c>
      <c r="D20" s="156" t="str">
        <f>IF('[1]Pulje 6'!E11="","",'[1]Pulje 6'!E11)</f>
        <v>JK</v>
      </c>
      <c r="E20" s="155">
        <f>IF('[1]Pulje 6'!F11="","",'[1]Pulje 6'!F11)</f>
        <v>38072</v>
      </c>
      <c r="F20" s="154" t="str">
        <f>IF('[1]Pulje 6'!H11="","",'[1]Pulje 6'!H11)</f>
        <v>Marte A. Walseth</v>
      </c>
      <c r="G20" s="154" t="str">
        <f>IF('[1]Pulje 6'!I11="","",'[1]Pulje 6'!I11)</f>
        <v>Nidelv IL</v>
      </c>
      <c r="H20" s="153">
        <f>IF('[1]Pulje 6'!J11=0,"",'[1]Pulje 6'!J11)</f>
        <v>57</v>
      </c>
      <c r="I20" s="153">
        <f>IF('[1]Pulje 6'!K11=0,"",'[1]Pulje 6'!K11)</f>
        <v>60</v>
      </c>
      <c r="J20" s="153">
        <f>IF('[1]Pulje 6'!L11=0,"",'[1]Pulje 6'!L11)</f>
        <v>63</v>
      </c>
      <c r="K20" s="153">
        <f>IF('[1]Pulje 6'!M11=0,"",'[1]Pulje 6'!M11)</f>
        <v>67</v>
      </c>
      <c r="L20" s="153">
        <f>IF('[1]Pulje 6'!N11=0,"",'[1]Pulje 6'!N11)</f>
        <v>70</v>
      </c>
      <c r="M20" s="153">
        <f>IF('[1]Pulje 6'!O11=0,"",'[1]Pulje 6'!O11)</f>
        <v>-73</v>
      </c>
      <c r="N20" s="153">
        <f>IF('[1]Pulje 6'!P11=0,"",'[1]Pulje 6'!P11)</f>
        <v>63</v>
      </c>
      <c r="O20" s="153">
        <f>IF('[1]Pulje 6'!Q11=0,"",'[1]Pulje 6'!Q11)</f>
        <v>70</v>
      </c>
      <c r="P20" s="153">
        <f>IF('[1]Pulje 6'!R11=0,"",'[1]Pulje 6'!R11)</f>
        <v>133</v>
      </c>
      <c r="Q20" s="152">
        <f>IF('[1]Pulje 6'!S11=0,"",'[1]Pulje 6'!S11)</f>
        <v>158.35912000245307</v>
      </c>
    </row>
    <row r="21" spans="1:17" s="151" customFormat="1" ht="17">
      <c r="A21" s="157">
        <v>16</v>
      </c>
      <c r="B21" s="156">
        <f>IF('[1]Pulje 6'!C9="","",'[1]Pulje 6'!C9)</f>
        <v>76</v>
      </c>
      <c r="C21" s="152">
        <f>IF('[1]Pulje 6'!D9="","",'[1]Pulje 6'!D9)</f>
        <v>74.67</v>
      </c>
      <c r="D21" s="156" t="str">
        <f>IF('[1]Pulje 6'!E9="","",'[1]Pulje 6'!E9)</f>
        <v>UK</v>
      </c>
      <c r="E21" s="155">
        <f>IF('[1]Pulje 6'!F9="","",'[1]Pulje 6'!F9)</f>
        <v>39295</v>
      </c>
      <c r="F21" s="154" t="str">
        <f>IF('[1]Pulje 6'!H9="","",'[1]Pulje 6'!H9)</f>
        <v>Emma Aurora Hansen</v>
      </c>
      <c r="G21" s="154" t="str">
        <f>IF('[1]Pulje 6'!I9="","",'[1]Pulje 6'!I9)</f>
        <v>Tysvær VK</v>
      </c>
      <c r="H21" s="153">
        <f>IF('[1]Pulje 6'!J9=0,"",'[1]Pulje 6'!J9)</f>
        <v>-55</v>
      </c>
      <c r="I21" s="153">
        <f>IF('[1]Pulje 6'!K9=0,"",'[1]Pulje 6'!K9)</f>
        <v>55</v>
      </c>
      <c r="J21" s="153">
        <f>IF('[1]Pulje 6'!L9=0,"",'[1]Pulje 6'!L9)</f>
        <v>-60</v>
      </c>
      <c r="K21" s="153">
        <f>IF('[1]Pulje 6'!M9=0,"",'[1]Pulje 6'!M9)</f>
        <v>73</v>
      </c>
      <c r="L21" s="153">
        <f>IF('[1]Pulje 6'!N9=0,"",'[1]Pulje 6'!N9)</f>
        <v>-76</v>
      </c>
      <c r="M21" s="153">
        <f>IF('[1]Pulje 6'!O9=0,"",'[1]Pulje 6'!O9)</f>
        <v>77</v>
      </c>
      <c r="N21" s="153">
        <f>IF('[1]Pulje 6'!P9=0,"",'[1]Pulje 6'!P9)</f>
        <v>55</v>
      </c>
      <c r="O21" s="153">
        <f>IF('[1]Pulje 6'!Q9=0,"",'[1]Pulje 6'!Q9)</f>
        <v>77</v>
      </c>
      <c r="P21" s="153">
        <f>IF('[1]Pulje 6'!R9=0,"",'[1]Pulje 6'!R9)</f>
        <v>132</v>
      </c>
      <c r="Q21" s="152">
        <f>IF('[1]Pulje 6'!S9=0,"",'[1]Pulje 6'!S9)</f>
        <v>157.7668132986413</v>
      </c>
    </row>
    <row r="22" spans="1:17" s="151" customFormat="1" ht="17">
      <c r="A22" s="157">
        <v>17</v>
      </c>
      <c r="B22" s="156" t="str">
        <f>IF('[1]Pulje 1'!C15="","",'[1]Pulje 1'!C15)</f>
        <v>55</v>
      </c>
      <c r="C22" s="152">
        <f>IF('[1]Pulje 1'!D15="","",'[1]Pulje 1'!D15)</f>
        <v>53.92</v>
      </c>
      <c r="D22" s="156" t="str">
        <f>IF('[1]Pulje 1'!E15="","",'[1]Pulje 1'!E15)</f>
        <v>UK</v>
      </c>
      <c r="E22" s="155">
        <f>IF('[1]Pulje 1'!F15="","",'[1]Pulje 1'!F15)</f>
        <v>39461</v>
      </c>
      <c r="F22" s="154" t="str">
        <f>IF('[1]Pulje 1'!H15="","",'[1]Pulje 1'!H15)</f>
        <v>Vilma Kornelie Hetle</v>
      </c>
      <c r="G22" s="154" t="str">
        <f>IF('[1]Pulje 1'!I15="","",'[1]Pulje 1'!I15)</f>
        <v>Trondheim AK</v>
      </c>
      <c r="H22" s="153">
        <f>IF('[1]Pulje 1'!J15=0,"",'[1]Pulje 1'!J15)</f>
        <v>41</v>
      </c>
      <c r="I22" s="153">
        <f>IF('[1]Pulje 1'!K15=0,"",'[1]Pulje 1'!K15)</f>
        <v>43</v>
      </c>
      <c r="J22" s="153">
        <f>IF('[1]Pulje 1'!L15=0,"",'[1]Pulje 1'!L15)</f>
        <v>45</v>
      </c>
      <c r="K22" s="153">
        <f>IF('[1]Pulje 1'!M15=0,"",'[1]Pulje 1'!M15)</f>
        <v>54</v>
      </c>
      <c r="L22" s="153">
        <f>IF('[1]Pulje 1'!N15=0,"",'[1]Pulje 1'!N15)</f>
        <v>57</v>
      </c>
      <c r="M22" s="153">
        <f>IF('[1]Pulje 1'!O15=0,"",'[1]Pulje 1'!O15)</f>
        <v>60</v>
      </c>
      <c r="N22" s="153">
        <f>IF('[1]Pulje 1'!P15=0,"",'[1]Pulje 1'!P15)</f>
        <v>45</v>
      </c>
      <c r="O22" s="153">
        <f>IF('[1]Pulje 1'!Q15=0,"",'[1]Pulje 1'!Q15)</f>
        <v>60</v>
      </c>
      <c r="P22" s="153">
        <f>IF('[1]Pulje 1'!R15=0,"",'[1]Pulje 1'!R15)</f>
        <v>105</v>
      </c>
      <c r="Q22" s="164">
        <f>IF('[1]Pulje 1'!S15=0,"",'[1]Pulje 1'!S15)</f>
        <v>152.81984776390505</v>
      </c>
    </row>
    <row r="23" spans="1:17" s="151" customFormat="1" ht="17">
      <c r="A23" s="157">
        <v>18</v>
      </c>
      <c r="B23" s="156">
        <f>IF('[1]Pulje 4'!C14="","",'[1]Pulje 4'!C14)</f>
        <v>64</v>
      </c>
      <c r="C23" s="152">
        <f>IF('[1]Pulje 4'!D14="","",'[1]Pulje 4'!D14)</f>
        <v>63.27</v>
      </c>
      <c r="D23" s="156" t="str">
        <f>IF('[1]Pulje 4'!E14="","",'[1]Pulje 4'!E14)</f>
        <v>JK</v>
      </c>
      <c r="E23" s="155">
        <f>IF('[1]Pulje 4'!F14="","",'[1]Pulje 4'!F14)</f>
        <v>38903</v>
      </c>
      <c r="F23" s="154" t="str">
        <f>IF('[1]Pulje 4'!H14="","",'[1]Pulje 4'!H14)</f>
        <v>Hannah-Emilie D. Iversen</v>
      </c>
      <c r="G23" s="154" t="str">
        <f>IF('[1]Pulje 4'!I14="","",'[1]Pulje 4'!I14)</f>
        <v>Gjøvik AK</v>
      </c>
      <c r="H23" s="153">
        <f>IF('[1]Pulje 4'!J14=0,"",'[1]Pulje 4'!J14)</f>
        <v>44</v>
      </c>
      <c r="I23" s="153">
        <f>IF('[1]Pulje 4'!K14=0,"",'[1]Pulje 4'!K14)</f>
        <v>47</v>
      </c>
      <c r="J23" s="153">
        <f>IF('[1]Pulje 4'!L14=0,"",'[1]Pulje 4'!L14)</f>
        <v>51</v>
      </c>
      <c r="K23" s="153">
        <f>IF('[1]Pulje 4'!M14=0,"",'[1]Pulje 4'!M14)</f>
        <v>57</v>
      </c>
      <c r="L23" s="153">
        <f>IF('[1]Pulje 4'!N14=0,"",'[1]Pulje 4'!N14)</f>
        <v>61</v>
      </c>
      <c r="M23" s="153">
        <f>IF('[1]Pulje 4'!O14=0,"",'[1]Pulje 4'!O14)</f>
        <v>64</v>
      </c>
      <c r="N23" s="153">
        <f>IF('[1]Pulje 4'!P14=0,"",'[1]Pulje 4'!P14)</f>
        <v>51</v>
      </c>
      <c r="O23" s="153">
        <f>IF('[1]Pulje 4'!Q14=0,"",'[1]Pulje 4'!Q14)</f>
        <v>64</v>
      </c>
      <c r="P23" s="153">
        <f>IF('[1]Pulje 4'!R14=0,"",'[1]Pulje 4'!R14)</f>
        <v>115</v>
      </c>
      <c r="Q23" s="152">
        <f>IF('[1]Pulje 4'!S14=0,"",'[1]Pulje 4'!S14)</f>
        <v>150.56982086379733</v>
      </c>
    </row>
    <row r="24" spans="1:17" s="151" customFormat="1" ht="17">
      <c r="A24" s="157">
        <v>19</v>
      </c>
      <c r="B24" s="156">
        <f>IF('[1]Pulje 6'!C17="","",'[1]Pulje 6'!C17)</f>
        <v>81</v>
      </c>
      <c r="C24" s="152">
        <f>IF('[1]Pulje 6'!D17="","",'[1]Pulje 6'!D17)</f>
        <v>80.06</v>
      </c>
      <c r="D24" s="156" t="str">
        <f>IF('[1]Pulje 6'!E17="","",'[1]Pulje 6'!E17)</f>
        <v>JK</v>
      </c>
      <c r="E24" s="155">
        <f>IF('[1]Pulje 6'!F17="","",'[1]Pulje 6'!F17)</f>
        <v>38610</v>
      </c>
      <c r="F24" s="154" t="str">
        <f>IF('[1]Pulje 6'!H17="","",'[1]Pulje 6'!H17)</f>
        <v>Trine Endestad Hellevang</v>
      </c>
      <c r="G24" s="154" t="str">
        <f>IF('[1]Pulje 6'!I17="","",'[1]Pulje 6'!I17)</f>
        <v>Tambarskjelvar IL</v>
      </c>
      <c r="H24" s="153">
        <f>IF('[1]Pulje 6'!J17=0,"",'[1]Pulje 6'!J17)</f>
        <v>55</v>
      </c>
      <c r="I24" s="153">
        <f>IF('[1]Pulje 6'!K17=0,"",'[1]Pulje 6'!K17)</f>
        <v>55</v>
      </c>
      <c r="J24" s="153">
        <f>IF('[1]Pulje 6'!L17=0,"",'[1]Pulje 6'!L17)</f>
        <v>60</v>
      </c>
      <c r="K24" s="153">
        <f>IF('[1]Pulje 6'!M17=0,"",'[1]Pulje 6'!M17)</f>
        <v>60</v>
      </c>
      <c r="L24" s="153">
        <f>IF('[1]Pulje 6'!N17=0,"",'[1]Pulje 6'!N17)</f>
        <v>65</v>
      </c>
      <c r="M24" s="153">
        <f>IF('[1]Pulje 6'!O17=0,"",'[1]Pulje 6'!O17)</f>
        <v>70</v>
      </c>
      <c r="N24" s="153">
        <f>IF('[1]Pulje 6'!P17=0,"",'[1]Pulje 6'!P17)</f>
        <v>60</v>
      </c>
      <c r="O24" s="153">
        <f>IF('[1]Pulje 6'!Q17=0,"",'[1]Pulje 6'!Q17)</f>
        <v>70</v>
      </c>
      <c r="P24" s="153">
        <f>IF('[1]Pulje 6'!R17=0,"",'[1]Pulje 6'!R17)</f>
        <v>130</v>
      </c>
      <c r="Q24" s="152">
        <f>IF('[1]Pulje 6'!S17=0,"",'[1]Pulje 6'!S17)</f>
        <v>150.36981350629159</v>
      </c>
    </row>
    <row r="25" spans="1:17" s="151" customFormat="1" ht="17">
      <c r="A25" s="157">
        <v>20</v>
      </c>
      <c r="B25" s="156">
        <f>IF('[1]Pulje 6'!C10="","",'[1]Pulje 6'!C10)</f>
        <v>76</v>
      </c>
      <c r="C25" s="152">
        <f>IF('[1]Pulje 6'!D10="","",'[1]Pulje 6'!D10)</f>
        <v>74.099999999999994</v>
      </c>
      <c r="D25" s="156" t="str">
        <f>IF('[1]Pulje 6'!E10="","",'[1]Pulje 6'!E10)</f>
        <v>JK</v>
      </c>
      <c r="E25" s="155">
        <f>IF('[1]Pulje 6'!F10="","",'[1]Pulje 6'!F10)</f>
        <v>38337</v>
      </c>
      <c r="F25" s="154" t="str">
        <f>IF('[1]Pulje 6'!H10="","",'[1]Pulje 6'!H10)</f>
        <v>Runa Molin Hugdal</v>
      </c>
      <c r="G25" s="154" t="str">
        <f>IF('[1]Pulje 6'!I10="","",'[1]Pulje 6'!I10)</f>
        <v>Nidelv IL</v>
      </c>
      <c r="H25" s="153">
        <f>IF('[1]Pulje 6'!J10=0,"",'[1]Pulje 6'!J10)</f>
        <v>46</v>
      </c>
      <c r="I25" s="153">
        <f>IF('[1]Pulje 6'!K10=0,"",'[1]Pulje 6'!K10)</f>
        <v>49</v>
      </c>
      <c r="J25" s="153">
        <f>IF('[1]Pulje 6'!L10=0,"",'[1]Pulje 6'!L10)</f>
        <v>52</v>
      </c>
      <c r="K25" s="153">
        <f>IF('[1]Pulje 6'!M10=0,"",'[1]Pulje 6'!M10)</f>
        <v>65</v>
      </c>
      <c r="L25" s="153">
        <f>IF('[1]Pulje 6'!N10=0,"",'[1]Pulje 6'!N10)</f>
        <v>68</v>
      </c>
      <c r="M25" s="153">
        <f>IF('[1]Pulje 6'!O10=0,"",'[1]Pulje 6'!O10)</f>
        <v>71</v>
      </c>
      <c r="N25" s="153">
        <f>IF('[1]Pulje 6'!P10=0,"",'[1]Pulje 6'!P10)</f>
        <v>52</v>
      </c>
      <c r="O25" s="153">
        <f>IF('[1]Pulje 6'!Q10=0,"",'[1]Pulje 6'!Q10)</f>
        <v>71</v>
      </c>
      <c r="P25" s="153">
        <f>IF('[1]Pulje 6'!R10=0,"",'[1]Pulje 6'!R10)</f>
        <v>123</v>
      </c>
      <c r="Q25" s="152">
        <f>IF('[1]Pulje 6'!S10=0,"",'[1]Pulje 6'!S10)</f>
        <v>147.57021768686769</v>
      </c>
    </row>
    <row r="26" spans="1:17" s="151" customFormat="1" ht="17">
      <c r="A26" s="157">
        <v>21</v>
      </c>
      <c r="B26" s="156">
        <f>IF('[1]Pulje 4'!C16="","",'[1]Pulje 4'!C16)</f>
        <v>71</v>
      </c>
      <c r="C26" s="152">
        <f>IF('[1]Pulje 4'!D16="","",'[1]Pulje 4'!D16)</f>
        <v>66.540000000000006</v>
      </c>
      <c r="D26" s="156" t="str">
        <f>IF('[1]Pulje 4'!E16="","",'[1]Pulje 4'!E16)</f>
        <v>UK</v>
      </c>
      <c r="E26" s="155">
        <f>IF('[1]Pulje 4'!F16="","",'[1]Pulje 4'!F16)</f>
        <v>39099</v>
      </c>
      <c r="F26" s="154" t="str">
        <f>IF('[1]Pulje 4'!H16="","",'[1]Pulje 4'!H16)</f>
        <v>Eline Svendsen</v>
      </c>
      <c r="G26" s="154" t="str">
        <f>IF('[1]Pulje 4'!I16="","",'[1]Pulje 4'!I16)</f>
        <v>Tysvær VK</v>
      </c>
      <c r="H26" s="153">
        <f>IF('[1]Pulje 4'!J16=0,"",'[1]Pulje 4'!J16)</f>
        <v>47</v>
      </c>
      <c r="I26" s="153">
        <f>IF('[1]Pulje 4'!K16=0,"",'[1]Pulje 4'!K16)</f>
        <v>51</v>
      </c>
      <c r="J26" s="153">
        <f>IF('[1]Pulje 4'!L16=0,"",'[1]Pulje 4'!L16)</f>
        <v>-55</v>
      </c>
      <c r="K26" s="153">
        <f>IF('[1]Pulje 4'!M16=0,"",'[1]Pulje 4'!M16)</f>
        <v>57</v>
      </c>
      <c r="L26" s="153">
        <f>IF('[1]Pulje 4'!N16=0,"",'[1]Pulje 4'!N16)</f>
        <v>61</v>
      </c>
      <c r="M26" s="153">
        <f>IF('[1]Pulje 4'!O16=0,"",'[1]Pulje 4'!O16)</f>
        <v>64</v>
      </c>
      <c r="N26" s="153">
        <f>IF('[1]Pulje 4'!P16=0,"",'[1]Pulje 4'!P16)</f>
        <v>51</v>
      </c>
      <c r="O26" s="153">
        <f>IF('[1]Pulje 4'!Q16=0,"",'[1]Pulje 4'!Q16)</f>
        <v>64</v>
      </c>
      <c r="P26" s="153">
        <f>IF('[1]Pulje 4'!R16=0,"",'[1]Pulje 4'!R16)</f>
        <v>115</v>
      </c>
      <c r="Q26" s="152">
        <f>IF('[1]Pulje 4'!S16=0,"",'[1]Pulje 4'!S16)</f>
        <v>146.1607572462901</v>
      </c>
    </row>
    <row r="27" spans="1:17" s="151" customFormat="1" ht="17">
      <c r="A27" s="157">
        <v>22</v>
      </c>
      <c r="B27" s="156" t="str">
        <f>IF('[1]Pulje 1'!C11="","",'[1]Pulje 1'!C11)</f>
        <v>49</v>
      </c>
      <c r="C27" s="152">
        <f>IF('[1]Pulje 1'!D11="","",'[1]Pulje 1'!D11)</f>
        <v>46.36</v>
      </c>
      <c r="D27" s="156" t="str">
        <f>IF('[1]Pulje 1'!E11="","",'[1]Pulje 1'!E11)</f>
        <v>UK</v>
      </c>
      <c r="E27" s="155">
        <f>IF('[1]Pulje 1'!F11="","",'[1]Pulje 1'!F11)</f>
        <v>39944</v>
      </c>
      <c r="F27" s="154" t="str">
        <f>IF('[1]Pulje 1'!H11="","",'[1]Pulje 1'!H11)</f>
        <v>Emine Tefre Grønnevik</v>
      </c>
      <c r="G27" s="154" t="str">
        <f>IF('[1]Pulje 1'!I11="","",'[1]Pulje 1'!I11)</f>
        <v>Tambarskjelvar IL</v>
      </c>
      <c r="H27" s="153">
        <f>IF('[1]Pulje 1'!J11=0,"",'[1]Pulje 1'!J11)</f>
        <v>-35</v>
      </c>
      <c r="I27" s="153">
        <f>IF('[1]Pulje 1'!K11=0,"",'[1]Pulje 1'!K11)</f>
        <v>35</v>
      </c>
      <c r="J27" s="153">
        <f>IF('[1]Pulje 1'!L11=0,"",'[1]Pulje 1'!L11)</f>
        <v>37</v>
      </c>
      <c r="K27" s="153">
        <f>IF('[1]Pulje 1'!M11=0,"",'[1]Pulje 1'!M11)</f>
        <v>-47</v>
      </c>
      <c r="L27" s="153">
        <f>IF('[1]Pulje 1'!N11=0,"",'[1]Pulje 1'!N11)</f>
        <v>47</v>
      </c>
      <c r="M27" s="153">
        <f>IF('[1]Pulje 1'!O11=0,"",'[1]Pulje 1'!O11)</f>
        <v>52</v>
      </c>
      <c r="N27" s="153">
        <f>IF('[1]Pulje 1'!P11=0,"",'[1]Pulje 1'!P11)</f>
        <v>37</v>
      </c>
      <c r="O27" s="153">
        <f>IF('[1]Pulje 1'!Q11=0,"",'[1]Pulje 1'!Q11)</f>
        <v>52</v>
      </c>
      <c r="P27" s="153">
        <f>IF('[1]Pulje 1'!R11=0,"",'[1]Pulje 1'!R11)</f>
        <v>89</v>
      </c>
      <c r="Q27" s="164">
        <f>IF('[1]Pulje 1'!S11=0,"",'[1]Pulje 1'!S11)</f>
        <v>145.46627363513039</v>
      </c>
    </row>
    <row r="28" spans="1:17" s="151" customFormat="1" ht="17">
      <c r="A28" s="157">
        <v>23</v>
      </c>
      <c r="B28" s="156" t="str">
        <f>IF('[1]Pulje 1'!C12="","",'[1]Pulje 1'!C12)</f>
        <v>49</v>
      </c>
      <c r="C28" s="152">
        <f>IF('[1]Pulje 1'!D12="","",'[1]Pulje 1'!D12)</f>
        <v>48.58</v>
      </c>
      <c r="D28" s="156" t="str">
        <f>IF('[1]Pulje 1'!E12="","",'[1]Pulje 1'!E12)</f>
        <v>UK</v>
      </c>
      <c r="E28" s="155">
        <f>IF('[1]Pulje 1'!F12="","",'[1]Pulje 1'!F12)</f>
        <v>40008</v>
      </c>
      <c r="F28" s="154" t="str">
        <f>IF('[1]Pulje 1'!H12="","",'[1]Pulje 1'!H12)</f>
        <v>Heidi Nævdal</v>
      </c>
      <c r="G28" s="154" t="str">
        <f>IF('[1]Pulje 1'!I12="","",'[1]Pulje 1'!I12)</f>
        <v>AK Bjørgvin</v>
      </c>
      <c r="H28" s="153">
        <f>IF('[1]Pulje 1'!J12=0,"",'[1]Pulje 1'!J12)</f>
        <v>40</v>
      </c>
      <c r="I28" s="153">
        <f>IF('[1]Pulje 1'!K12=0,"",'[1]Pulje 1'!K12)</f>
        <v>-43</v>
      </c>
      <c r="J28" s="153">
        <f>IF('[1]Pulje 1'!L12=0,"",'[1]Pulje 1'!L12)</f>
        <v>-43</v>
      </c>
      <c r="K28" s="153">
        <f>IF('[1]Pulje 1'!M12=0,"",'[1]Pulje 1'!M12)</f>
        <v>46</v>
      </c>
      <c r="L28" s="153">
        <f>IF('[1]Pulje 1'!N12=0,"",'[1]Pulje 1'!N12)</f>
        <v>49</v>
      </c>
      <c r="M28" s="153">
        <f>IF('[1]Pulje 1'!O12=0,"",'[1]Pulje 1'!O12)</f>
        <v>51</v>
      </c>
      <c r="N28" s="153">
        <f>IF('[1]Pulje 1'!P12=0,"",'[1]Pulje 1'!P12)</f>
        <v>40</v>
      </c>
      <c r="O28" s="153">
        <f>IF('[1]Pulje 1'!Q12=0,"",'[1]Pulje 1'!Q12)</f>
        <v>51</v>
      </c>
      <c r="P28" s="153">
        <f>IF('[1]Pulje 1'!R12=0,"",'[1]Pulje 1'!R12)</f>
        <v>91</v>
      </c>
      <c r="Q28" s="164">
        <f>IF('[1]Pulje 1'!S12=0,"",'[1]Pulje 1'!S12)</f>
        <v>143.24833879707037</v>
      </c>
    </row>
    <row r="29" spans="1:17" s="151" customFormat="1" ht="17">
      <c r="A29" s="157">
        <v>24</v>
      </c>
      <c r="B29" s="156">
        <f>IF('[1]Pulje 4'!C11="","",'[1]Pulje 4'!C11)</f>
        <v>64</v>
      </c>
      <c r="C29" s="152">
        <f>IF('[1]Pulje 4'!D11="","",'[1]Pulje 4'!D11)</f>
        <v>61.04</v>
      </c>
      <c r="D29" s="156" t="str">
        <f>IF('[1]Pulje 4'!E11="","",'[1]Pulje 4'!E11)</f>
        <v>JK</v>
      </c>
      <c r="E29" s="155">
        <f>IF('[1]Pulje 4'!F11="","",'[1]Pulje 4'!F11)</f>
        <v>38606</v>
      </c>
      <c r="F29" s="154" t="str">
        <f>IF('[1]Pulje 4'!H11="","",'[1]Pulje 4'!H11)</f>
        <v>Linn Kempinger</v>
      </c>
      <c r="G29" s="154" t="str">
        <f>IF('[1]Pulje 4'!I11="","",'[1]Pulje 4'!I11)</f>
        <v>Spydeberg Atletene</v>
      </c>
      <c r="H29" s="153">
        <f>IF('[1]Pulje 4'!J11=0,"",'[1]Pulje 4'!J11)</f>
        <v>40</v>
      </c>
      <c r="I29" s="153">
        <f>IF('[1]Pulje 4'!K11=0,"",'[1]Pulje 4'!K11)</f>
        <v>43</v>
      </c>
      <c r="J29" s="153">
        <f>IF('[1]Pulje 4'!L11=0,"",'[1]Pulje 4'!L11)</f>
        <v>45</v>
      </c>
      <c r="K29" s="153">
        <f>IF('[1]Pulje 4'!M11=0,"",'[1]Pulje 4'!M11)</f>
        <v>50</v>
      </c>
      <c r="L29" s="153">
        <f>IF('[1]Pulje 4'!N11=0,"",'[1]Pulje 4'!N11)</f>
        <v>55</v>
      </c>
      <c r="M29" s="153">
        <f>IF('[1]Pulje 4'!O11=0,"",'[1]Pulje 4'!O11)</f>
        <v>57</v>
      </c>
      <c r="N29" s="153">
        <f>IF('[1]Pulje 4'!P11=0,"",'[1]Pulje 4'!P11)</f>
        <v>45</v>
      </c>
      <c r="O29" s="153">
        <f>IF('[1]Pulje 4'!Q11=0,"",'[1]Pulje 4'!Q11)</f>
        <v>57</v>
      </c>
      <c r="P29" s="153">
        <f>IF('[1]Pulje 4'!R11=0,"",'[1]Pulje 4'!R11)</f>
        <v>102</v>
      </c>
      <c r="Q29" s="152">
        <f>IF('[1]Pulje 4'!S11=0,"",'[1]Pulje 4'!S11)</f>
        <v>136.54958631004916</v>
      </c>
    </row>
    <row r="30" spans="1:17" s="151" customFormat="1" ht="17">
      <c r="A30" s="157">
        <v>25</v>
      </c>
      <c r="B30" s="156" t="str">
        <f>IF('[1]Pulje 1'!C18="","",'[1]Pulje 1'!C18)</f>
        <v>59</v>
      </c>
      <c r="C30" s="152">
        <f>IF('[1]Pulje 1'!D18="","",'[1]Pulje 1'!D18)</f>
        <v>56.61</v>
      </c>
      <c r="D30" s="156" t="str">
        <f>IF('[1]Pulje 1'!E18="","",'[1]Pulje 1'!E18)</f>
        <v>UK</v>
      </c>
      <c r="E30" s="155">
        <f>IF('[1]Pulje 1'!F18="","",'[1]Pulje 1'!F18)</f>
        <v>39957</v>
      </c>
      <c r="F30" s="154" t="str">
        <f>IF('[1]Pulje 1'!H18="","",'[1]Pulje 1'!H18)</f>
        <v>Nora Kristine Haugland</v>
      </c>
      <c r="G30" s="154" t="str">
        <f>IF('[1]Pulje 1'!I18="","",'[1]Pulje 1'!I18)</f>
        <v>Vigrestad IK</v>
      </c>
      <c r="H30" s="153">
        <f>IF('[1]Pulje 1'!J18=0,"",'[1]Pulje 1'!J18)</f>
        <v>-40</v>
      </c>
      <c r="I30" s="153">
        <f>IF('[1]Pulje 1'!K18=0,"",'[1]Pulje 1'!K18)</f>
        <v>40</v>
      </c>
      <c r="J30" s="153">
        <f>IF('[1]Pulje 1'!L18=0,"",'[1]Pulje 1'!L18)</f>
        <v>43</v>
      </c>
      <c r="K30" s="153">
        <f>IF('[1]Pulje 1'!M18=0,"",'[1]Pulje 1'!M18)</f>
        <v>48</v>
      </c>
      <c r="L30" s="153">
        <f>IF('[1]Pulje 1'!N18=0,"",'[1]Pulje 1'!N18)</f>
        <v>51</v>
      </c>
      <c r="M30" s="153">
        <f>IF('[1]Pulje 1'!O18=0,"",'[1]Pulje 1'!O18)</f>
        <v>53</v>
      </c>
      <c r="N30" s="153">
        <f>IF('[1]Pulje 1'!P18=0,"",'[1]Pulje 1'!P18)</f>
        <v>43</v>
      </c>
      <c r="O30" s="153">
        <f>IF('[1]Pulje 1'!Q18=0,"",'[1]Pulje 1'!Q18)</f>
        <v>53</v>
      </c>
      <c r="P30" s="153">
        <f>IF('[1]Pulje 1'!R18=0,"",'[1]Pulje 1'!R18)</f>
        <v>96</v>
      </c>
      <c r="Q30" s="164">
        <f>IF('[1]Pulje 1'!S18=0,"",'[1]Pulje 1'!S18)</f>
        <v>135.04186528692236</v>
      </c>
    </row>
    <row r="31" spans="1:17" s="151" customFormat="1" ht="17">
      <c r="A31" s="157">
        <v>26</v>
      </c>
      <c r="B31" s="156" t="str">
        <f>IF('[1]Pulje 1'!C19="","",'[1]Pulje 1'!C19)</f>
        <v>59</v>
      </c>
      <c r="C31" s="152">
        <f>IF('[1]Pulje 1'!D19="","",'[1]Pulje 1'!D19)</f>
        <v>55.06</v>
      </c>
      <c r="D31" s="156" t="str">
        <f>IF('[1]Pulje 1'!E19="","",'[1]Pulje 1'!E19)</f>
        <v>UK</v>
      </c>
      <c r="E31" s="155">
        <f>IF('[1]Pulje 1'!F19="","",'[1]Pulje 1'!F19)</f>
        <v>39832</v>
      </c>
      <c r="F31" s="154" t="str">
        <f>IF('[1]Pulje 1'!H19="","",'[1]Pulje 1'!H19)</f>
        <v>Veslemøy Susort Toskedal</v>
      </c>
      <c r="G31" s="154" t="str">
        <f>IF('[1]Pulje 1'!I19="","",'[1]Pulje 1'!I19)</f>
        <v>Tysvær VK</v>
      </c>
      <c r="H31" s="153">
        <f>IF('[1]Pulje 1'!J19=0,"",'[1]Pulje 1'!J19)</f>
        <v>-38</v>
      </c>
      <c r="I31" s="153">
        <f>IF('[1]Pulje 1'!K19=0,"",'[1]Pulje 1'!K19)</f>
        <v>-38</v>
      </c>
      <c r="J31" s="153">
        <f>IF('[1]Pulje 1'!L19=0,"",'[1]Pulje 1'!L19)</f>
        <v>38</v>
      </c>
      <c r="K31" s="153">
        <f>IF('[1]Pulje 1'!M19=0,"",'[1]Pulje 1'!M19)</f>
        <v>50</v>
      </c>
      <c r="L31" s="153">
        <f>IF('[1]Pulje 1'!N19=0,"",'[1]Pulje 1'!N19)</f>
        <v>-54</v>
      </c>
      <c r="M31" s="153">
        <f>IF('[1]Pulje 1'!O19=0,"",'[1]Pulje 1'!O19)</f>
        <v>55</v>
      </c>
      <c r="N31" s="153">
        <f>IF('[1]Pulje 1'!P19=0,"",'[1]Pulje 1'!P19)</f>
        <v>38</v>
      </c>
      <c r="O31" s="153">
        <f>IF('[1]Pulje 1'!Q19=0,"",'[1]Pulje 1'!Q19)</f>
        <v>55</v>
      </c>
      <c r="P31" s="153">
        <f>IF('[1]Pulje 1'!R19=0,"",'[1]Pulje 1'!R19)</f>
        <v>93</v>
      </c>
      <c r="Q31" s="164">
        <f>IF('[1]Pulje 1'!S19=0,"",'[1]Pulje 1'!S19)</f>
        <v>133.36128890927657</v>
      </c>
    </row>
    <row r="32" spans="1:17" s="151" customFormat="1" ht="17">
      <c r="A32" s="157">
        <v>27</v>
      </c>
      <c r="B32" s="156" t="str">
        <f>IF('[1]Pulje 1'!C10="","",'[1]Pulje 1'!C10)</f>
        <v>45</v>
      </c>
      <c r="C32" s="152">
        <f>IF('[1]Pulje 1'!D10="","",'[1]Pulje 1'!D10)</f>
        <v>38.06</v>
      </c>
      <c r="D32" s="156" t="str">
        <f>IF('[1]Pulje 1'!E10="","",'[1]Pulje 1'!E10)</f>
        <v>UK</v>
      </c>
      <c r="E32" s="155">
        <f>IF('[1]Pulje 1'!F10="","",'[1]Pulje 1'!F10)</f>
        <v>40848</v>
      </c>
      <c r="F32" s="154" t="str">
        <f>IF('[1]Pulje 1'!H10="","",'[1]Pulje 1'!H10)</f>
        <v>Ingrid Skag Skjefstad</v>
      </c>
      <c r="G32" s="154" t="str">
        <f>IF('[1]Pulje 1'!I10="","",'[1]Pulje 1'!I10)</f>
        <v>AK Bjørgvin</v>
      </c>
      <c r="H32" s="153">
        <f>IF('[1]Pulje 1'!J10=0,"",'[1]Pulje 1'!J10)</f>
        <v>28</v>
      </c>
      <c r="I32" s="153">
        <f>IF('[1]Pulje 1'!K10=0,"",'[1]Pulje 1'!K10)</f>
        <v>-30</v>
      </c>
      <c r="J32" s="153">
        <f>IF('[1]Pulje 1'!L10=0,"",'[1]Pulje 1'!L10)</f>
        <v>30</v>
      </c>
      <c r="K32" s="153">
        <f>IF('[1]Pulje 1'!M10=0,"",'[1]Pulje 1'!M10)</f>
        <v>35</v>
      </c>
      <c r="L32" s="153">
        <f>IF('[1]Pulje 1'!N10=0,"",'[1]Pulje 1'!N10)</f>
        <v>38</v>
      </c>
      <c r="M32" s="153">
        <f>IF('[1]Pulje 1'!O10=0,"",'[1]Pulje 1'!O10)</f>
        <v>-40</v>
      </c>
      <c r="N32" s="153">
        <f>IF('[1]Pulje 1'!P10=0,"",'[1]Pulje 1'!P10)</f>
        <v>30</v>
      </c>
      <c r="O32" s="153">
        <f>IF('[1]Pulje 1'!Q10=0,"",'[1]Pulje 1'!Q10)</f>
        <v>38</v>
      </c>
      <c r="P32" s="153">
        <f>IF('[1]Pulje 1'!R10=0,"",'[1]Pulje 1'!R10)</f>
        <v>68</v>
      </c>
      <c r="Q32" s="164">
        <f>IF('[1]Pulje 1'!S10=0,"",'[1]Pulje 1'!S10)</f>
        <v>132.39590749765443</v>
      </c>
    </row>
    <row r="33" spans="1:17" s="151" customFormat="1" ht="17">
      <c r="A33" s="157">
        <v>28</v>
      </c>
      <c r="B33" s="156">
        <f>IF('[1]Pulje 4'!C17="","",'[1]Pulje 4'!C17)</f>
        <v>71</v>
      </c>
      <c r="C33" s="152">
        <f>IF('[1]Pulje 4'!D17="","",'[1]Pulje 4'!D17)</f>
        <v>67.11</v>
      </c>
      <c r="D33" s="156" t="str">
        <f>IF('[1]Pulje 4'!E17="","",'[1]Pulje 4'!E17)</f>
        <v>UK</v>
      </c>
      <c r="E33" s="155">
        <f>IF('[1]Pulje 4'!F17="","",'[1]Pulje 4'!F17)</f>
        <v>39619</v>
      </c>
      <c r="F33" s="154" t="str">
        <f>IF('[1]Pulje 4'!H17="","",'[1]Pulje 4'!H17)</f>
        <v>Ingeborg Liland</v>
      </c>
      <c r="G33" s="154" t="str">
        <f>IF('[1]Pulje 4'!I17="","",'[1]Pulje 4'!I17)</f>
        <v>Vigrestad IK</v>
      </c>
      <c r="H33" s="153">
        <f>IF('[1]Pulje 4'!J17=0,"",'[1]Pulje 4'!J17)</f>
        <v>-44</v>
      </c>
      <c r="I33" s="153">
        <f>IF('[1]Pulje 4'!K17=0,"",'[1]Pulje 4'!K17)</f>
        <v>-44</v>
      </c>
      <c r="J33" s="153">
        <f>IF('[1]Pulje 4'!L17=0,"",'[1]Pulje 4'!L17)</f>
        <v>44</v>
      </c>
      <c r="K33" s="153">
        <f>IF('[1]Pulje 4'!M17=0,"",'[1]Pulje 4'!M17)</f>
        <v>56</v>
      </c>
      <c r="L33" s="153">
        <f>IF('[1]Pulje 4'!N17=0,"",'[1]Pulje 4'!N17)</f>
        <v>60</v>
      </c>
      <c r="M33" s="153">
        <f>IF('[1]Pulje 4'!O17=0,"",'[1]Pulje 4'!O17)</f>
        <v>-63</v>
      </c>
      <c r="N33" s="153">
        <f>IF('[1]Pulje 4'!P17=0,"",'[1]Pulje 4'!P17)</f>
        <v>44</v>
      </c>
      <c r="O33" s="153">
        <f>IF('[1]Pulje 4'!Q17=0,"",'[1]Pulje 4'!Q17)</f>
        <v>60</v>
      </c>
      <c r="P33" s="153">
        <f>IF('[1]Pulje 4'!R17=0,"",'[1]Pulje 4'!R17)</f>
        <v>104</v>
      </c>
      <c r="Q33" s="152">
        <f>IF('[1]Pulje 4'!S17=0,"",'[1]Pulje 4'!S17)</f>
        <v>131.53947637843677</v>
      </c>
    </row>
    <row r="34" spans="1:17" s="151" customFormat="1" ht="17">
      <c r="A34" s="157">
        <v>29</v>
      </c>
      <c r="B34" s="156">
        <f>IF('[1]Pulje 4'!C13="","",'[1]Pulje 4'!C13)</f>
        <v>64</v>
      </c>
      <c r="C34" s="152">
        <f>IF('[1]Pulje 4'!D13="","",'[1]Pulje 4'!D13)</f>
        <v>59.11</v>
      </c>
      <c r="D34" s="156" t="str">
        <f>IF('[1]Pulje 4'!E13="","",'[1]Pulje 4'!E13)</f>
        <v>JK</v>
      </c>
      <c r="E34" s="155">
        <f>IF('[1]Pulje 4'!F13="","",'[1]Pulje 4'!F13)</f>
        <v>38515</v>
      </c>
      <c r="F34" s="154" t="str">
        <f>IF('[1]Pulje 4'!H13="","",'[1]Pulje 4'!H13)</f>
        <v>Rina Tysse</v>
      </c>
      <c r="G34" s="154" t="str">
        <f>IF('[1]Pulje 4'!I13="","",'[1]Pulje 4'!I13)</f>
        <v>Tysvær VK</v>
      </c>
      <c r="H34" s="153">
        <f>IF('[1]Pulje 4'!J13=0,"",'[1]Pulje 4'!J13)</f>
        <v>41</v>
      </c>
      <c r="I34" s="153">
        <f>IF('[1]Pulje 4'!K13=0,"",'[1]Pulje 4'!K13)</f>
        <v>45</v>
      </c>
      <c r="J34" s="153">
        <f>IF('[1]Pulje 4'!L13=0,"",'[1]Pulje 4'!L13)</f>
        <v>-47</v>
      </c>
      <c r="K34" s="153">
        <f>IF('[1]Pulje 4'!M13=0,"",'[1]Pulje 4'!M13)</f>
        <v>-50</v>
      </c>
      <c r="L34" s="153">
        <f>IF('[1]Pulje 4'!N13=0,"",'[1]Pulje 4'!N13)</f>
        <v>50</v>
      </c>
      <c r="M34" s="153">
        <f>IF('[1]Pulje 4'!O13=0,"",'[1]Pulje 4'!O13)</f>
        <v>-54</v>
      </c>
      <c r="N34" s="153">
        <f>IF('[1]Pulje 4'!P13=0,"",'[1]Pulje 4'!P13)</f>
        <v>45</v>
      </c>
      <c r="O34" s="153">
        <f>IF('[1]Pulje 4'!Q13=0,"",'[1]Pulje 4'!Q13)</f>
        <v>50</v>
      </c>
      <c r="P34" s="153">
        <f>IF('[1]Pulje 4'!R13=0,"",'[1]Pulje 4'!R13)</f>
        <v>95</v>
      </c>
      <c r="Q34" s="152">
        <f>IF('[1]Pulje 4'!S13=0,"",'[1]Pulje 4'!S13)</f>
        <v>129.83119964404662</v>
      </c>
    </row>
    <row r="35" spans="1:17" s="151" customFormat="1" ht="17">
      <c r="A35" s="157">
        <v>30</v>
      </c>
      <c r="B35" s="156">
        <f>IF('[1]Pulje 4'!C10="","",'[1]Pulje 4'!C10)</f>
        <v>64</v>
      </c>
      <c r="C35" s="152">
        <f>IF('[1]Pulje 4'!D10="","",'[1]Pulje 4'!D10)</f>
        <v>62.22</v>
      </c>
      <c r="D35" s="156" t="str">
        <f>IF('[1]Pulje 4'!E10="","",'[1]Pulje 4'!E10)</f>
        <v>UK</v>
      </c>
      <c r="E35" s="155">
        <f>IF('[1]Pulje 4'!F10="","",'[1]Pulje 4'!F10)</f>
        <v>39309</v>
      </c>
      <c r="F35" s="154" t="str">
        <f>IF('[1]Pulje 4'!H10="","",'[1]Pulje 4'!H10)</f>
        <v>Mia Wensberg</v>
      </c>
      <c r="G35" s="154" t="str">
        <f>IF('[1]Pulje 4'!I10="","",'[1]Pulje 4'!I10)</f>
        <v>Stavanger AK</v>
      </c>
      <c r="H35" s="153">
        <f>IF('[1]Pulje 4'!J10=0,"",'[1]Pulje 4'!J10)</f>
        <v>-42</v>
      </c>
      <c r="I35" s="153">
        <f>IF('[1]Pulje 4'!K10=0,"",'[1]Pulje 4'!K10)</f>
        <v>42</v>
      </c>
      <c r="J35" s="153">
        <f>IF('[1]Pulje 4'!L10=0,"",'[1]Pulje 4'!L10)</f>
        <v>-44</v>
      </c>
      <c r="K35" s="153">
        <f>IF('[1]Pulje 4'!M10=0,"",'[1]Pulje 4'!M10)</f>
        <v>50</v>
      </c>
      <c r="L35" s="153">
        <f>IF('[1]Pulje 4'!N10=0,"",'[1]Pulje 4'!N10)</f>
        <v>52</v>
      </c>
      <c r="M35" s="153">
        <f>IF('[1]Pulje 4'!O10=0,"",'[1]Pulje 4'!O10)</f>
        <v>54</v>
      </c>
      <c r="N35" s="153">
        <f>IF('[1]Pulje 4'!P10=0,"",'[1]Pulje 4'!P10)</f>
        <v>42</v>
      </c>
      <c r="O35" s="153">
        <f>IF('[1]Pulje 4'!Q10=0,"",'[1]Pulje 4'!Q10)</f>
        <v>54</v>
      </c>
      <c r="P35" s="153">
        <f>IF('[1]Pulje 4'!R10=0,"",'[1]Pulje 4'!R10)</f>
        <v>96</v>
      </c>
      <c r="Q35" s="152">
        <f>IF('[1]Pulje 4'!S10=0,"",'[1]Pulje 4'!S10)</f>
        <v>126.98851364196426</v>
      </c>
    </row>
    <row r="36" spans="1:17" s="151" customFormat="1" ht="17">
      <c r="A36" s="157">
        <v>31</v>
      </c>
      <c r="B36" s="156" t="str">
        <f>IF('[1]Pulje 1'!C13="","",'[1]Pulje 1'!C13)</f>
        <v>55</v>
      </c>
      <c r="C36" s="152">
        <f>IF('[1]Pulje 1'!D13="","",'[1]Pulje 1'!D13)</f>
        <v>52.23</v>
      </c>
      <c r="D36" s="156" t="str">
        <f>IF('[1]Pulje 1'!E13="","",'[1]Pulje 1'!E13)</f>
        <v>UK</v>
      </c>
      <c r="E36" s="155">
        <f>IF('[1]Pulje 1'!F13="","",'[1]Pulje 1'!F13)</f>
        <v>40056</v>
      </c>
      <c r="F36" s="154" t="str">
        <f>IF('[1]Pulje 1'!H13="","",'[1]Pulje 1'!H13)</f>
        <v>Mathea Dypvik Kvaale</v>
      </c>
      <c r="G36" s="154" t="str">
        <f>IF('[1]Pulje 1'!I13="","",'[1]Pulje 1'!I13)</f>
        <v>Hitra VK</v>
      </c>
      <c r="H36" s="153">
        <f>IF('[1]Pulje 1'!J13=0,"",'[1]Pulje 1'!J13)</f>
        <v>33</v>
      </c>
      <c r="I36" s="153">
        <f>IF('[1]Pulje 1'!K13=0,"",'[1]Pulje 1'!K13)</f>
        <v>35</v>
      </c>
      <c r="J36" s="153">
        <f>IF('[1]Pulje 1'!L13=0,"",'[1]Pulje 1'!L13)</f>
        <v>37</v>
      </c>
      <c r="K36" s="153">
        <f>IF('[1]Pulje 1'!M13=0,"",'[1]Pulje 1'!M13)</f>
        <v>43</v>
      </c>
      <c r="L36" s="153">
        <f>IF('[1]Pulje 1'!N13=0,"",'[1]Pulje 1'!N13)</f>
        <v>45</v>
      </c>
      <c r="M36" s="153">
        <f>IF('[1]Pulje 1'!O13=0,"",'[1]Pulje 1'!O13)</f>
        <v>47</v>
      </c>
      <c r="N36" s="153">
        <f>IF('[1]Pulje 1'!P13=0,"",'[1]Pulje 1'!P13)</f>
        <v>37</v>
      </c>
      <c r="O36" s="153">
        <f>IF('[1]Pulje 1'!Q13=0,"",'[1]Pulje 1'!Q13)</f>
        <v>47</v>
      </c>
      <c r="P36" s="153">
        <f>IF('[1]Pulje 1'!R13=0,"",'[1]Pulje 1'!R13)</f>
        <v>84</v>
      </c>
      <c r="Q36" s="164">
        <f>IF('[1]Pulje 1'!S13=0,"",'[1]Pulje 1'!S13)</f>
        <v>125.11999272661697</v>
      </c>
    </row>
    <row r="37" spans="1:17" s="151" customFormat="1" ht="17">
      <c r="A37" s="157">
        <v>32</v>
      </c>
      <c r="B37" s="156">
        <f>IF('[1]Pulje 6'!C16="","",'[1]Pulje 6'!C16)</f>
        <v>81</v>
      </c>
      <c r="C37" s="152">
        <f>IF('[1]Pulje 6'!D16="","",'[1]Pulje 6'!D16)</f>
        <v>80.260000000000005</v>
      </c>
      <c r="D37" s="156" t="str">
        <f>IF('[1]Pulje 6'!E16="","",'[1]Pulje 6'!E16)</f>
        <v>UK</v>
      </c>
      <c r="E37" s="155">
        <f>IF('[1]Pulje 6'!F16="","",'[1]Pulje 6'!F16)</f>
        <v>39742</v>
      </c>
      <c r="F37" s="154" t="str">
        <f>IF('[1]Pulje 6'!H16="","",'[1]Pulje 6'!H16)</f>
        <v>Mille Østli Dekke</v>
      </c>
      <c r="G37" s="154" t="str">
        <f>IF('[1]Pulje 6'!I16="","",'[1]Pulje 6'!I16)</f>
        <v>Spydeberg Atletene</v>
      </c>
      <c r="H37" s="153">
        <f>IF('[1]Pulje 6'!J16=0,"",'[1]Pulje 6'!J16)</f>
        <v>42</v>
      </c>
      <c r="I37" s="153">
        <f>IF('[1]Pulje 6'!K16=0,"",'[1]Pulje 6'!K16)</f>
        <v>45</v>
      </c>
      <c r="J37" s="153">
        <f>IF('[1]Pulje 6'!L16=0,"",'[1]Pulje 6'!L16)</f>
        <v>-48</v>
      </c>
      <c r="K37" s="153">
        <f>IF('[1]Pulje 6'!M16=0,"",'[1]Pulje 6'!M16)</f>
        <v>53</v>
      </c>
      <c r="L37" s="153">
        <f>IF('[1]Pulje 6'!N16=0,"",'[1]Pulje 6'!N16)</f>
        <v>57</v>
      </c>
      <c r="M37" s="153">
        <f>IF('[1]Pulje 6'!O16=0,"",'[1]Pulje 6'!O16)</f>
        <v>62</v>
      </c>
      <c r="N37" s="153">
        <f>IF('[1]Pulje 6'!P16=0,"",'[1]Pulje 6'!P16)</f>
        <v>45</v>
      </c>
      <c r="O37" s="153">
        <f>IF('[1]Pulje 6'!Q16=0,"",'[1]Pulje 6'!Q16)</f>
        <v>62</v>
      </c>
      <c r="P37" s="153">
        <f>IF('[1]Pulje 6'!R16=0,"",'[1]Pulje 6'!R16)</f>
        <v>107</v>
      </c>
      <c r="Q37" s="152">
        <f>IF('[1]Pulje 6'!S16=0,"",'[1]Pulje 6'!S16)</f>
        <v>123.62850721656507</v>
      </c>
    </row>
    <row r="38" spans="1:17" s="151" customFormat="1" ht="17">
      <c r="A38" s="157">
        <v>33</v>
      </c>
      <c r="B38" s="156">
        <f>IF('[1]Pulje 4'!C12="","",'[1]Pulje 4'!C12)</f>
        <v>64</v>
      </c>
      <c r="C38" s="152">
        <f>IF('[1]Pulje 4'!D12="","",'[1]Pulje 4'!D12)</f>
        <v>62.06</v>
      </c>
      <c r="D38" s="156" t="str">
        <f>IF('[1]Pulje 4'!E12="","",'[1]Pulje 4'!E12)</f>
        <v>UK</v>
      </c>
      <c r="E38" s="155">
        <f>IF('[1]Pulje 4'!F12="","",'[1]Pulje 4'!F12)</f>
        <v>40152</v>
      </c>
      <c r="F38" s="154" t="str">
        <f>IF('[1]Pulje 4'!H12="","",'[1]Pulje 4'!H12)</f>
        <v>Sigrid Johanne Røvik</v>
      </c>
      <c r="G38" s="154" t="str">
        <f>IF('[1]Pulje 4'!I12="","",'[1]Pulje 4'!I12)</f>
        <v>Hitra VK</v>
      </c>
      <c r="H38" s="153">
        <f>IF('[1]Pulje 4'!J12=0,"",'[1]Pulje 4'!J12)</f>
        <v>37</v>
      </c>
      <c r="I38" s="153">
        <f>IF('[1]Pulje 4'!K12=0,"",'[1]Pulje 4'!K12)</f>
        <v>39</v>
      </c>
      <c r="J38" s="153">
        <f>IF('[1]Pulje 4'!L12=0,"",'[1]Pulje 4'!L12)</f>
        <v>41</v>
      </c>
      <c r="K38" s="153">
        <f>IF('[1]Pulje 4'!M12=0,"",'[1]Pulje 4'!M12)</f>
        <v>47</v>
      </c>
      <c r="L38" s="153">
        <f>IF('[1]Pulje 4'!N12=0,"",'[1]Pulje 4'!N12)</f>
        <v>51</v>
      </c>
      <c r="M38" s="153">
        <f>IF('[1]Pulje 4'!O12=0,"",'[1]Pulje 4'!O12)</f>
        <v>-56</v>
      </c>
      <c r="N38" s="153">
        <f>IF('[1]Pulje 4'!P12=0,"",'[1]Pulje 4'!P12)</f>
        <v>41</v>
      </c>
      <c r="O38" s="153">
        <f>IF('[1]Pulje 4'!Q12=0,"",'[1]Pulje 4'!Q12)</f>
        <v>51</v>
      </c>
      <c r="P38" s="153">
        <f>IF('[1]Pulje 4'!R12=0,"",'[1]Pulje 4'!R12)</f>
        <v>92</v>
      </c>
      <c r="Q38" s="152">
        <f>IF('[1]Pulje 4'!S12=0,"",'[1]Pulje 4'!S12)</f>
        <v>121.89154311813044</v>
      </c>
    </row>
    <row r="39" spans="1:17" s="151" customFormat="1" ht="17">
      <c r="A39" s="157">
        <v>34</v>
      </c>
      <c r="B39" s="156">
        <f>IF('[1]Pulje 4'!C9="","",'[1]Pulje 4'!C9)</f>
        <v>64</v>
      </c>
      <c r="C39" s="152">
        <f>IF('[1]Pulje 4'!D9="","",'[1]Pulje 4'!D9)</f>
        <v>60.23</v>
      </c>
      <c r="D39" s="156" t="str">
        <f>IF('[1]Pulje 4'!E9="","",'[1]Pulje 4'!E9)</f>
        <v>UK</v>
      </c>
      <c r="E39" s="155">
        <f>IF('[1]Pulje 4'!F9="","",'[1]Pulje 4'!F9)</f>
        <v>39121</v>
      </c>
      <c r="F39" s="154" t="str">
        <f>IF('[1]Pulje 4'!H9="","",'[1]Pulje 4'!H9)</f>
        <v>Einaz Tajik</v>
      </c>
      <c r="G39" s="154" t="str">
        <f>IF('[1]Pulje 4'!I9="","",'[1]Pulje 4'!I9)</f>
        <v>Tønsberg-Kam.</v>
      </c>
      <c r="H39" s="153">
        <f>IF('[1]Pulje 4'!J9=0,"",'[1]Pulje 4'!J9)</f>
        <v>36</v>
      </c>
      <c r="I39" s="153">
        <f>IF('[1]Pulje 4'!K9=0,"",'[1]Pulje 4'!K9)</f>
        <v>-38</v>
      </c>
      <c r="J39" s="153">
        <f>IF('[1]Pulje 4'!L9=0,"",'[1]Pulje 4'!L9)</f>
        <v>-38</v>
      </c>
      <c r="K39" s="153">
        <f>IF('[1]Pulje 4'!M9=0,"",'[1]Pulje 4'!M9)</f>
        <v>47</v>
      </c>
      <c r="L39" s="153">
        <f>IF('[1]Pulje 4'!N9=0,"",'[1]Pulje 4'!N9)</f>
        <v>50</v>
      </c>
      <c r="M39" s="153">
        <f>IF('[1]Pulje 4'!O9=0,"",'[1]Pulje 4'!O9)</f>
        <v>51</v>
      </c>
      <c r="N39" s="153">
        <f>IF('[1]Pulje 4'!P9=0,"",'[1]Pulje 4'!P9)</f>
        <v>36</v>
      </c>
      <c r="O39" s="153">
        <f>IF('[1]Pulje 4'!Q9=0,"",'[1]Pulje 4'!Q9)</f>
        <v>51</v>
      </c>
      <c r="P39" s="153">
        <f>IF('[1]Pulje 4'!R9=0,"",'[1]Pulje 4'!R9)</f>
        <v>87</v>
      </c>
      <c r="Q39" s="152">
        <f>IF('[1]Pulje 4'!S9=0,"",'[1]Pulje 4'!S9)</f>
        <v>117.46266509551691</v>
      </c>
    </row>
    <row r="40" spans="1:17" s="151" customFormat="1" ht="18" customHeight="1">
      <c r="A40" s="157">
        <v>35</v>
      </c>
      <c r="B40" s="156" t="str">
        <f>IF('[1]Pulje 1'!C14="","",'[1]Pulje 1'!C14)</f>
        <v>55</v>
      </c>
      <c r="C40" s="152">
        <f>IF('[1]Pulje 1'!D14="","",'[1]Pulje 1'!D14)</f>
        <v>53.74</v>
      </c>
      <c r="D40" s="156" t="str">
        <f>IF('[1]Pulje 1'!E14="","",'[1]Pulje 1'!E14)</f>
        <v>UK</v>
      </c>
      <c r="E40" s="155">
        <f>IF('[1]Pulje 1'!F14="","",'[1]Pulje 1'!F14)</f>
        <v>39864</v>
      </c>
      <c r="F40" s="154" t="str">
        <f>IF('[1]Pulje 1'!H14="","",'[1]Pulje 1'!H14)</f>
        <v>Monika Øvrebø</v>
      </c>
      <c r="G40" s="154" t="str">
        <f>IF('[1]Pulje 1'!I14="","",'[1]Pulje 1'!I14)</f>
        <v>Tysvær VK</v>
      </c>
      <c r="H40" s="153">
        <f>IF('[1]Pulje 1'!J14=0,"",'[1]Pulje 1'!J14)</f>
        <v>33</v>
      </c>
      <c r="I40" s="153">
        <f>IF('[1]Pulje 1'!K14=0,"",'[1]Pulje 1'!K14)</f>
        <v>36</v>
      </c>
      <c r="J40" s="153">
        <f>IF('[1]Pulje 1'!L14=0,"",'[1]Pulje 1'!L14)</f>
        <v>-38</v>
      </c>
      <c r="K40" s="153">
        <f>IF('[1]Pulje 1'!M14=0,"",'[1]Pulje 1'!M14)</f>
        <v>-37</v>
      </c>
      <c r="L40" s="153">
        <f>IF('[1]Pulje 1'!N14=0,"",'[1]Pulje 1'!N14)</f>
        <v>37</v>
      </c>
      <c r="M40" s="153">
        <f>IF('[1]Pulje 1'!O14=0,"",'[1]Pulje 1'!O14)</f>
        <v>42</v>
      </c>
      <c r="N40" s="153">
        <f>IF('[1]Pulje 1'!P14=0,"",'[1]Pulje 1'!P14)</f>
        <v>36</v>
      </c>
      <c r="O40" s="153">
        <f>IF('[1]Pulje 1'!Q14=0,"",'[1]Pulje 1'!Q14)</f>
        <v>42</v>
      </c>
      <c r="P40" s="153">
        <f>IF('[1]Pulje 1'!R14=0,"",'[1]Pulje 1'!R14)</f>
        <v>78</v>
      </c>
      <c r="Q40" s="164">
        <f>IF('[1]Pulje 1'!S14=0,"",'[1]Pulje 1'!S14)</f>
        <v>113.7959913422937</v>
      </c>
    </row>
    <row r="41" spans="1:17" s="151" customFormat="1" ht="17">
      <c r="A41" s="157">
        <v>36</v>
      </c>
      <c r="B41" s="156" t="str">
        <f>IF('[1]Pulje 1'!C9="","",'[1]Pulje 1'!C9)</f>
        <v>45</v>
      </c>
      <c r="C41" s="152">
        <f>IF('[1]Pulje 1'!D9="","",'[1]Pulje 1'!D9)</f>
        <v>39.57</v>
      </c>
      <c r="D41" s="156" t="str">
        <f>IF('[1]Pulje 1'!E9="","",'[1]Pulje 1'!E9)</f>
        <v>UK</v>
      </c>
      <c r="E41" s="155">
        <f>IF('[1]Pulje 1'!F9="","",'[1]Pulje 1'!F9)</f>
        <v>40757</v>
      </c>
      <c r="F41" s="154" t="str">
        <f>IF('[1]Pulje 1'!H9="","",'[1]Pulje 1'!H9)</f>
        <v>Ingrid Emilie Haugland</v>
      </c>
      <c r="G41" s="154" t="str">
        <f>IF('[1]Pulje 1'!I9="","",'[1]Pulje 1'!I9)</f>
        <v>Vigrestad IK</v>
      </c>
      <c r="H41" s="153">
        <f>IF('[1]Pulje 1'!J9=0,"",'[1]Pulje 1'!J9)</f>
        <v>23</v>
      </c>
      <c r="I41" s="153">
        <f>IF('[1]Pulje 1'!K9=0,"",'[1]Pulje 1'!K9)</f>
        <v>25</v>
      </c>
      <c r="J41" s="153">
        <f>IF('[1]Pulje 1'!L9=0,"",'[1]Pulje 1'!L9)</f>
        <v>27</v>
      </c>
      <c r="K41" s="153">
        <f>IF('[1]Pulje 1'!M9=0,"",'[1]Pulje 1'!M9)</f>
        <v>27</v>
      </c>
      <c r="L41" s="153">
        <f>IF('[1]Pulje 1'!N9=0,"",'[1]Pulje 1'!N9)</f>
        <v>29</v>
      </c>
      <c r="M41" s="153">
        <f>IF('[1]Pulje 1'!O9=0,"",'[1]Pulje 1'!O9)</f>
        <v>-32</v>
      </c>
      <c r="N41" s="153">
        <f>IF('[1]Pulje 1'!P9=0,"",'[1]Pulje 1'!P9)</f>
        <v>27</v>
      </c>
      <c r="O41" s="153">
        <f>IF('[1]Pulje 1'!Q9=0,"",'[1]Pulje 1'!Q9)</f>
        <v>29</v>
      </c>
      <c r="P41" s="153">
        <f>IF('[1]Pulje 1'!R9=0,"",'[1]Pulje 1'!R9)</f>
        <v>56</v>
      </c>
      <c r="Q41" s="164">
        <f>IF('[1]Pulje 1'!S9=0,"",'[1]Pulje 1'!S9)</f>
        <v>105.11173298695607</v>
      </c>
    </row>
    <row r="42" spans="1:17" ht="14" customHeight="1">
      <c r="A42" s="162"/>
      <c r="B42" s="162"/>
      <c r="C42" s="158"/>
      <c r="D42" s="162"/>
      <c r="E42" s="161"/>
      <c r="F42" s="160"/>
      <c r="G42" s="160"/>
      <c r="H42" s="160"/>
      <c r="I42" s="160"/>
      <c r="J42" s="160"/>
      <c r="K42" s="160"/>
      <c r="L42" s="160"/>
      <c r="M42" s="160"/>
      <c r="N42" s="159"/>
      <c r="O42" s="159"/>
      <c r="P42" s="159"/>
      <c r="Q42" s="158"/>
    </row>
    <row r="43" spans="1:17" s="163" customFormat="1" ht="28">
      <c r="A43" s="209" t="s">
        <v>178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</row>
    <row r="44" spans="1:17" ht="14" customHeight="1">
      <c r="A44" s="162"/>
      <c r="B44" s="162"/>
      <c r="C44" s="158"/>
      <c r="D44" s="162"/>
      <c r="E44" s="161"/>
      <c r="F44" s="160"/>
      <c r="G44" s="160"/>
      <c r="H44" s="160"/>
      <c r="I44" s="160"/>
      <c r="J44" s="160"/>
      <c r="K44" s="160"/>
      <c r="L44" s="160"/>
      <c r="M44" s="160"/>
      <c r="N44" s="159"/>
      <c r="O44" s="159"/>
      <c r="P44" s="159"/>
      <c r="Q44" s="158"/>
    </row>
    <row r="45" spans="1:17" s="151" customFormat="1" ht="17">
      <c r="A45" s="157">
        <v>1</v>
      </c>
      <c r="B45" s="156">
        <f>IF('[1]Pulje 2'!C18="","",'[1]Pulje 2'!C18)</f>
        <v>73</v>
      </c>
      <c r="C45" s="152">
        <f>IF('[1]Pulje 2'!D18="","",'[1]Pulje 2'!D18)</f>
        <v>72.27</v>
      </c>
      <c r="D45" s="156" t="str">
        <f>IF('[1]Pulje 2'!E18="","",'[1]Pulje 2'!E18)</f>
        <v>JM</v>
      </c>
      <c r="E45" s="155">
        <f>IF('[1]Pulje 2'!F18="","",'[1]Pulje 2'!F18)</f>
        <v>38415</v>
      </c>
      <c r="F45" s="154" t="str">
        <f>IF('[1]Pulje 2'!H18="","",'[1]Pulje 2'!H18)</f>
        <v>Stefan Rønnevik</v>
      </c>
      <c r="G45" s="154" t="str">
        <f>IF('[1]Pulje 2'!I18="","",'[1]Pulje 2'!I18)</f>
        <v>Tysvær VK</v>
      </c>
      <c r="H45" s="153">
        <f>IF('[1]Pulje 2'!J18=0,"",'[1]Pulje 2'!J18)</f>
        <v>110</v>
      </c>
      <c r="I45" s="153">
        <f>IF('[1]Pulje 2'!K18=0,"",'[1]Pulje 2'!K18)</f>
        <v>-115</v>
      </c>
      <c r="J45" s="153">
        <f>IF('[1]Pulje 2'!L18=0,"",'[1]Pulje 2'!L18)</f>
        <v>-115</v>
      </c>
      <c r="K45" s="153">
        <f>IF('[1]Pulje 2'!M18=0,"",'[1]Pulje 2'!M18)</f>
        <v>130</v>
      </c>
      <c r="L45" s="153">
        <f>IF('[1]Pulje 2'!N18=0,"",'[1]Pulje 2'!N18)</f>
        <v>-138</v>
      </c>
      <c r="M45" s="153">
        <f>IF('[1]Pulje 2'!O18=0,"",'[1]Pulje 2'!O18)</f>
        <v>138</v>
      </c>
      <c r="N45" s="153">
        <f>IF('[1]Pulje 2'!P18=0,"",'[1]Pulje 2'!P18)</f>
        <v>110</v>
      </c>
      <c r="O45" s="153">
        <f>IF('[1]Pulje 2'!Q18=0,"",'[1]Pulje 2'!Q18)</f>
        <v>138</v>
      </c>
      <c r="P45" s="153">
        <f>IF('[1]Pulje 2'!R18=0,"",'[1]Pulje 2'!R18)</f>
        <v>248</v>
      </c>
      <c r="Q45" s="152">
        <f>IF('[1]Pulje 2'!S18=0,"",'[1]Pulje 2'!S18)</f>
        <v>336.37994559988391</v>
      </c>
    </row>
    <row r="46" spans="1:17" s="151" customFormat="1" ht="17">
      <c r="A46" s="157">
        <v>2</v>
      </c>
      <c r="B46" s="156">
        <f>IF('[1]Pulje 3'!C17="","",'[1]Pulje 3'!C17)</f>
        <v>81</v>
      </c>
      <c r="C46" s="152">
        <f>IF('[1]Pulje 3'!D17="","",'[1]Pulje 3'!D17)</f>
        <v>80.260000000000005</v>
      </c>
      <c r="D46" s="156" t="str">
        <f>IF('[1]Pulje 3'!E17="","",'[1]Pulje 3'!E17)</f>
        <v>JM</v>
      </c>
      <c r="E46" s="155">
        <f>IF('[1]Pulje 3'!F17="","",'[1]Pulje 3'!F17)</f>
        <v>38896</v>
      </c>
      <c r="F46" s="154" t="str">
        <f>IF('[1]Pulje 3'!H17="","",'[1]Pulje 3'!H17)</f>
        <v>Alvolai Myrvang Røyseth</v>
      </c>
      <c r="G46" s="154" t="str">
        <f>IF('[1]Pulje 3'!I17="","",'[1]Pulje 3'!I17)</f>
        <v>Tambarskjelvar IL</v>
      </c>
      <c r="H46" s="153">
        <f>IF('[1]Pulje 3'!J17=0,"",'[1]Pulje 3'!J17)</f>
        <v>113</v>
      </c>
      <c r="I46" s="153">
        <f>IF('[1]Pulje 3'!K17=0,"",'[1]Pulje 3'!K17)</f>
        <v>-116</v>
      </c>
      <c r="J46" s="153">
        <f>IF('[1]Pulje 3'!L17=0,"",'[1]Pulje 3'!L17)</f>
        <v>-116</v>
      </c>
      <c r="K46" s="153">
        <f>IF('[1]Pulje 3'!M17=0,"",'[1]Pulje 3'!M17)</f>
        <v>137</v>
      </c>
      <c r="L46" s="153">
        <f>IF('[1]Pulje 3'!N17=0,"",'[1]Pulje 3'!N17)</f>
        <v>-142</v>
      </c>
      <c r="M46" s="153">
        <f>IF('[1]Pulje 3'!O17=0,"",'[1]Pulje 3'!O17)</f>
        <v>-145</v>
      </c>
      <c r="N46" s="153">
        <f>IF('[1]Pulje 3'!P17=0,"",'[1]Pulje 3'!P17)</f>
        <v>113</v>
      </c>
      <c r="O46" s="153">
        <f>IF('[1]Pulje 3'!Q17=0,"",'[1]Pulje 3'!Q17)</f>
        <v>137</v>
      </c>
      <c r="P46" s="153">
        <f>IF('[1]Pulje 3'!R17=0,"",'[1]Pulje 3'!R17)</f>
        <v>250</v>
      </c>
      <c r="Q46" s="152">
        <f>IF('[1]Pulje 3'!S17=0,"",'[1]Pulje 3'!S17)</f>
        <v>318.89226467062105</v>
      </c>
    </row>
    <row r="47" spans="1:17" s="151" customFormat="1" ht="17">
      <c r="A47" s="157">
        <v>3</v>
      </c>
      <c r="B47" s="156">
        <f>IF('[1]Pulje 5'!C12="","",'[1]Pulje 5'!C12)</f>
        <v>89</v>
      </c>
      <c r="C47" s="152">
        <f>IF('[1]Pulje 5'!D12="","",'[1]Pulje 5'!D12)</f>
        <v>81.209999999999994</v>
      </c>
      <c r="D47" s="156" t="str">
        <f>IF('[1]Pulje 5'!E12="","",'[1]Pulje 5'!E12)</f>
        <v>JM</v>
      </c>
      <c r="E47" s="155">
        <f>IF('[1]Pulje 5'!F12="","",'[1]Pulje 5'!F12)</f>
        <v>38300</v>
      </c>
      <c r="F47" s="154" t="str">
        <f>IF('[1]Pulje 5'!H12="","",'[1]Pulje 5'!H12)</f>
        <v>Even Matnisdal</v>
      </c>
      <c r="G47" s="154" t="str">
        <f>IF('[1]Pulje 5'!I12="","",'[1]Pulje 5'!I12)</f>
        <v>Vigrestad IK</v>
      </c>
      <c r="H47" s="153">
        <f>IF('[1]Pulje 5'!J12=0,"",'[1]Pulje 5'!J12)</f>
        <v>110</v>
      </c>
      <c r="I47" s="153">
        <f>IF('[1]Pulje 5'!K12=0,"",'[1]Pulje 5'!K12)</f>
        <v>112</v>
      </c>
      <c r="J47" s="153">
        <f>IF('[1]Pulje 5'!L12=0,"",'[1]Pulje 5'!L12)</f>
        <v>-114</v>
      </c>
      <c r="K47" s="153">
        <f>IF('[1]Pulje 5'!M12=0,"",'[1]Pulje 5'!M12)</f>
        <v>130</v>
      </c>
      <c r="L47" s="153">
        <f>IF('[1]Pulje 5'!N12=0,"",'[1]Pulje 5'!N12)</f>
        <v>133</v>
      </c>
      <c r="M47" s="153">
        <f>IF('[1]Pulje 5'!O12=0,"",'[1]Pulje 5'!O12)</f>
        <v>136</v>
      </c>
      <c r="N47" s="153">
        <f>IF('[1]Pulje 5'!P12=0,"",'[1]Pulje 5'!P12)</f>
        <v>112</v>
      </c>
      <c r="O47" s="153">
        <f>IF('[1]Pulje 5'!Q12=0,"",'[1]Pulje 5'!Q12)</f>
        <v>136</v>
      </c>
      <c r="P47" s="153">
        <f>IF('[1]Pulje 5'!R12=0,"",'[1]Pulje 5'!R12)</f>
        <v>248</v>
      </c>
      <c r="Q47" s="152">
        <f>IF('[1]Pulje 5'!S12=0,"",'[1]Pulje 5'!S12)</f>
        <v>314.30369937272036</v>
      </c>
    </row>
    <row r="48" spans="1:17" s="151" customFormat="1" ht="17">
      <c r="A48" s="157">
        <v>4</v>
      </c>
      <c r="B48" s="156">
        <f>IF('[1]Pulje 5'!C19="","",'[1]Pulje 5'!C19)</f>
        <v>102</v>
      </c>
      <c r="C48" s="152">
        <f>IF('[1]Pulje 5'!D19="","",'[1]Pulje 5'!D19)</f>
        <v>99.87</v>
      </c>
      <c r="D48" s="156" t="str">
        <f>IF('[1]Pulje 5'!E19="","",'[1]Pulje 5'!E19)</f>
        <v>JM</v>
      </c>
      <c r="E48" s="155">
        <f>IF('[1]Pulje 5'!F19="","",'[1]Pulje 5'!F19)</f>
        <v>38980</v>
      </c>
      <c r="F48" s="154" t="str">
        <f>IF('[1]Pulje 5'!H19="","",'[1]Pulje 5'!H19)</f>
        <v>William A. Christiansen</v>
      </c>
      <c r="G48" s="154" t="str">
        <f>IF('[1]Pulje 5'!I19="","",'[1]Pulje 5'!I19)</f>
        <v>Larvik AK</v>
      </c>
      <c r="H48" s="153">
        <f>IF('[1]Pulje 5'!J19=0,"",'[1]Pulje 5'!J19)</f>
        <v>109</v>
      </c>
      <c r="I48" s="153">
        <f>IF('[1]Pulje 5'!K19=0,"",'[1]Pulje 5'!K19)</f>
        <v>113</v>
      </c>
      <c r="J48" s="153">
        <f>IF('[1]Pulje 5'!L19=0,"",'[1]Pulje 5'!L19)</f>
        <v>116</v>
      </c>
      <c r="K48" s="153">
        <f>IF('[1]Pulje 5'!M19=0,"",'[1]Pulje 5'!M19)</f>
        <v>138</v>
      </c>
      <c r="L48" s="153">
        <f>IF('[1]Pulje 5'!N19=0,"",'[1]Pulje 5'!N19)</f>
        <v>143</v>
      </c>
      <c r="M48" s="153">
        <f>IF('[1]Pulje 5'!O19=0,"",'[1]Pulje 5'!O19)</f>
        <v>150</v>
      </c>
      <c r="N48" s="153">
        <f>IF('[1]Pulje 5'!P19=0,"",'[1]Pulje 5'!P19)</f>
        <v>116</v>
      </c>
      <c r="O48" s="153">
        <f>IF('[1]Pulje 5'!Q19=0,"",'[1]Pulje 5'!Q19)</f>
        <v>150</v>
      </c>
      <c r="P48" s="153">
        <f>IF('[1]Pulje 5'!R19=0,"",'[1]Pulje 5'!R19)</f>
        <v>266</v>
      </c>
      <c r="Q48" s="152">
        <f>IF('[1]Pulje 5'!S19=0,"",'[1]Pulje 5'!S19)</f>
        <v>305.22389130694563</v>
      </c>
    </row>
    <row r="49" spans="1:19" s="151" customFormat="1" ht="17">
      <c r="A49" s="157">
        <v>5</v>
      </c>
      <c r="B49" s="156">
        <f>IF('[1]Pulje 5'!C11="","",'[1]Pulje 5'!C11)</f>
        <v>89</v>
      </c>
      <c r="C49" s="152">
        <f>IF('[1]Pulje 5'!D11="","",'[1]Pulje 5'!D11)</f>
        <v>88.29</v>
      </c>
      <c r="D49" s="156" t="str">
        <f>IF('[1]Pulje 5'!E11="","",'[1]Pulje 5'!E11)</f>
        <v>UM</v>
      </c>
      <c r="E49" s="155">
        <f>IF('[1]Pulje 5'!F11="","",'[1]Pulje 5'!F11)</f>
        <v>39760</v>
      </c>
      <c r="F49" s="154" t="str">
        <f>IF('[1]Pulje 5'!H11="","",'[1]Pulje 5'!H11)</f>
        <v>Nikolai K. Aadland</v>
      </c>
      <c r="G49" s="154" t="str">
        <f>IF('[1]Pulje 5'!I11="","",'[1]Pulje 5'!I11)</f>
        <v>AK Bjørgvin</v>
      </c>
      <c r="H49" s="153">
        <f>IF('[1]Pulje 5'!J11=0,"",'[1]Pulje 5'!J11)</f>
        <v>104</v>
      </c>
      <c r="I49" s="153">
        <f>IF('[1]Pulje 5'!K11=0,"",'[1]Pulje 5'!K11)</f>
        <v>108</v>
      </c>
      <c r="J49" s="153">
        <f>IF('[1]Pulje 5'!L11=0,"",'[1]Pulje 5'!L11)</f>
        <v>-110</v>
      </c>
      <c r="K49" s="153">
        <f>IF('[1]Pulje 5'!M11=0,"",'[1]Pulje 5'!M11)</f>
        <v>134</v>
      </c>
      <c r="L49" s="153">
        <f>IF('[1]Pulje 5'!N11=0,"",'[1]Pulje 5'!N11)</f>
        <v>140</v>
      </c>
      <c r="M49" s="153">
        <f>IF('[1]Pulje 5'!O11=0,"",'[1]Pulje 5'!O11)</f>
        <v>-141</v>
      </c>
      <c r="N49" s="153">
        <f>IF('[1]Pulje 5'!P11=0,"",'[1]Pulje 5'!P11)</f>
        <v>108</v>
      </c>
      <c r="O49" s="153">
        <f>IF('[1]Pulje 5'!Q11=0,"",'[1]Pulje 5'!Q11)</f>
        <v>140</v>
      </c>
      <c r="P49" s="153">
        <f>IF('[1]Pulje 5'!R11=0,"",'[1]Pulje 5'!R11)</f>
        <v>248</v>
      </c>
      <c r="Q49" s="152">
        <f>IF('[1]Pulje 5'!S11=0,"",'[1]Pulje 5'!S11)</f>
        <v>300.95540188092258</v>
      </c>
    </row>
    <row r="50" spans="1:19" s="151" customFormat="1" ht="17">
      <c r="A50" s="157">
        <v>6</v>
      </c>
      <c r="B50" s="156">
        <f>IF('[1]Pulje 2'!C17="","",'[1]Pulje 2'!C17)</f>
        <v>73</v>
      </c>
      <c r="C50" s="152">
        <f>IF('[1]Pulje 2'!D17="","",'[1]Pulje 2'!D17)</f>
        <v>72.63</v>
      </c>
      <c r="D50" s="156" t="str">
        <f>IF('[1]Pulje 2'!E17="","",'[1]Pulje 2'!E17)</f>
        <v>JM</v>
      </c>
      <c r="E50" s="155">
        <f>IF('[1]Pulje 2'!F17="","",'[1]Pulje 2'!F17)</f>
        <v>38922</v>
      </c>
      <c r="F50" s="154" t="str">
        <f>IF('[1]Pulje 2'!H17="","",'[1]Pulje 2'!H17)</f>
        <v>Aksel Lykkebø Svorstøl</v>
      </c>
      <c r="G50" s="154" t="str">
        <f>IF('[1]Pulje 2'!I17="","",'[1]Pulje 2'!I17)</f>
        <v>Tambarskjelvar IL</v>
      </c>
      <c r="H50" s="153">
        <f>IF('[1]Pulje 2'!J17=0,"",'[1]Pulje 2'!J17)</f>
        <v>92</v>
      </c>
      <c r="I50" s="153">
        <f>IF('[1]Pulje 2'!K17=0,"",'[1]Pulje 2'!K17)</f>
        <v>-96</v>
      </c>
      <c r="J50" s="153">
        <f>IF('[1]Pulje 2'!L17=0,"",'[1]Pulje 2'!L17)</f>
        <v>96</v>
      </c>
      <c r="K50" s="153">
        <f>IF('[1]Pulje 2'!M17=0,"",'[1]Pulje 2'!M17)</f>
        <v>114</v>
      </c>
      <c r="L50" s="153">
        <f>IF('[1]Pulje 2'!N17=0,"",'[1]Pulje 2'!N17)</f>
        <v>120</v>
      </c>
      <c r="M50" s="153">
        <f>IF('[1]Pulje 2'!O17=0,"",'[1]Pulje 2'!O17)</f>
        <v>-125</v>
      </c>
      <c r="N50" s="153">
        <f>IF('[1]Pulje 2'!P17=0,"",'[1]Pulje 2'!P17)</f>
        <v>96</v>
      </c>
      <c r="O50" s="153">
        <f>IF('[1]Pulje 2'!Q17=0,"",'[1]Pulje 2'!Q17)</f>
        <v>120</v>
      </c>
      <c r="P50" s="153">
        <f>IF('[1]Pulje 2'!R17=0,"",'[1]Pulje 2'!R17)</f>
        <v>216</v>
      </c>
      <c r="Q50" s="152">
        <f>IF('[1]Pulje 2'!S17=0,"",'[1]Pulje 2'!S17)</f>
        <v>292.07912473214805</v>
      </c>
    </row>
    <row r="51" spans="1:19" s="151" customFormat="1" ht="17">
      <c r="A51" s="157">
        <v>7</v>
      </c>
      <c r="B51" s="156">
        <f>IF('[1]Pulje 3'!C16="","",'[1]Pulje 3'!C16)</f>
        <v>81</v>
      </c>
      <c r="C51" s="152">
        <f>IF('[1]Pulje 3'!D16="","",'[1]Pulje 3'!D16)</f>
        <v>79.61</v>
      </c>
      <c r="D51" s="156" t="str">
        <f>IF('[1]Pulje 3'!E16="","",'[1]Pulje 3'!E16)</f>
        <v>JM</v>
      </c>
      <c r="E51" s="155">
        <f>IF('[1]Pulje 3'!F16="","",'[1]Pulje 3'!F16)</f>
        <v>39013</v>
      </c>
      <c r="F51" s="154" t="str">
        <f>IF('[1]Pulje 3'!H16="","",'[1]Pulje 3'!H16)</f>
        <v>Ruben Vikhals Bjerkan</v>
      </c>
      <c r="G51" s="154" t="str">
        <f>IF('[1]Pulje 3'!I16="","",'[1]Pulje 3'!I16)</f>
        <v>Nidelv IL</v>
      </c>
      <c r="H51" s="153">
        <f>IF('[1]Pulje 3'!J16=0,"",'[1]Pulje 3'!J16)</f>
        <v>97</v>
      </c>
      <c r="I51" s="153">
        <f>IF('[1]Pulje 3'!K16=0,"",'[1]Pulje 3'!K16)</f>
        <v>-101</v>
      </c>
      <c r="J51" s="153">
        <f>IF('[1]Pulje 3'!L16=0,"",'[1]Pulje 3'!L16)</f>
        <v>102</v>
      </c>
      <c r="K51" s="153">
        <f>IF('[1]Pulje 3'!M16=0,"",'[1]Pulje 3'!M16)</f>
        <v>118</v>
      </c>
      <c r="L51" s="153">
        <f>IF('[1]Pulje 3'!N16=0,"",'[1]Pulje 3'!N16)</f>
        <v>122</v>
      </c>
      <c r="M51" s="153">
        <f>IF('[1]Pulje 3'!O16=0,"",'[1]Pulje 3'!O16)</f>
        <v>125</v>
      </c>
      <c r="N51" s="153">
        <f>IF('[1]Pulje 3'!P16=0,"",'[1]Pulje 3'!P16)</f>
        <v>102</v>
      </c>
      <c r="O51" s="153">
        <f>IF('[1]Pulje 3'!Q16=0,"",'[1]Pulje 3'!Q16)</f>
        <v>125</v>
      </c>
      <c r="P51" s="153">
        <f>IF('[1]Pulje 3'!R16=0,"",'[1]Pulje 3'!R16)</f>
        <v>227</v>
      </c>
      <c r="Q51" s="152">
        <f>IF('[1]Pulje 3'!S16=0,"",'[1]Pulje 3'!S16)</f>
        <v>290.86475686470078</v>
      </c>
    </row>
    <row r="52" spans="1:19" s="151" customFormat="1" ht="17">
      <c r="A52" s="157">
        <v>8</v>
      </c>
      <c r="B52" s="156">
        <f>IF('[1]Pulje 2'!C11="","",'[1]Pulje 2'!C11)</f>
        <v>61</v>
      </c>
      <c r="C52" s="152">
        <f>IF('[1]Pulje 2'!D11="","",'[1]Pulje 2'!D11)</f>
        <v>59.63</v>
      </c>
      <c r="D52" s="156" t="str">
        <f>IF('[1]Pulje 2'!E11="","",'[1]Pulje 2'!E11)</f>
        <v>JM</v>
      </c>
      <c r="E52" s="155">
        <f>IF('[1]Pulje 2'!F11="","",'[1]Pulje 2'!F11)</f>
        <v>39079</v>
      </c>
      <c r="F52" s="154" t="str">
        <f>IF('[1]Pulje 2'!H11="","",'[1]Pulje 2'!H11)</f>
        <v>Emil Viktor Sveum</v>
      </c>
      <c r="G52" s="154" t="str">
        <f>IF('[1]Pulje 2'!I11="","",'[1]Pulje 2'!I11)</f>
        <v>Gjøvik AK</v>
      </c>
      <c r="H52" s="153">
        <f>IF('[1]Pulje 2'!J11=0,"",'[1]Pulje 2'!J11)</f>
        <v>75</v>
      </c>
      <c r="I52" s="153">
        <f>IF('[1]Pulje 2'!K11=0,"",'[1]Pulje 2'!K11)</f>
        <v>81</v>
      </c>
      <c r="J52" s="153">
        <f>IF('[1]Pulje 2'!L11=0,"",'[1]Pulje 2'!L11)</f>
        <v>-86</v>
      </c>
      <c r="K52" s="153">
        <f>IF('[1]Pulje 2'!M11=0,"",'[1]Pulje 2'!M11)</f>
        <v>95</v>
      </c>
      <c r="L52" s="153">
        <f>IF('[1]Pulje 2'!N11=0,"",'[1]Pulje 2'!N11)</f>
        <v>105</v>
      </c>
      <c r="M52" s="153">
        <f>IF('[1]Pulje 2'!O11=0,"",'[1]Pulje 2'!O11)</f>
        <v>-107</v>
      </c>
      <c r="N52" s="153">
        <f>IF('[1]Pulje 2'!P11=0,"",'[1]Pulje 2'!P11)</f>
        <v>81</v>
      </c>
      <c r="O52" s="153">
        <f>IF('[1]Pulje 2'!Q11=0,"",'[1]Pulje 2'!Q11)</f>
        <v>105</v>
      </c>
      <c r="P52" s="153">
        <f>IF('[1]Pulje 2'!R11=0,"",'[1]Pulje 2'!R11)</f>
        <v>186</v>
      </c>
      <c r="Q52" s="152">
        <f>IF('[1]Pulje 2'!S11=0,"",'[1]Pulje 2'!S11)</f>
        <v>287.46296189630021</v>
      </c>
    </row>
    <row r="53" spans="1:19" s="151" customFormat="1" ht="17">
      <c r="A53" s="157">
        <v>9</v>
      </c>
      <c r="B53" s="156">
        <f>IF('[1]Pulje 5'!C13="","",'[1]Pulje 5'!C13)</f>
        <v>96</v>
      </c>
      <c r="C53" s="152">
        <f>IF('[1]Pulje 5'!D13="","",'[1]Pulje 5'!D13)</f>
        <v>89.57</v>
      </c>
      <c r="D53" s="156" t="str">
        <f>IF('[1]Pulje 5'!E13="","",'[1]Pulje 5'!E13)</f>
        <v>JM</v>
      </c>
      <c r="E53" s="155">
        <f>IF('[1]Pulje 5'!F13="","",'[1]Pulje 5'!F13)</f>
        <v>38859</v>
      </c>
      <c r="F53" s="154" t="str">
        <f>IF('[1]Pulje 5'!H13="","",'[1]Pulje 5'!H13)</f>
        <v>Nima Berntsen Lama</v>
      </c>
      <c r="G53" s="154" t="str">
        <f>IF('[1]Pulje 5'!I13="","",'[1]Pulje 5'!I13)</f>
        <v>Tambarskjelvar IL</v>
      </c>
      <c r="H53" s="153">
        <f>IF('[1]Pulje 5'!J13=0,"",'[1]Pulje 5'!J13)</f>
        <v>105</v>
      </c>
      <c r="I53" s="153">
        <f>IF('[1]Pulje 5'!K13=0,"",'[1]Pulje 5'!K13)</f>
        <v>-109</v>
      </c>
      <c r="J53" s="153">
        <f>IF('[1]Pulje 5'!L13=0,"",'[1]Pulje 5'!L13)</f>
        <v>-110</v>
      </c>
      <c r="K53" s="153">
        <f>IF('[1]Pulje 5'!M13=0,"",'[1]Pulje 5'!M13)</f>
        <v>130</v>
      </c>
      <c r="L53" s="153">
        <f>IF('[1]Pulje 5'!N13=0,"",'[1]Pulje 5'!N13)</f>
        <v>-134</v>
      </c>
      <c r="M53" s="153">
        <f>IF('[1]Pulje 5'!O13=0,"",'[1]Pulje 5'!O13)</f>
        <v>-134</v>
      </c>
      <c r="N53" s="153">
        <f>IF('[1]Pulje 5'!P13=0,"",'[1]Pulje 5'!P13)</f>
        <v>105</v>
      </c>
      <c r="O53" s="153">
        <f>IF('[1]Pulje 5'!Q13=0,"",'[1]Pulje 5'!Q13)</f>
        <v>130</v>
      </c>
      <c r="P53" s="153">
        <f>IF('[1]Pulje 5'!R13=0,"",'[1]Pulje 5'!R13)</f>
        <v>235</v>
      </c>
      <c r="Q53" s="152">
        <f>IF('[1]Pulje 5'!S13=0,"",'[1]Pulje 5'!S13)</f>
        <v>283.18167330324297</v>
      </c>
    </row>
    <row r="54" spans="1:19" s="151" customFormat="1" ht="17">
      <c r="A54" s="157">
        <v>10</v>
      </c>
      <c r="B54" s="156">
        <f>IF('[1]Pulje 5'!C20="","",'[1]Pulje 5'!C20)</f>
        <v>109</v>
      </c>
      <c r="C54" s="152">
        <f>IF('[1]Pulje 5'!D20="","",'[1]Pulje 5'!D20)</f>
        <v>103.85</v>
      </c>
      <c r="D54" s="156" t="str">
        <f>IF('[1]Pulje 5'!E20="","",'[1]Pulje 5'!E20)</f>
        <v>JM</v>
      </c>
      <c r="E54" s="155">
        <f>IF('[1]Pulje 5'!F20="","",'[1]Pulje 5'!F20)</f>
        <v>37993</v>
      </c>
      <c r="F54" s="154" t="str">
        <f>IF('[1]Pulje 5'!H20="","",'[1]Pulje 5'!H20)</f>
        <v>Alexander Eide</v>
      </c>
      <c r="G54" s="154" t="str">
        <f>IF('[1]Pulje 5'!I20="","",'[1]Pulje 5'!I20)</f>
        <v>Haugesund VK</v>
      </c>
      <c r="H54" s="153">
        <f>IF('[1]Pulje 5'!J20=0,"",'[1]Pulje 5'!J20)</f>
        <v>112</v>
      </c>
      <c r="I54" s="153">
        <f>IF('[1]Pulje 5'!K20=0,"",'[1]Pulje 5'!K20)</f>
        <v>119</v>
      </c>
      <c r="J54" s="153">
        <f>IF('[1]Pulje 5'!L20=0,"",'[1]Pulje 5'!L20)</f>
        <v>-122</v>
      </c>
      <c r="K54" s="153">
        <f>IF('[1]Pulje 5'!M20=0,"",'[1]Pulje 5'!M20)</f>
        <v>-130</v>
      </c>
      <c r="L54" s="153">
        <f>IF('[1]Pulje 5'!N20=0,"",'[1]Pulje 5'!N20)</f>
        <v>130</v>
      </c>
      <c r="M54" s="153">
        <f>IF('[1]Pulje 5'!O20=0,"",'[1]Pulje 5'!O20)</f>
        <v>-139</v>
      </c>
      <c r="N54" s="153">
        <f>IF('[1]Pulje 5'!P20=0,"",'[1]Pulje 5'!P20)</f>
        <v>119</v>
      </c>
      <c r="O54" s="153">
        <f>IF('[1]Pulje 5'!Q20=0,"",'[1]Pulje 5'!Q20)</f>
        <v>130</v>
      </c>
      <c r="P54" s="153">
        <f>IF('[1]Pulje 5'!R20=0,"",'[1]Pulje 5'!R20)</f>
        <v>249</v>
      </c>
      <c r="Q54" s="152">
        <f>IF('[1]Pulje 5'!S20=0,"",'[1]Pulje 5'!S20)</f>
        <v>281.24933677549944</v>
      </c>
    </row>
    <row r="55" spans="1:19" s="151" customFormat="1" ht="17">
      <c r="A55" s="157">
        <v>11</v>
      </c>
      <c r="B55" s="156">
        <f>IF('[1]Pulje 2'!C12="","",'[1]Pulje 2'!C12)</f>
        <v>67</v>
      </c>
      <c r="C55" s="152">
        <f>IF('[1]Pulje 2'!D12="","",'[1]Pulje 2'!D12)</f>
        <v>65.25</v>
      </c>
      <c r="D55" s="156" t="str">
        <f>IF('[1]Pulje 2'!E12="","",'[1]Pulje 2'!E12)</f>
        <v>UM</v>
      </c>
      <c r="E55" s="155">
        <f>IF('[1]Pulje 2'!F12="","",'[1]Pulje 2'!F12)</f>
        <v>39199</v>
      </c>
      <c r="F55" s="154" t="str">
        <f>IF('[1]Pulje 2'!H12="","",'[1]Pulje 2'!H12)</f>
        <v>Tomack Sand</v>
      </c>
      <c r="G55" s="154" t="str">
        <f>IF('[1]Pulje 2'!I12="","",'[1]Pulje 2'!I12)</f>
        <v>Hitra VK</v>
      </c>
      <c r="H55" s="153">
        <f>IF('[1]Pulje 2'!J12=0,"",'[1]Pulje 2'!J12)</f>
        <v>77</v>
      </c>
      <c r="I55" s="153">
        <f>IF('[1]Pulje 2'!K12=0,"",'[1]Pulje 2'!K12)</f>
        <v>80</v>
      </c>
      <c r="J55" s="153">
        <f>IF('[1]Pulje 2'!L12=0,"",'[1]Pulje 2'!L12)</f>
        <v>82</v>
      </c>
      <c r="K55" s="153">
        <f>IF('[1]Pulje 2'!M12=0,"",'[1]Pulje 2'!M12)</f>
        <v>98</v>
      </c>
      <c r="L55" s="153">
        <f>IF('[1]Pulje 2'!N12=0,"",'[1]Pulje 2'!N12)</f>
        <v>102</v>
      </c>
      <c r="M55" s="153">
        <f>IF('[1]Pulje 2'!O12=0,"",'[1]Pulje 2'!O12)</f>
        <v>105</v>
      </c>
      <c r="N55" s="153">
        <f>IF('[1]Pulje 2'!P12=0,"",'[1]Pulje 2'!P12)</f>
        <v>82</v>
      </c>
      <c r="O55" s="153">
        <f>IF('[1]Pulje 2'!Q12=0,"",'[1]Pulje 2'!Q12)</f>
        <v>105</v>
      </c>
      <c r="P55" s="153">
        <f>IF('[1]Pulje 2'!R12=0,"",'[1]Pulje 2'!R12)</f>
        <v>187</v>
      </c>
      <c r="Q55" s="152">
        <f>IF('[1]Pulje 2'!S12=0,"",'[1]Pulje 2'!S12)</f>
        <v>271.07971786185743</v>
      </c>
    </row>
    <row r="56" spans="1:19" s="151" customFormat="1" ht="17">
      <c r="A56" s="157">
        <v>12</v>
      </c>
      <c r="B56" s="156">
        <f>IF('[1]Pulje 2'!C19="","",'[1]Pulje 2'!C19)</f>
        <v>73</v>
      </c>
      <c r="C56" s="152">
        <f>IF('[1]Pulje 2'!D19="","",'[1]Pulje 2'!D19)</f>
        <v>72.87</v>
      </c>
      <c r="D56" s="156" t="str">
        <f>IF('[1]Pulje 2'!E19="","",'[1]Pulje 2'!E19)</f>
        <v>JM</v>
      </c>
      <c r="E56" s="155">
        <f>IF('[1]Pulje 2'!F19="","",'[1]Pulje 2'!F19)</f>
        <v>38365</v>
      </c>
      <c r="F56" s="154" t="str">
        <f>IF('[1]Pulje 2'!H19="","",'[1]Pulje 2'!H19)</f>
        <v>Rasmus Heggvik Aune</v>
      </c>
      <c r="G56" s="154" t="str">
        <f>IF('[1]Pulje 2'!I19="","",'[1]Pulje 2'!I19)</f>
        <v>Hitra VK</v>
      </c>
      <c r="H56" s="153">
        <f>IF('[1]Pulje 2'!J19=0,"",'[1]Pulje 2'!J19)</f>
        <v>80</v>
      </c>
      <c r="I56" s="153">
        <f>IF('[1]Pulje 2'!K19=0,"",'[1]Pulje 2'!K19)</f>
        <v>85</v>
      </c>
      <c r="J56" s="153">
        <f>IF('[1]Pulje 2'!L19=0,"",'[1]Pulje 2'!L19)</f>
        <v>88</v>
      </c>
      <c r="K56" s="153">
        <f>IF('[1]Pulje 2'!M19=0,"",'[1]Pulje 2'!M19)</f>
        <v>100</v>
      </c>
      <c r="L56" s="153">
        <f>IF('[1]Pulje 2'!N19=0,"",'[1]Pulje 2'!N19)</f>
        <v>-105</v>
      </c>
      <c r="M56" s="153">
        <f>IF('[1]Pulje 2'!O19=0,"",'[1]Pulje 2'!O19)</f>
        <v>110</v>
      </c>
      <c r="N56" s="153">
        <f>IF('[1]Pulje 2'!P19=0,"",'[1]Pulje 2'!P19)</f>
        <v>88</v>
      </c>
      <c r="O56" s="153">
        <f>IF('[1]Pulje 2'!Q19=0,"",'[1]Pulje 2'!Q19)</f>
        <v>110</v>
      </c>
      <c r="P56" s="153">
        <f>IF('[1]Pulje 2'!R19=0,"",'[1]Pulje 2'!R19)</f>
        <v>198</v>
      </c>
      <c r="Q56" s="152">
        <f>IF('[1]Pulje 2'!S19=0,"",'[1]Pulje 2'!S19)</f>
        <v>267.19699682812802</v>
      </c>
    </row>
    <row r="57" spans="1:19" s="151" customFormat="1" ht="17">
      <c r="A57" s="157">
        <v>13</v>
      </c>
      <c r="B57" s="156">
        <f>IF('[1]Pulje 5'!C18="","",'[1]Pulje 5'!C18)</f>
        <v>102</v>
      </c>
      <c r="C57" s="152">
        <f>IF('[1]Pulje 5'!D18="","",'[1]Pulje 5'!D18)</f>
        <v>99.39</v>
      </c>
      <c r="D57" s="156" t="str">
        <f>IF('[1]Pulje 5'!E18="","",'[1]Pulje 5'!E18)</f>
        <v>JM</v>
      </c>
      <c r="E57" s="155">
        <f>IF('[1]Pulje 5'!F18="","",'[1]Pulje 5'!F18)</f>
        <v>38227</v>
      </c>
      <c r="F57" s="154" t="str">
        <f>IF('[1]Pulje 5'!H18="","",'[1]Pulje 5'!H18)</f>
        <v>William Hjelde Stormoen</v>
      </c>
      <c r="G57" s="154" t="str">
        <f>IF('[1]Pulje 5'!I18="","",'[1]Pulje 5'!I18)</f>
        <v>Nidelv IL</v>
      </c>
      <c r="H57" s="153">
        <f>IF('[1]Pulje 5'!J18=0,"",'[1]Pulje 5'!J18)</f>
        <v>97</v>
      </c>
      <c r="I57" s="153">
        <f>IF('[1]Pulje 5'!K18=0,"",'[1]Pulje 5'!K18)</f>
        <v>102</v>
      </c>
      <c r="J57" s="153">
        <f>IF('[1]Pulje 5'!L18=0,"",'[1]Pulje 5'!L18)</f>
        <v>-107</v>
      </c>
      <c r="K57" s="153">
        <f>IF('[1]Pulje 5'!M18=0,"",'[1]Pulje 5'!M18)</f>
        <v>125</v>
      </c>
      <c r="L57" s="153">
        <f>IF('[1]Pulje 5'!N18=0,"",'[1]Pulje 5'!N18)</f>
        <v>130</v>
      </c>
      <c r="M57" s="153">
        <f>IF('[1]Pulje 5'!O18=0,"",'[1]Pulje 5'!O18)</f>
        <v>-136</v>
      </c>
      <c r="N57" s="153">
        <f>IF('[1]Pulje 5'!P18=0,"",'[1]Pulje 5'!P18)</f>
        <v>102</v>
      </c>
      <c r="O57" s="153">
        <f>IF('[1]Pulje 5'!Q18=0,"",'[1]Pulje 5'!Q18)</f>
        <v>130</v>
      </c>
      <c r="P57" s="153">
        <f>IF('[1]Pulje 5'!R18=0,"",'[1]Pulje 5'!R18)</f>
        <v>232</v>
      </c>
      <c r="Q57" s="152">
        <f>IF('[1]Pulje 5'!S18=0,"",'[1]Pulje 5'!S18)</f>
        <v>266.74578705238639</v>
      </c>
    </row>
    <row r="58" spans="1:19" s="151" customFormat="1" ht="17">
      <c r="A58" s="157">
        <v>14</v>
      </c>
      <c r="B58" s="156">
        <f>IF('[1]Pulje 5'!C17="","",'[1]Pulje 5'!C17)</f>
        <v>96</v>
      </c>
      <c r="C58" s="152">
        <f>IF('[1]Pulje 5'!D17="","",'[1]Pulje 5'!D17)</f>
        <v>91.57</v>
      </c>
      <c r="D58" s="156" t="str">
        <f>IF('[1]Pulje 5'!E17="","",'[1]Pulje 5'!E17)</f>
        <v>JM</v>
      </c>
      <c r="E58" s="155">
        <f>IF('[1]Pulje 5'!F17="","",'[1]Pulje 5'!F17)</f>
        <v>38629</v>
      </c>
      <c r="F58" s="154" t="str">
        <f>IF('[1]Pulje 5'!H17="","",'[1]Pulje 5'!H17)</f>
        <v>Ulrik Lie-Haugen</v>
      </c>
      <c r="G58" s="154" t="str">
        <f>IF('[1]Pulje 5'!I17="","",'[1]Pulje 5'!I17)</f>
        <v>Larvik AK</v>
      </c>
      <c r="H58" s="153">
        <f>IF('[1]Pulje 5'!J17=0,"",'[1]Pulje 5'!J17)</f>
        <v>91</v>
      </c>
      <c r="I58" s="153">
        <f>IF('[1]Pulje 5'!K17=0,"",'[1]Pulje 5'!K17)</f>
        <v>95</v>
      </c>
      <c r="J58" s="153">
        <f>IF('[1]Pulje 5'!L17=0,"",'[1]Pulje 5'!L17)</f>
        <v>-100</v>
      </c>
      <c r="K58" s="153">
        <f>IF('[1]Pulje 5'!M17=0,"",'[1]Pulje 5'!M17)</f>
        <v>117</v>
      </c>
      <c r="L58" s="153">
        <f>IF('[1]Pulje 5'!N17=0,"",'[1]Pulje 5'!N17)</f>
        <v>121</v>
      </c>
      <c r="M58" s="153">
        <f>IF('[1]Pulje 5'!O17=0,"",'[1]Pulje 5'!O17)</f>
        <v>126</v>
      </c>
      <c r="N58" s="153">
        <f>IF('[1]Pulje 5'!P17=0,"",'[1]Pulje 5'!P17)</f>
        <v>95</v>
      </c>
      <c r="O58" s="153">
        <f>IF('[1]Pulje 5'!Q17=0,"",'[1]Pulje 5'!Q17)</f>
        <v>126</v>
      </c>
      <c r="P58" s="153">
        <f>IF('[1]Pulje 5'!R17=0,"",'[1]Pulje 5'!R17)</f>
        <v>221</v>
      </c>
      <c r="Q58" s="152">
        <f>IF('[1]Pulje 5'!S17=0,"",'[1]Pulje 5'!S17)</f>
        <v>263.52088794161335</v>
      </c>
    </row>
    <row r="59" spans="1:19" s="151" customFormat="1" ht="17">
      <c r="A59" s="157">
        <v>15</v>
      </c>
      <c r="B59" s="156">
        <f>IF('[1]Pulje 5'!C15="","",'[1]Pulje 5'!C15)</f>
        <v>96</v>
      </c>
      <c r="C59" s="152">
        <f>IF('[1]Pulje 5'!D15="","",'[1]Pulje 5'!D15)</f>
        <v>92.27</v>
      </c>
      <c r="D59" s="156" t="str">
        <f>IF('[1]Pulje 5'!E15="","",'[1]Pulje 5'!E15)</f>
        <v>JM</v>
      </c>
      <c r="E59" s="155">
        <f>IF('[1]Pulje 5'!F15="","",'[1]Pulje 5'!F15)</f>
        <v>38951</v>
      </c>
      <c r="F59" s="154" t="str">
        <f>IF('[1]Pulje 5'!H15="","",'[1]Pulje 5'!H15)</f>
        <v>Jakub Karol Kudyba</v>
      </c>
      <c r="G59" s="154" t="str">
        <f>IF('[1]Pulje 5'!I15="","",'[1]Pulje 5'!I15)</f>
        <v>Tambarskjelvar IL</v>
      </c>
      <c r="H59" s="153">
        <f>IF('[1]Pulje 5'!J15=0,"",'[1]Pulje 5'!J15)</f>
        <v>92</v>
      </c>
      <c r="I59" s="153">
        <f>IF('[1]Pulje 5'!K15=0,"",'[1]Pulje 5'!K15)</f>
        <v>-97</v>
      </c>
      <c r="J59" s="153">
        <f>IF('[1]Pulje 5'!L15=0,"",'[1]Pulje 5'!L15)</f>
        <v>-97</v>
      </c>
      <c r="K59" s="153">
        <f>IF('[1]Pulje 5'!M15=0,"",'[1]Pulje 5'!M15)</f>
        <v>110</v>
      </c>
      <c r="L59" s="153">
        <f>IF('[1]Pulje 5'!N15=0,"",'[1]Pulje 5'!N15)</f>
        <v>117</v>
      </c>
      <c r="M59" s="153">
        <f>IF('[1]Pulje 5'!O15=0,"",'[1]Pulje 5'!O15)</f>
        <v>121</v>
      </c>
      <c r="N59" s="153">
        <f>IF('[1]Pulje 5'!P15=0,"",'[1]Pulje 5'!P15)</f>
        <v>92</v>
      </c>
      <c r="O59" s="153">
        <f>IF('[1]Pulje 5'!Q15=0,"",'[1]Pulje 5'!Q15)</f>
        <v>121</v>
      </c>
      <c r="P59" s="153">
        <f>IF('[1]Pulje 5'!R15=0,"",'[1]Pulje 5'!R15)</f>
        <v>213</v>
      </c>
      <c r="Q59" s="152">
        <f>IF('[1]Pulje 5'!S15=0,"",'[1]Pulje 5'!S15)</f>
        <v>253.07876048504403</v>
      </c>
    </row>
    <row r="60" spans="1:19" s="151" customFormat="1" ht="17">
      <c r="A60" s="157">
        <v>16</v>
      </c>
      <c r="B60" s="156">
        <f>IF('[1]Pulje 5'!C14="","",'[1]Pulje 5'!C14)</f>
        <v>96</v>
      </c>
      <c r="C60" s="152">
        <f>IF('[1]Pulje 5'!D14="","",'[1]Pulje 5'!D14)</f>
        <v>90.83</v>
      </c>
      <c r="D60" s="156" t="str">
        <f>IF('[1]Pulje 5'!E14="","",'[1]Pulje 5'!E14)</f>
        <v>JM</v>
      </c>
      <c r="E60" s="155">
        <f>IF('[1]Pulje 5'!F14="","",'[1]Pulje 5'!F14)</f>
        <v>38870</v>
      </c>
      <c r="F60" s="154" t="str">
        <f>IF('[1]Pulje 5'!H14="","",'[1]Pulje 5'!H14)</f>
        <v>Adrian Rosmæl Skauge</v>
      </c>
      <c r="G60" s="154" t="str">
        <f>IF('[1]Pulje 5'!I14="","",'[1]Pulje 5'!I14)</f>
        <v>Nidelv IL</v>
      </c>
      <c r="H60" s="153">
        <f>IF('[1]Pulje 5'!J14=0,"",'[1]Pulje 5'!J14)</f>
        <v>95</v>
      </c>
      <c r="I60" s="153">
        <f>IF('[1]Pulje 5'!K14=0,"",'[1]Pulje 5'!K14)</f>
        <v>99</v>
      </c>
      <c r="J60" s="153">
        <f>IF('[1]Pulje 5'!L14=0,"",'[1]Pulje 5'!L14)</f>
        <v>-102</v>
      </c>
      <c r="K60" s="153">
        <f>IF('[1]Pulje 5'!M14=0,"",'[1]Pulje 5'!M14)</f>
        <v>108</v>
      </c>
      <c r="L60" s="153">
        <f>IF('[1]Pulje 5'!N14=0,"",'[1]Pulje 5'!N14)</f>
        <v>112</v>
      </c>
      <c r="M60" s="153">
        <f>IF('[1]Pulje 5'!O14=0,"",'[1]Pulje 5'!O14)</f>
        <v>-115</v>
      </c>
      <c r="N60" s="153">
        <f>IF('[1]Pulje 5'!P14=0,"",'[1]Pulje 5'!P14)</f>
        <v>99</v>
      </c>
      <c r="O60" s="153">
        <f>IF('[1]Pulje 5'!Q14=0,"",'[1]Pulje 5'!Q14)</f>
        <v>112</v>
      </c>
      <c r="P60" s="153">
        <f>IF('[1]Pulje 5'!R14=0,"",'[1]Pulje 5'!R14)</f>
        <v>211</v>
      </c>
      <c r="Q60" s="152">
        <f>IF('[1]Pulje 5'!S14=0,"",'[1]Pulje 5'!S14)</f>
        <v>252.56350308960219</v>
      </c>
    </row>
    <row r="61" spans="1:19" s="151" customFormat="1" ht="17">
      <c r="A61" s="157">
        <v>17</v>
      </c>
      <c r="B61" s="156">
        <f>IF('[1]Pulje 3'!C9="","",'[1]Pulje 3'!C9)</f>
        <v>81</v>
      </c>
      <c r="C61" s="152">
        <f>IF('[1]Pulje 3'!D9="","",'[1]Pulje 3'!D9)</f>
        <v>79.87</v>
      </c>
      <c r="D61" s="156" t="str">
        <f>IF('[1]Pulje 3'!E9="","",'[1]Pulje 3'!E9)</f>
        <v>UM</v>
      </c>
      <c r="E61" s="155">
        <f>IF('[1]Pulje 3'!F9="","",'[1]Pulje 3'!F9)</f>
        <v>39328</v>
      </c>
      <c r="F61" s="154" t="str">
        <f>IF('[1]Pulje 3'!H9="","",'[1]Pulje 3'!H9)</f>
        <v>Oliver Mitseim-Haugan</v>
      </c>
      <c r="G61" s="154" t="str">
        <f>IF('[1]Pulje 3'!I9="","",'[1]Pulje 3'!I9)</f>
        <v>Tønsberg-Kam.</v>
      </c>
      <c r="H61" s="153">
        <f>IF('[1]Pulje 3'!J9=0,"",'[1]Pulje 3'!J9)</f>
        <v>80</v>
      </c>
      <c r="I61" s="153">
        <f>IF('[1]Pulje 3'!K9=0,"",'[1]Pulje 3'!K9)</f>
        <v>85</v>
      </c>
      <c r="J61" s="153">
        <f>IF('[1]Pulje 3'!L9=0,"",'[1]Pulje 3'!L9)</f>
        <v>87</v>
      </c>
      <c r="K61" s="153">
        <f>IF('[1]Pulje 3'!M9=0,"",'[1]Pulje 3'!M9)</f>
        <v>105</v>
      </c>
      <c r="L61" s="153">
        <f>IF('[1]Pulje 3'!N9=0,"",'[1]Pulje 3'!N9)</f>
        <v>110</v>
      </c>
      <c r="M61" s="153">
        <f>IF('[1]Pulje 3'!O9=0,"",'[1]Pulje 3'!O9)</f>
        <v>-115</v>
      </c>
      <c r="N61" s="153">
        <f>IF('[1]Pulje 3'!P9=0,"",'[1]Pulje 3'!P9)</f>
        <v>87</v>
      </c>
      <c r="O61" s="153">
        <f>IF('[1]Pulje 3'!Q9=0,"",'[1]Pulje 3'!Q9)</f>
        <v>110</v>
      </c>
      <c r="P61" s="153">
        <f>IF('[1]Pulje 3'!R9=0,"",'[1]Pulje 3'!R9)</f>
        <v>197</v>
      </c>
      <c r="Q61" s="152">
        <f>IF('[1]Pulje 3'!S9=0,"",'[1]Pulje 3'!S9)</f>
        <v>251.96654663817031</v>
      </c>
    </row>
    <row r="62" spans="1:19" s="151" customFormat="1" ht="17">
      <c r="A62" s="157">
        <v>18</v>
      </c>
      <c r="B62" s="156">
        <f>IF('[1]Pulje 5'!C9="","",'[1]Pulje 5'!C9)</f>
        <v>89</v>
      </c>
      <c r="C62" s="152">
        <f>IF('[1]Pulje 5'!D9="","",'[1]Pulje 5'!D9)</f>
        <v>82.05</v>
      </c>
      <c r="D62" s="156" t="str">
        <f>IF('[1]Pulje 5'!E9="","",'[1]Pulje 5'!E9)</f>
        <v>JM</v>
      </c>
      <c r="E62" s="155">
        <f>IF('[1]Pulje 5'!F9="","",'[1]Pulje 5'!F9)</f>
        <v>38615</v>
      </c>
      <c r="F62" s="154" t="str">
        <f>IF('[1]Pulje 5'!H9="","",'[1]Pulje 5'!H9)</f>
        <v>Emil Martin Harcourt</v>
      </c>
      <c r="G62" s="154" t="str">
        <f>IF('[1]Pulje 5'!I9="","",'[1]Pulje 5'!I9)</f>
        <v>Tønsberg-Kam.</v>
      </c>
      <c r="H62" s="153">
        <f>IF('[1]Pulje 5'!J9=0,"",'[1]Pulje 5'!J9)</f>
        <v>-80</v>
      </c>
      <c r="I62" s="153">
        <f>IF('[1]Pulje 5'!K9=0,"",'[1]Pulje 5'!K9)</f>
        <v>80</v>
      </c>
      <c r="J62" s="153">
        <f>IF('[1]Pulje 5'!L9=0,"",'[1]Pulje 5'!L9)</f>
        <v>85</v>
      </c>
      <c r="K62" s="153">
        <f>IF('[1]Pulje 5'!M9=0,"",'[1]Pulje 5'!M9)</f>
        <v>105</v>
      </c>
      <c r="L62" s="153">
        <f>IF('[1]Pulje 5'!N9=0,"",'[1]Pulje 5'!N9)</f>
        <v>110</v>
      </c>
      <c r="M62" s="153">
        <f>IF('[1]Pulje 5'!O9=0,"",'[1]Pulje 5'!O9)</f>
        <v>-115</v>
      </c>
      <c r="N62" s="153">
        <f>IF('[1]Pulje 5'!P9=0,"",'[1]Pulje 5'!P9)</f>
        <v>85</v>
      </c>
      <c r="O62" s="153">
        <f>IF('[1]Pulje 5'!Q9=0,"",'[1]Pulje 5'!Q9)</f>
        <v>110</v>
      </c>
      <c r="P62" s="153">
        <f>IF('[1]Pulje 5'!R9=0,"",'[1]Pulje 5'!R9)</f>
        <v>195</v>
      </c>
      <c r="Q62" s="152">
        <f>IF('[1]Pulje 5'!S9=0,"",'[1]Pulje 5'!S9)</f>
        <v>245.75894664437368</v>
      </c>
      <c r="S62" s="151" t="s">
        <v>18</v>
      </c>
    </row>
    <row r="63" spans="1:19" s="151" customFormat="1" ht="17">
      <c r="A63" s="157">
        <v>19</v>
      </c>
      <c r="B63" s="156">
        <f>IF('[1]Pulje 5'!C16="","",'[1]Pulje 5'!C16)</f>
        <v>96</v>
      </c>
      <c r="C63" s="152">
        <f>IF('[1]Pulje 5'!D16="","",'[1]Pulje 5'!D16)</f>
        <v>95.07</v>
      </c>
      <c r="D63" s="156" t="str">
        <f>IF('[1]Pulje 5'!E16="","",'[1]Pulje 5'!E16)</f>
        <v>JM</v>
      </c>
      <c r="E63" s="155">
        <f>IF('[1]Pulje 5'!F16="","",'[1]Pulje 5'!F16)</f>
        <v>38163</v>
      </c>
      <c r="F63" s="154" t="str">
        <f>IF('[1]Pulje 5'!H16="","",'[1]Pulje 5'!H16)</f>
        <v>Reinert Travieso Olsen</v>
      </c>
      <c r="G63" s="154" t="str">
        <f>IF('[1]Pulje 5'!I16="","",'[1]Pulje 5'!I16)</f>
        <v>Haugesund VK</v>
      </c>
      <c r="H63" s="153">
        <f>IF('[1]Pulje 5'!J16=0,"",'[1]Pulje 5'!J16)</f>
        <v>85</v>
      </c>
      <c r="I63" s="153">
        <f>IF('[1]Pulje 5'!K16=0,"",'[1]Pulje 5'!K16)</f>
        <v>91</v>
      </c>
      <c r="J63" s="153">
        <f>IF('[1]Pulje 5'!L16=0,"",'[1]Pulje 5'!L16)</f>
        <v>94</v>
      </c>
      <c r="K63" s="153">
        <f>IF('[1]Pulje 5'!M16=0,"",'[1]Pulje 5'!M16)</f>
        <v>108</v>
      </c>
      <c r="L63" s="153">
        <f>IF('[1]Pulje 5'!N16=0,"",'[1]Pulje 5'!N16)</f>
        <v>-114</v>
      </c>
      <c r="M63" s="153">
        <f>IF('[1]Pulje 5'!O16=0,"",'[1]Pulje 5'!O16)</f>
        <v>114</v>
      </c>
      <c r="N63" s="153">
        <f>IF('[1]Pulje 5'!P16=0,"",'[1]Pulje 5'!P16)</f>
        <v>94</v>
      </c>
      <c r="O63" s="153">
        <f>IF('[1]Pulje 5'!Q16=0,"",'[1]Pulje 5'!Q16)</f>
        <v>114</v>
      </c>
      <c r="P63" s="153">
        <f>IF('[1]Pulje 5'!R16=0,"",'[1]Pulje 5'!R16)</f>
        <v>208</v>
      </c>
      <c r="Q63" s="152">
        <f>IF('[1]Pulje 5'!S16=0,"",'[1]Pulje 5'!S16)</f>
        <v>243.79272849219615</v>
      </c>
    </row>
    <row r="64" spans="1:19" s="151" customFormat="1" ht="17">
      <c r="A64" s="157">
        <v>20</v>
      </c>
      <c r="B64" s="156">
        <f>IF('[1]Pulje 3'!C13="","",'[1]Pulje 3'!C13)</f>
        <v>81</v>
      </c>
      <c r="C64" s="152">
        <f>IF('[1]Pulje 3'!D13="","",'[1]Pulje 3'!D13)</f>
        <v>79.27</v>
      </c>
      <c r="D64" s="156" t="str">
        <f>IF('[1]Pulje 3'!E13="","",'[1]Pulje 3'!E13)</f>
        <v>UM</v>
      </c>
      <c r="E64" s="155">
        <f>IF('[1]Pulje 3'!F13="","",'[1]Pulje 3'!F13)</f>
        <v>39679</v>
      </c>
      <c r="F64" s="154" t="str">
        <f>IF('[1]Pulje 3'!H13="","",'[1]Pulje 3'!H13)</f>
        <v>Olai Slagstad Aamot</v>
      </c>
      <c r="G64" s="154" t="str">
        <f>IF('[1]Pulje 3'!I13="","",'[1]Pulje 3'!I13)</f>
        <v>Tambarskjelvar IL</v>
      </c>
      <c r="H64" s="153">
        <f>IF('[1]Pulje 3'!J13=0,"",'[1]Pulje 3'!J13)</f>
        <v>75</v>
      </c>
      <c r="I64" s="153">
        <f>IF('[1]Pulje 3'!K13=0,"",'[1]Pulje 3'!K13)</f>
        <v>79</v>
      </c>
      <c r="J64" s="153">
        <f>IF('[1]Pulje 3'!L13=0,"",'[1]Pulje 3'!L13)</f>
        <v>83</v>
      </c>
      <c r="K64" s="153">
        <f>IF('[1]Pulje 3'!M13=0,"",'[1]Pulje 3'!M13)</f>
        <v>106</v>
      </c>
      <c r="L64" s="153">
        <f>IF('[1]Pulje 3'!N13=0,"",'[1]Pulje 3'!N13)</f>
        <v>-115</v>
      </c>
      <c r="M64" s="153">
        <f>IF('[1]Pulje 3'!O13=0,"",'[1]Pulje 3'!O13)</f>
        <v>-115</v>
      </c>
      <c r="N64" s="153">
        <f>IF('[1]Pulje 3'!P13=0,"",'[1]Pulje 3'!P13)</f>
        <v>83</v>
      </c>
      <c r="O64" s="153">
        <f>IF('[1]Pulje 3'!Q13=0,"",'[1]Pulje 3'!Q13)</f>
        <v>106</v>
      </c>
      <c r="P64" s="153">
        <f>IF('[1]Pulje 3'!R13=0,"",'[1]Pulje 3'!R13)</f>
        <v>189</v>
      </c>
      <c r="Q64" s="152">
        <f>IF('[1]Pulje 3'!S13=0,"",'[1]Pulje 3'!S13)</f>
        <v>242.75410013950341</v>
      </c>
    </row>
    <row r="65" spans="1:17" s="151" customFormat="1" ht="17">
      <c r="A65" s="157">
        <v>21</v>
      </c>
      <c r="B65" s="156">
        <f>IF('[1]Pulje 2'!C13="","",'[1]Pulje 2'!C13)</f>
        <v>67</v>
      </c>
      <c r="C65" s="152">
        <f>IF('[1]Pulje 2'!D13="","",'[1]Pulje 2'!D13)</f>
        <v>65.27</v>
      </c>
      <c r="D65" s="156" t="str">
        <f>IF('[1]Pulje 2'!E13="","",'[1]Pulje 2'!E13)</f>
        <v>UM</v>
      </c>
      <c r="E65" s="155">
        <f>IF('[1]Pulje 2'!F13="","",'[1]Pulje 2'!F13)</f>
        <v>39417</v>
      </c>
      <c r="F65" s="154" t="str">
        <f>IF('[1]Pulje 2'!H13="","",'[1]Pulje 2'!H13)</f>
        <v>Noah Mathias R. Svanholm</v>
      </c>
      <c r="G65" s="154" t="str">
        <f>IF('[1]Pulje 2'!I13="","",'[1]Pulje 2'!I13)</f>
        <v>Gjøvik AK</v>
      </c>
      <c r="H65" s="153">
        <f>IF('[1]Pulje 2'!J13=0,"",'[1]Pulje 2'!J13)</f>
        <v>-67</v>
      </c>
      <c r="I65" s="153">
        <f>IF('[1]Pulje 2'!K13=0,"",'[1]Pulje 2'!K13)</f>
        <v>67</v>
      </c>
      <c r="J65" s="153">
        <f>IF('[1]Pulje 2'!L13=0,"",'[1]Pulje 2'!L13)</f>
        <v>72</v>
      </c>
      <c r="K65" s="153">
        <f>IF('[1]Pulje 2'!M13=0,"",'[1]Pulje 2'!M13)</f>
        <v>85</v>
      </c>
      <c r="L65" s="153">
        <f>IF('[1]Pulje 2'!N13=0,"",'[1]Pulje 2'!N13)</f>
        <v>90</v>
      </c>
      <c r="M65" s="153">
        <f>IF('[1]Pulje 2'!O13=0,"",'[1]Pulje 2'!O13)</f>
        <v>95</v>
      </c>
      <c r="N65" s="153">
        <f>IF('[1]Pulje 2'!P13=0,"",'[1]Pulje 2'!P13)</f>
        <v>72</v>
      </c>
      <c r="O65" s="153">
        <f>IF('[1]Pulje 2'!Q13=0,"",'[1]Pulje 2'!Q13)</f>
        <v>95</v>
      </c>
      <c r="P65" s="153">
        <f>IF('[1]Pulje 2'!R13=0,"",'[1]Pulje 2'!R13)</f>
        <v>167</v>
      </c>
      <c r="Q65" s="152">
        <f>IF('[1]Pulje 2'!S13=0,"",'[1]Pulje 2'!S13)</f>
        <v>242.03659006610505</v>
      </c>
    </row>
    <row r="66" spans="1:17" s="151" customFormat="1" ht="17">
      <c r="A66" s="157">
        <v>22</v>
      </c>
      <c r="B66" s="156">
        <f>IF('[1]Pulje 2'!C14="","",'[1]Pulje 2'!C14)</f>
        <v>67</v>
      </c>
      <c r="C66" s="152">
        <f>IF('[1]Pulje 2'!D14="","",'[1]Pulje 2'!D14)</f>
        <v>64.790000000000006</v>
      </c>
      <c r="D66" s="156" t="str">
        <f>IF('[1]Pulje 2'!E14="","",'[1]Pulje 2'!E14)</f>
        <v>UM</v>
      </c>
      <c r="E66" s="155">
        <f>IF('[1]Pulje 2'!F14="","",'[1]Pulje 2'!F14)</f>
        <v>39342</v>
      </c>
      <c r="F66" s="154" t="str">
        <f>IF('[1]Pulje 2'!H14="","",'[1]Pulje 2'!H14)</f>
        <v>Erik Orasmäe</v>
      </c>
      <c r="G66" s="154" t="str">
        <f>IF('[1]Pulje 2'!I14="","",'[1]Pulje 2'!I14)</f>
        <v>Tambarskjelvar IL</v>
      </c>
      <c r="H66" s="153">
        <f>IF('[1]Pulje 2'!J14=0,"",'[1]Pulje 2'!J14)</f>
        <v>75</v>
      </c>
      <c r="I66" s="153">
        <f>IF('[1]Pulje 2'!K14=0,"",'[1]Pulje 2'!K14)</f>
        <v>-78</v>
      </c>
      <c r="J66" s="153">
        <f>IF('[1]Pulje 2'!L14=0,"",'[1]Pulje 2'!L14)</f>
        <v>-78</v>
      </c>
      <c r="K66" s="153">
        <f>IF('[1]Pulje 2'!M14=0,"",'[1]Pulje 2'!M14)</f>
        <v>86</v>
      </c>
      <c r="L66" s="153">
        <f>IF('[1]Pulje 2'!N14=0,"",'[1]Pulje 2'!N14)</f>
        <v>91</v>
      </c>
      <c r="M66" s="153">
        <f>IF('[1]Pulje 2'!O14=0,"",'[1]Pulje 2'!O14)</f>
        <v>-93</v>
      </c>
      <c r="N66" s="153">
        <f>IF('[1]Pulje 2'!P14=0,"",'[1]Pulje 2'!P14)</f>
        <v>75</v>
      </c>
      <c r="O66" s="153">
        <f>IF('[1]Pulje 2'!Q14=0,"",'[1]Pulje 2'!Q14)</f>
        <v>91</v>
      </c>
      <c r="P66" s="153">
        <f>IF('[1]Pulje 2'!R14=0,"",'[1]Pulje 2'!R14)</f>
        <v>166</v>
      </c>
      <c r="Q66" s="152">
        <f>IF('[1]Pulje 2'!S14=0,"",'[1]Pulje 2'!S14)</f>
        <v>241.806636452296</v>
      </c>
    </row>
    <row r="67" spans="1:17" s="151" customFormat="1" ht="17">
      <c r="A67" s="157">
        <v>23</v>
      </c>
      <c r="B67" s="156">
        <f>IF('[1]Pulje 3'!C12="","",'[1]Pulje 3'!C12)</f>
        <v>81</v>
      </c>
      <c r="C67" s="152">
        <f>IF('[1]Pulje 3'!D12="","",'[1]Pulje 3'!D12)</f>
        <v>78.59</v>
      </c>
      <c r="D67" s="156" t="str">
        <f>IF('[1]Pulje 3'!E12="","",'[1]Pulje 3'!E12)</f>
        <v>JM</v>
      </c>
      <c r="E67" s="155">
        <f>IF('[1]Pulje 3'!F12="","",'[1]Pulje 3'!F12)</f>
        <v>39076</v>
      </c>
      <c r="F67" s="154" t="str">
        <f>IF('[1]Pulje 3'!H12="","",'[1]Pulje 3'!H12)</f>
        <v>Brede Tengel Lesto</v>
      </c>
      <c r="G67" s="154" t="str">
        <f>IF('[1]Pulje 3'!I12="","",'[1]Pulje 3'!I12)</f>
        <v>Tambarskjelvar IL</v>
      </c>
      <c r="H67" s="153">
        <f>IF('[1]Pulje 3'!J12=0,"",'[1]Pulje 3'!J12)</f>
        <v>75</v>
      </c>
      <c r="I67" s="153">
        <f>IF('[1]Pulje 3'!K12=0,"",'[1]Pulje 3'!K12)</f>
        <v>78</v>
      </c>
      <c r="J67" s="153">
        <f>IF('[1]Pulje 3'!L12=0,"",'[1]Pulje 3'!L12)</f>
        <v>80</v>
      </c>
      <c r="K67" s="153">
        <f>IF('[1]Pulje 3'!M12=0,"",'[1]Pulje 3'!M12)</f>
        <v>97</v>
      </c>
      <c r="L67" s="153">
        <f>IF('[1]Pulje 3'!N12=0,"",'[1]Pulje 3'!N12)</f>
        <v>101</v>
      </c>
      <c r="M67" s="153">
        <f>IF('[1]Pulje 3'!O12=0,"",'[1]Pulje 3'!O12)</f>
        <v>104</v>
      </c>
      <c r="N67" s="153">
        <f>IF('[1]Pulje 3'!P12=0,"",'[1]Pulje 3'!P12)</f>
        <v>80</v>
      </c>
      <c r="O67" s="153">
        <f>IF('[1]Pulje 3'!Q12=0,"",'[1]Pulje 3'!Q12)</f>
        <v>104</v>
      </c>
      <c r="P67" s="153">
        <f>IF('[1]Pulje 3'!R12=0,"",'[1]Pulje 3'!R12)</f>
        <v>184</v>
      </c>
      <c r="Q67" s="152">
        <f>IF('[1]Pulje 3'!S12=0,"",'[1]Pulje 3'!S12)</f>
        <v>237.48174422179019</v>
      </c>
    </row>
    <row r="68" spans="1:17" s="151" customFormat="1" ht="17">
      <c r="A68" s="157">
        <v>24</v>
      </c>
      <c r="B68" s="156">
        <f>IF('[1]Pulje 2'!C16="","",'[1]Pulje 2'!C16)</f>
        <v>73</v>
      </c>
      <c r="C68" s="152">
        <f>IF('[1]Pulje 2'!D16="","",'[1]Pulje 2'!D16)</f>
        <v>66.95</v>
      </c>
      <c r="D68" s="156" t="str">
        <f>IF('[1]Pulje 2'!E16="","",'[1]Pulje 2'!E16)</f>
        <v>UM</v>
      </c>
      <c r="E68" s="155">
        <f>IF('[1]Pulje 2'!F16="","",'[1]Pulje 2'!F16)</f>
        <v>39222</v>
      </c>
      <c r="F68" s="154" t="str">
        <f>IF('[1]Pulje 2'!H16="","",'[1]Pulje 2'!H16)</f>
        <v>Sean Elliot Rafols Paudel</v>
      </c>
      <c r="G68" s="154" t="str">
        <f>IF('[1]Pulje 2'!I16="","",'[1]Pulje 2'!I16)</f>
        <v>Tysvær VK</v>
      </c>
      <c r="H68" s="153">
        <f>IF('[1]Pulje 2'!J16=0,"",'[1]Pulje 2'!J16)</f>
        <v>70</v>
      </c>
      <c r="I68" s="153">
        <f>IF('[1]Pulje 2'!K16=0,"",'[1]Pulje 2'!K16)</f>
        <v>75</v>
      </c>
      <c r="J68" s="153">
        <f>IF('[1]Pulje 2'!L16=0,"",'[1]Pulje 2'!L16)</f>
        <v>-79</v>
      </c>
      <c r="K68" s="153">
        <f>IF('[1]Pulje 2'!M16=0,"",'[1]Pulje 2'!M16)</f>
        <v>90</v>
      </c>
      <c r="L68" s="153">
        <f>IF('[1]Pulje 2'!N16=0,"",'[1]Pulje 2'!N16)</f>
        <v>-95</v>
      </c>
      <c r="M68" s="153">
        <f>IF('[1]Pulje 2'!O16=0,"",'[1]Pulje 2'!O16)</f>
        <v>-97</v>
      </c>
      <c r="N68" s="153">
        <f>IF('[1]Pulje 2'!P16=0,"",'[1]Pulje 2'!P16)</f>
        <v>75</v>
      </c>
      <c r="O68" s="153">
        <f>IF('[1]Pulje 2'!Q16=0,"",'[1]Pulje 2'!Q16)</f>
        <v>90</v>
      </c>
      <c r="P68" s="153">
        <f>IF('[1]Pulje 2'!R16=0,"",'[1]Pulje 2'!R16)</f>
        <v>165</v>
      </c>
      <c r="Q68" s="152">
        <f>IF('[1]Pulje 2'!S16=0,"",'[1]Pulje 2'!S16)</f>
        <v>235.07301170781895</v>
      </c>
    </row>
    <row r="69" spans="1:17" s="151" customFormat="1" ht="17">
      <c r="A69" s="157">
        <v>25</v>
      </c>
      <c r="B69" s="156">
        <f>IF('[1]Pulje 2'!C9="","",'[1]Pulje 2'!C9)</f>
        <v>49</v>
      </c>
      <c r="C69" s="152">
        <f>IF('[1]Pulje 2'!D9="","",'[1]Pulje 2'!D9)</f>
        <v>48.53</v>
      </c>
      <c r="D69" s="156" t="str">
        <f>IF('[1]Pulje 2'!E9="","",'[1]Pulje 2'!E9)</f>
        <v>UM</v>
      </c>
      <c r="E69" s="155">
        <f>IF('[1]Pulje 2'!F9="","",'[1]Pulje 2'!F9)</f>
        <v>39674</v>
      </c>
      <c r="F69" s="154" t="str">
        <f>IF('[1]Pulje 2'!H9="","",'[1]Pulje 2'!H9)</f>
        <v>Roland Siska</v>
      </c>
      <c r="G69" s="154" t="str">
        <f>IF('[1]Pulje 2'!I9="","",'[1]Pulje 2'!I9)</f>
        <v>Hitra VK</v>
      </c>
      <c r="H69" s="153">
        <f>IF('[1]Pulje 2'!J9=0,"",'[1]Pulje 2'!J9)</f>
        <v>54</v>
      </c>
      <c r="I69" s="153">
        <f>IF('[1]Pulje 2'!K9=0,"",'[1]Pulje 2'!K9)</f>
        <v>-57</v>
      </c>
      <c r="J69" s="153">
        <f>IF('[1]Pulje 2'!L9=0,"",'[1]Pulje 2'!L9)</f>
        <v>-57</v>
      </c>
      <c r="K69" s="153">
        <f>IF('[1]Pulje 2'!M9=0,"",'[1]Pulje 2'!M9)</f>
        <v>-66</v>
      </c>
      <c r="L69" s="153">
        <f>IF('[1]Pulje 2'!N9=0,"",'[1]Pulje 2'!N9)</f>
        <v>66</v>
      </c>
      <c r="M69" s="153">
        <f>IF('[1]Pulje 2'!O9=0,"",'[1]Pulje 2'!O9)</f>
        <v>71</v>
      </c>
      <c r="N69" s="153">
        <f>IF('[1]Pulje 2'!P9=0,"",'[1]Pulje 2'!P9)</f>
        <v>54</v>
      </c>
      <c r="O69" s="153">
        <f>IF('[1]Pulje 2'!Q9=0,"",'[1]Pulje 2'!Q9)</f>
        <v>71</v>
      </c>
      <c r="P69" s="153">
        <f>IF('[1]Pulje 2'!R9=0,"",'[1]Pulje 2'!R9)</f>
        <v>125</v>
      </c>
      <c r="Q69" s="152">
        <f>IF('[1]Pulje 2'!S9=0,"",'[1]Pulje 2'!S9)</f>
        <v>227.98114815909835</v>
      </c>
    </row>
    <row r="70" spans="1:17" s="151" customFormat="1" ht="17">
      <c r="A70" s="157">
        <v>26</v>
      </c>
      <c r="B70" s="156">
        <f>IF('[1]Pulje 3'!C14="","",'[1]Pulje 3'!C14)</f>
        <v>81</v>
      </c>
      <c r="C70" s="152">
        <f>IF('[1]Pulje 3'!D14="","",'[1]Pulje 3'!D14)</f>
        <v>73.03</v>
      </c>
      <c r="D70" s="156" t="str">
        <f>IF('[1]Pulje 3'!E14="","",'[1]Pulje 3'!E14)</f>
        <v>UM</v>
      </c>
      <c r="E70" s="155">
        <f>IF('[1]Pulje 3'!F14="","",'[1]Pulje 3'!F14)</f>
        <v>39126</v>
      </c>
      <c r="F70" s="154" t="str">
        <f>IF('[1]Pulje 3'!H14="","",'[1]Pulje 3'!H14)</f>
        <v>Rene A. Rand Djupå</v>
      </c>
      <c r="G70" s="154" t="str">
        <f>IF('[1]Pulje 3'!I14="","",'[1]Pulje 3'!I14)</f>
        <v>Hitra VK</v>
      </c>
      <c r="H70" s="153">
        <f>IF('[1]Pulje 3'!J14=0,"",'[1]Pulje 3'!J14)</f>
        <v>-72</v>
      </c>
      <c r="I70" s="153">
        <f>IF('[1]Pulje 3'!K14=0,"",'[1]Pulje 3'!K14)</f>
        <v>72</v>
      </c>
      <c r="J70" s="153">
        <f>IF('[1]Pulje 3'!L14=0,"",'[1]Pulje 3'!L14)</f>
        <v>75</v>
      </c>
      <c r="K70" s="153">
        <f>IF('[1]Pulje 3'!M14=0,"",'[1]Pulje 3'!M14)</f>
        <v>88</v>
      </c>
      <c r="L70" s="153">
        <f>IF('[1]Pulje 3'!N14=0,"",'[1]Pulje 3'!N14)</f>
        <v>91</v>
      </c>
      <c r="M70" s="153">
        <f>IF('[1]Pulje 3'!O14=0,"",'[1]Pulje 3'!O14)</f>
        <v>94</v>
      </c>
      <c r="N70" s="153">
        <f>IF('[1]Pulje 3'!P14=0,"",'[1]Pulje 3'!P14)</f>
        <v>75</v>
      </c>
      <c r="O70" s="153">
        <f>IF('[1]Pulje 3'!Q14=0,"",'[1]Pulje 3'!Q14)</f>
        <v>94</v>
      </c>
      <c r="P70" s="153">
        <f>IF('[1]Pulje 3'!R14=0,"",'[1]Pulje 3'!R14)</f>
        <v>169</v>
      </c>
      <c r="Q70" s="152">
        <f>IF('[1]Pulje 3'!S14=0,"",'[1]Pulje 3'!S14)</f>
        <v>227.75578406614821</v>
      </c>
    </row>
    <row r="71" spans="1:17" s="151" customFormat="1" ht="17">
      <c r="A71" s="157">
        <v>27</v>
      </c>
      <c r="B71" s="156">
        <f>IF('[1]Pulje 3'!C11="","",'[1]Pulje 3'!C11)</f>
        <v>81</v>
      </c>
      <c r="C71" s="152">
        <f>IF('[1]Pulje 3'!D11="","",'[1]Pulje 3'!D11)</f>
        <v>77.91</v>
      </c>
      <c r="D71" s="156" t="str">
        <f>IF('[1]Pulje 3'!E11="","",'[1]Pulje 3'!E11)</f>
        <v>UM</v>
      </c>
      <c r="E71" s="155">
        <f>IF('[1]Pulje 3'!F11="","",'[1]Pulje 3'!F11)</f>
        <v>39196</v>
      </c>
      <c r="F71" s="154" t="str">
        <f>IF('[1]Pulje 3'!H11="","",'[1]Pulje 3'!H11)</f>
        <v>Kristian Ege</v>
      </c>
      <c r="G71" s="154" t="str">
        <f>IF('[1]Pulje 3'!I11="","",'[1]Pulje 3'!I11)</f>
        <v>Vigrestad IK</v>
      </c>
      <c r="H71" s="153">
        <f>IF('[1]Pulje 3'!J11=0,"",'[1]Pulje 3'!J11)</f>
        <v>-78</v>
      </c>
      <c r="I71" s="153">
        <f>IF('[1]Pulje 3'!K11=0,"",'[1]Pulje 3'!K11)</f>
        <v>78</v>
      </c>
      <c r="J71" s="153">
        <f>IF('[1]Pulje 3'!L11=0,"",'[1]Pulje 3'!L11)</f>
        <v>-81</v>
      </c>
      <c r="K71" s="153">
        <f>IF('[1]Pulje 3'!M11=0,"",'[1]Pulje 3'!M11)</f>
        <v>88</v>
      </c>
      <c r="L71" s="153">
        <f>IF('[1]Pulje 3'!N11=0,"",'[1]Pulje 3'!N11)</f>
        <v>91</v>
      </c>
      <c r="M71" s="153">
        <f>IF('[1]Pulje 3'!O11=0,"",'[1]Pulje 3'!O11)</f>
        <v>94</v>
      </c>
      <c r="N71" s="153">
        <f>IF('[1]Pulje 3'!P11=0,"",'[1]Pulje 3'!P11)</f>
        <v>78</v>
      </c>
      <c r="O71" s="153">
        <f>IF('[1]Pulje 3'!Q11=0,"",'[1]Pulje 3'!Q11)</f>
        <v>94</v>
      </c>
      <c r="P71" s="153">
        <f>IF('[1]Pulje 3'!R11=0,"",'[1]Pulje 3'!R11)</f>
        <v>172</v>
      </c>
      <c r="Q71" s="152">
        <f>IF('[1]Pulje 3'!S11=0,"",'[1]Pulje 3'!S11)</f>
        <v>223.09370082709316</v>
      </c>
    </row>
    <row r="72" spans="1:17" s="151" customFormat="1" ht="17">
      <c r="A72" s="157">
        <v>28</v>
      </c>
      <c r="B72" s="156">
        <f>IF('[1]Pulje 3'!C10="","",'[1]Pulje 3'!C10)</f>
        <v>81</v>
      </c>
      <c r="C72" s="152">
        <f>IF('[1]Pulje 3'!D10="","",'[1]Pulje 3'!D10)</f>
        <v>77.87</v>
      </c>
      <c r="D72" s="156" t="str">
        <f>IF('[1]Pulje 3'!E10="","",'[1]Pulje 3'!E10)</f>
        <v>JM</v>
      </c>
      <c r="E72" s="155">
        <f>IF('[1]Pulje 3'!F10="","",'[1]Pulje 3'!F10)</f>
        <v>38161</v>
      </c>
      <c r="F72" s="154" t="str">
        <f>IF('[1]Pulje 3'!H10="","",'[1]Pulje 3'!H10)</f>
        <v>Sander Vatland</v>
      </c>
      <c r="G72" s="154" t="str">
        <f>IF('[1]Pulje 3'!I10="","",'[1]Pulje 3'!I10)</f>
        <v>Haugesund VK</v>
      </c>
      <c r="H72" s="153">
        <f>IF('[1]Pulje 3'!J10=0,"",'[1]Pulje 3'!J10)</f>
        <v>63</v>
      </c>
      <c r="I72" s="153">
        <f>IF('[1]Pulje 3'!K10=0,"",'[1]Pulje 3'!K10)</f>
        <v>-70</v>
      </c>
      <c r="J72" s="153">
        <f>IF('[1]Pulje 3'!L10=0,"",'[1]Pulje 3'!L10)</f>
        <v>70</v>
      </c>
      <c r="K72" s="153">
        <f>IF('[1]Pulje 3'!M10=0,"",'[1]Pulje 3'!M10)</f>
        <v>90</v>
      </c>
      <c r="L72" s="153">
        <f>IF('[1]Pulje 3'!N10=0,"",'[1]Pulje 3'!N10)</f>
        <v>96</v>
      </c>
      <c r="M72" s="153">
        <f>IF('[1]Pulje 3'!O10=0,"",'[1]Pulje 3'!O10)</f>
        <v>100</v>
      </c>
      <c r="N72" s="153">
        <f>IF('[1]Pulje 3'!P10=0,"",'[1]Pulje 3'!P10)</f>
        <v>70</v>
      </c>
      <c r="O72" s="153">
        <f>IF('[1]Pulje 3'!Q10=0,"",'[1]Pulje 3'!Q10)</f>
        <v>100</v>
      </c>
      <c r="P72" s="153">
        <f>IF('[1]Pulje 3'!R10=0,"",'[1]Pulje 3'!R10)</f>
        <v>170</v>
      </c>
      <c r="Q72" s="152">
        <f>IF('[1]Pulje 3'!S10=0,"",'[1]Pulje 3'!S10)</f>
        <v>220.56432617512493</v>
      </c>
    </row>
    <row r="73" spans="1:17" s="151" customFormat="1" ht="17">
      <c r="A73" s="157">
        <v>29</v>
      </c>
      <c r="B73" s="156">
        <f>IF('[1]Pulje 2'!C10="","",'[1]Pulje 2'!C10)</f>
        <v>61</v>
      </c>
      <c r="C73" s="152">
        <f>IF('[1]Pulje 2'!D10="","",'[1]Pulje 2'!D10)</f>
        <v>58.99</v>
      </c>
      <c r="D73" s="156" t="str">
        <f>IF('[1]Pulje 2'!E10="","",'[1]Pulje 2'!E10)</f>
        <v>UM</v>
      </c>
      <c r="E73" s="155">
        <f>IF('[1]Pulje 2'!F10="","",'[1]Pulje 2'!F10)</f>
        <v>40390</v>
      </c>
      <c r="F73" s="154" t="str">
        <f>IF('[1]Pulje 2'!H10="","",'[1]Pulje 2'!H10)</f>
        <v>Jørgen Bysveen</v>
      </c>
      <c r="G73" s="154" t="str">
        <f>IF('[1]Pulje 2'!I10="","",'[1]Pulje 2'!I10)</f>
        <v>T&amp;IL National</v>
      </c>
      <c r="H73" s="153">
        <f>IF('[1]Pulje 2'!J10=0,"",'[1]Pulje 2'!J10)</f>
        <v>56</v>
      </c>
      <c r="I73" s="153">
        <f>IF('[1]Pulje 2'!K10=0,"",'[1]Pulje 2'!K10)</f>
        <v>60</v>
      </c>
      <c r="J73" s="153">
        <f>IF('[1]Pulje 2'!L10=0,"",'[1]Pulje 2'!L10)</f>
        <v>62</v>
      </c>
      <c r="K73" s="153">
        <f>IF('[1]Pulje 2'!M10=0,"",'[1]Pulje 2'!M10)</f>
        <v>72</v>
      </c>
      <c r="L73" s="153">
        <f>IF('[1]Pulje 2'!N10=0,"",'[1]Pulje 2'!N10)</f>
        <v>76</v>
      </c>
      <c r="M73" s="153">
        <f>IF('[1]Pulje 2'!O10=0,"",'[1]Pulje 2'!O10)</f>
        <v>-80</v>
      </c>
      <c r="N73" s="153">
        <f>IF('[1]Pulje 2'!P10=0,"",'[1]Pulje 2'!P10)</f>
        <v>62</v>
      </c>
      <c r="O73" s="153">
        <f>IF('[1]Pulje 2'!Q10=0,"",'[1]Pulje 2'!Q10)</f>
        <v>76</v>
      </c>
      <c r="P73" s="153">
        <f>IF('[1]Pulje 2'!R10=0,"",'[1]Pulje 2'!R10)</f>
        <v>138</v>
      </c>
      <c r="Q73" s="152">
        <f>IF('[1]Pulje 2'!S10=0,"",'[1]Pulje 2'!S10)</f>
        <v>214.9951755006725</v>
      </c>
    </row>
    <row r="74" spans="1:17" s="151" customFormat="1" ht="17">
      <c r="A74" s="157">
        <v>30</v>
      </c>
      <c r="B74" s="156">
        <f>IF('[1]Pulje 3'!C15="","",'[1]Pulje 3'!C15)</f>
        <v>81</v>
      </c>
      <c r="C74" s="152">
        <f>IF('[1]Pulje 3'!D15="","",'[1]Pulje 3'!D15)</f>
        <v>77.11</v>
      </c>
      <c r="D74" s="156" t="str">
        <f>IF('[1]Pulje 3'!E15="","",'[1]Pulje 3'!E15)</f>
        <v>UM</v>
      </c>
      <c r="E74" s="155">
        <f>IF('[1]Pulje 3'!F15="","",'[1]Pulje 3'!F15)</f>
        <v>39627</v>
      </c>
      <c r="F74" s="154" t="str">
        <f>IF('[1]Pulje 3'!H15="","",'[1]Pulje 3'!H15)</f>
        <v>William Kyvik</v>
      </c>
      <c r="G74" s="154" t="str">
        <f>IF('[1]Pulje 3'!I15="","",'[1]Pulje 3'!I15)</f>
        <v>Tysvær VK</v>
      </c>
      <c r="H74" s="153">
        <f>IF('[1]Pulje 3'!J15=0,"",'[1]Pulje 3'!J15)</f>
        <v>67</v>
      </c>
      <c r="I74" s="153">
        <f>IF('[1]Pulje 3'!K15=0,"",'[1]Pulje 3'!K15)</f>
        <v>74</v>
      </c>
      <c r="J74" s="153">
        <f>IF('[1]Pulje 3'!L15=0,"",'[1]Pulje 3'!L15)</f>
        <v>-78</v>
      </c>
      <c r="K74" s="153">
        <f>IF('[1]Pulje 3'!M15=0,"",'[1]Pulje 3'!M15)</f>
        <v>87</v>
      </c>
      <c r="L74" s="153">
        <f>IF('[1]Pulje 3'!N15=0,"",'[1]Pulje 3'!N15)</f>
        <v>-95</v>
      </c>
      <c r="M74" s="153">
        <f>IF('[1]Pulje 3'!O15=0,"",'[1]Pulje 3'!O15)</f>
        <v>-95</v>
      </c>
      <c r="N74" s="153">
        <f>IF('[1]Pulje 3'!P15=0,"",'[1]Pulje 3'!P15)</f>
        <v>74</v>
      </c>
      <c r="O74" s="153">
        <f>IF('[1]Pulje 3'!Q15=0,"",'[1]Pulje 3'!Q15)</f>
        <v>87</v>
      </c>
      <c r="P74" s="153">
        <f>IF('[1]Pulje 3'!R15=0,"",'[1]Pulje 3'!R15)</f>
        <v>161</v>
      </c>
      <c r="Q74" s="152">
        <f>IF('[1]Pulje 3'!S15=0,"",'[1]Pulje 3'!S15)</f>
        <v>210.06845534855958</v>
      </c>
    </row>
    <row r="75" spans="1:17" s="151" customFormat="1" ht="17">
      <c r="A75" s="157">
        <v>31</v>
      </c>
      <c r="B75" s="156">
        <f>IF('[1]Pulje 5'!C10="","",'[1]Pulje 5'!C10)</f>
        <v>89</v>
      </c>
      <c r="C75" s="152">
        <f>IF('[1]Pulje 5'!D10="","",'[1]Pulje 5'!D10)</f>
        <v>86.59</v>
      </c>
      <c r="D75" s="156" t="str">
        <f>IF('[1]Pulje 5'!E10="","",'[1]Pulje 5'!E10)</f>
        <v>JM</v>
      </c>
      <c r="E75" s="155">
        <f>IF('[1]Pulje 5'!F10="","",'[1]Pulje 5'!F10)</f>
        <v>38800</v>
      </c>
      <c r="F75" s="154" t="str">
        <f>IF('[1]Pulje 5'!H10="","",'[1]Pulje 5'!H10)</f>
        <v>Anton Bruntland Gustavsen</v>
      </c>
      <c r="G75" s="154" t="str">
        <f>IF('[1]Pulje 5'!I10="","",'[1]Pulje 5'!I10)</f>
        <v>Vigrestad IK</v>
      </c>
      <c r="H75" s="153">
        <f>IF('[1]Pulje 5'!J10=0,"",'[1]Pulje 5'!J10)</f>
        <v>-84</v>
      </c>
      <c r="I75" s="153">
        <f>IF('[1]Pulje 5'!K10=0,"",'[1]Pulje 5'!K10)</f>
        <v>-84</v>
      </c>
      <c r="J75" s="153">
        <f>IF('[1]Pulje 5'!L10=0,"",'[1]Pulje 5'!L10)</f>
        <v>-84</v>
      </c>
      <c r="K75" s="153">
        <f>IF('[1]Pulje 5'!M10=0,"",'[1]Pulje 5'!M10)</f>
        <v>85</v>
      </c>
      <c r="L75" s="153">
        <f>IF('[1]Pulje 5'!N10=0,"",'[1]Pulje 5'!N10)</f>
        <v>95</v>
      </c>
      <c r="M75" s="153">
        <f>IF('[1]Pulje 5'!O10=0,"",'[1]Pulje 5'!O10)</f>
        <v>105</v>
      </c>
      <c r="N75" s="153" t="str">
        <f>IF('[1]Pulje 5'!P10=0,"",'[1]Pulje 5'!P10)</f>
        <v/>
      </c>
      <c r="O75" s="153">
        <f>IF('[1]Pulje 5'!Q10=0,"",'[1]Pulje 5'!Q10)</f>
        <v>105</v>
      </c>
      <c r="P75" s="153" t="str">
        <f>IF('[1]Pulje 5'!R10=0,"",'[1]Pulje 5'!R10)</f>
        <v/>
      </c>
      <c r="Q75" s="152" t="str">
        <f>IF('[1]Pulje 5'!S10=0,"",'[1]Pulje 5'!S10)</f>
        <v/>
      </c>
    </row>
  </sheetData>
  <mergeCells count="6">
    <mergeCell ref="A43:Q43"/>
    <mergeCell ref="A1:Q1"/>
    <mergeCell ref="A2:E2"/>
    <mergeCell ref="F2:L2"/>
    <mergeCell ref="N2:Q2"/>
    <mergeCell ref="A4:Q4"/>
  </mergeCells>
  <conditionalFormatting sqref="H6:M41 H45:M75">
    <cfRule type="cellIs" dxfId="3" priority="1" stopIfTrue="1" operator="lessThanOrEqual">
      <formula>0</formula>
    </cfRule>
    <cfRule type="cellIs" dxfId="2" priority="2" stopIfTrue="1" operator="between">
      <formula>1</formula>
      <formula>300</formula>
    </cfRule>
  </conditionalFormatting>
  <pageMargins left="0.75" right="0.75" top="1" bottom="1" header="0.5" footer="0.5"/>
  <pageSetup paperSize="9" scale="46" fitToHeight="0" orientation="portrait" copies="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EA25C-E7F7-D049-8066-527878B8C665}">
  <sheetPr>
    <pageSetUpPr fitToPage="1"/>
  </sheetPr>
  <dimension ref="A1:V55"/>
  <sheetViews>
    <sheetView topLeftCell="A41" zoomScale="99" workbookViewId="0">
      <selection activeCell="A11" sqref="A11"/>
    </sheetView>
  </sheetViews>
  <sheetFormatPr baseColWidth="10" defaultColWidth="8.796875" defaultRowHeight="13"/>
  <cols>
    <col min="1" max="1" width="4.3984375" customWidth="1"/>
    <col min="2" max="2" width="5.3984375" customWidth="1"/>
    <col min="3" max="3" width="9.3984375" style="28" customWidth="1"/>
    <col min="4" max="4" width="5.3984375" customWidth="1"/>
    <col min="5" max="5" width="11.3984375" customWidth="1"/>
    <col min="6" max="6" width="36" style="150" bestFit="1" customWidth="1"/>
    <col min="7" max="12" width="6.796875" style="150" customWidth="1"/>
    <col min="13" max="15" width="6.796875" style="28" customWidth="1"/>
    <col min="16" max="16" width="15.3984375" style="28" customWidth="1"/>
  </cols>
  <sheetData>
    <row r="1" spans="1:16" s="167" customFormat="1" ht="33.75" customHeight="1">
      <c r="A1" s="211" t="s">
        <v>185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s="167" customFormat="1" ht="27" customHeight="1">
      <c r="A2" s="212" t="str">
        <f>IF('[1]Pulje 1'!J5&gt;0,'[1]Pulje 1'!J5,"")</f>
        <v>Hitra VK</v>
      </c>
      <c r="B2" s="212"/>
      <c r="C2" s="212"/>
      <c r="D2" s="212"/>
      <c r="E2" s="212"/>
      <c r="F2" s="213" t="str">
        <f>IF('[1]Pulje 1'!O5&gt;0,'[1]Pulje 1'!O5,"")</f>
        <v>Hitrahallen</v>
      </c>
      <c r="G2" s="213"/>
      <c r="H2" s="213"/>
      <c r="I2" s="213"/>
      <c r="J2" s="213"/>
      <c r="K2" s="213"/>
      <c r="L2" s="168"/>
      <c r="M2" s="214">
        <f>IF('[1]Pulje 1'!T5&gt;0,'[1]Pulje 1'!T5,"")</f>
        <v>45402</v>
      </c>
      <c r="N2" s="214"/>
      <c r="O2" s="214"/>
      <c r="P2" s="214"/>
    </row>
    <row r="3" spans="1:16" ht="15.75" customHeight="1">
      <c r="A3" s="178"/>
      <c r="E3" s="177"/>
    </row>
    <row r="4" spans="1:16" s="166" customFormat="1" ht="28">
      <c r="A4" s="210" t="s">
        <v>184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6" ht="14" customHeight="1">
      <c r="A5" s="162"/>
      <c r="B5" s="162"/>
      <c r="C5" s="158"/>
      <c r="D5" s="162"/>
      <c r="E5" s="161"/>
      <c r="F5" s="160"/>
      <c r="G5" s="160"/>
      <c r="H5" s="160"/>
      <c r="I5" s="160"/>
      <c r="J5" s="160"/>
      <c r="K5" s="160"/>
      <c r="L5" s="160"/>
      <c r="M5" s="159"/>
      <c r="N5" s="159"/>
      <c r="O5" s="159"/>
      <c r="P5" s="158"/>
    </row>
    <row r="6" spans="1:16" s="163" customFormat="1" ht="28">
      <c r="A6" s="176">
        <v>1</v>
      </c>
      <c r="B6" s="215" t="s">
        <v>62</v>
      </c>
      <c r="C6" s="215"/>
      <c r="D6" s="215"/>
      <c r="E6" s="215"/>
      <c r="F6" s="215"/>
      <c r="G6" s="175"/>
      <c r="H6" s="175"/>
      <c r="I6" s="175"/>
      <c r="J6" s="175"/>
      <c r="K6" s="175"/>
      <c r="L6" s="175"/>
      <c r="M6" s="174"/>
      <c r="N6" s="174"/>
      <c r="O6" s="174"/>
      <c r="P6" s="173">
        <f>IF(P10="",SUM(P7:P10),(SUM(P7:P10)-MIN(P7:P10)))</f>
        <v>603.27686192590534</v>
      </c>
    </row>
    <row r="7" spans="1:16" s="151" customFormat="1" ht="17">
      <c r="A7" s="157"/>
      <c r="B7" s="156">
        <f>IF('[1]Pulje 1'!C21="","",'[1]Pulje 1'!C21)</f>
        <v>59</v>
      </c>
      <c r="C7" s="152">
        <f>IF('[1]Pulje 1'!D21="","",'[1]Pulje 1'!D21)</f>
        <v>56.99</v>
      </c>
      <c r="D7" s="156" t="str">
        <f>IF('[1]Pulje 1'!E21="","",'[1]Pulje 1'!E21)</f>
        <v>UK</v>
      </c>
      <c r="E7" s="155">
        <f>IF('[1]Pulje 1'!F21="","",'[1]Pulje 1'!F21)</f>
        <v>40263</v>
      </c>
      <c r="F7" s="154" t="str">
        <f>IF('[1]Pulje 1'!H21="","",'[1]Pulje 1'!H21)</f>
        <v>Sandra Viktoria N. Amundsen</v>
      </c>
      <c r="G7" s="153">
        <f>IF('[1]Pulje 1'!J21=0,"",'[1]Pulje 1'!J21)</f>
        <v>57</v>
      </c>
      <c r="H7" s="153">
        <f>IF('[1]Pulje 1'!K21=0,"",'[1]Pulje 1'!K21)</f>
        <v>60</v>
      </c>
      <c r="I7" s="153">
        <f>IF('[1]Pulje 1'!L21=0,"",'[1]Pulje 1'!L21)</f>
        <v>64</v>
      </c>
      <c r="J7" s="153">
        <f>IF('[1]Pulje 1'!M21=0,"",'[1]Pulje 1'!M21)</f>
        <v>70</v>
      </c>
      <c r="K7" s="153">
        <f>IF('[1]Pulje 1'!N21=0,"",'[1]Pulje 1'!N21)</f>
        <v>-73</v>
      </c>
      <c r="L7" s="153">
        <f>IF('[1]Pulje 1'!O21=0,"",'[1]Pulje 1'!O21)</f>
        <v>75</v>
      </c>
      <c r="M7" s="153">
        <f>IF('[1]Pulje 1'!P21=0,"",'[1]Pulje 1'!P21)</f>
        <v>64</v>
      </c>
      <c r="N7" s="153">
        <f>IF('[1]Pulje 1'!Q21=0,"",'[1]Pulje 1'!Q21)</f>
        <v>75</v>
      </c>
      <c r="O7" s="153">
        <f>IF('[1]Pulje 1'!R21=0,"",'[1]Pulje 1'!R21)</f>
        <v>139</v>
      </c>
      <c r="P7" s="164">
        <f>IF('[1]Pulje 1'!S21=0,"",'[1]Pulje 1'!S21)</f>
        <v>194.64089802795914</v>
      </c>
    </row>
    <row r="8" spans="1:16" s="151" customFormat="1" ht="17">
      <c r="A8" s="157"/>
      <c r="B8" s="156">
        <f>IF('[1]Pulje 1'!C22="","",'[1]Pulje 1'!C22)</f>
        <v>59</v>
      </c>
      <c r="C8" s="152">
        <f>IF('[1]Pulje 1'!D22="","",'[1]Pulje 1'!D22)</f>
        <v>58.75</v>
      </c>
      <c r="D8" s="156" t="str">
        <f>IF('[1]Pulje 1'!E22="","",'[1]Pulje 1'!E22)</f>
        <v>JK</v>
      </c>
      <c r="E8" s="155">
        <f>IF('[1]Pulje 1'!F22="","",'[1]Pulje 1'!F22)</f>
        <v>38424</v>
      </c>
      <c r="F8" s="154" t="str">
        <f>IF('[1]Pulje 1'!H22="","",'[1]Pulje 1'!H22)</f>
        <v>Sandra Nævdal</v>
      </c>
      <c r="G8" s="153">
        <f>IF('[1]Pulje 1'!J22=0,"",'[1]Pulje 1'!J22)</f>
        <v>67</v>
      </c>
      <c r="H8" s="153">
        <f>IF('[1]Pulje 1'!K22=0,"",'[1]Pulje 1'!K22)</f>
        <v>-70</v>
      </c>
      <c r="I8" s="153">
        <f>IF('[1]Pulje 1'!L22=0,"",'[1]Pulje 1'!L22)</f>
        <v>70</v>
      </c>
      <c r="J8" s="153">
        <f>IF('[1]Pulje 1'!M22=0,"",'[1]Pulje 1'!M22)</f>
        <v>80</v>
      </c>
      <c r="K8" s="153">
        <f>IF('[1]Pulje 1'!N22=0,"",'[1]Pulje 1'!N22)</f>
        <v>84</v>
      </c>
      <c r="L8" s="153">
        <f>IF('[1]Pulje 1'!O22=0,"",'[1]Pulje 1'!O22)</f>
        <v>87</v>
      </c>
      <c r="M8" s="153">
        <f>IF('[1]Pulje 1'!P22=0,"",'[1]Pulje 1'!P22)</f>
        <v>70</v>
      </c>
      <c r="N8" s="153">
        <f>IF('[1]Pulje 1'!Q22=0,"",'[1]Pulje 1'!Q22)</f>
        <v>87</v>
      </c>
      <c r="O8" s="153">
        <f>IF('[1]Pulje 1'!R22=0,"",'[1]Pulje 1'!R22)</f>
        <v>157</v>
      </c>
      <c r="P8" s="164">
        <f>IF('[1]Pulje 1'!S22=0,"",'[1]Pulje 1'!S22)</f>
        <v>215.42416415070076</v>
      </c>
    </row>
    <row r="9" spans="1:16" s="151" customFormat="1" ht="17">
      <c r="A9" s="157"/>
      <c r="B9" s="156">
        <f>IF('[1]Pulje 4'!C18="","",'[1]Pulje 4'!C18)</f>
        <v>71</v>
      </c>
      <c r="C9" s="152">
        <f>IF('[1]Pulje 4'!D18="","",'[1]Pulje 4'!D18)</f>
        <v>69.510000000000005</v>
      </c>
      <c r="D9" s="156" t="str">
        <f>IF('[1]Pulje 4'!E18="","",'[1]Pulje 4'!E18)</f>
        <v>JK</v>
      </c>
      <c r="E9" s="155">
        <f>IF('[1]Pulje 4'!F18="","",'[1]Pulje 4'!F18)</f>
        <v>38534</v>
      </c>
      <c r="F9" s="154" t="str">
        <f>IF('[1]Pulje 4'!H18="","",'[1]Pulje 4'!H18)</f>
        <v>Mathilde Loy Enger</v>
      </c>
      <c r="G9" s="153">
        <f>IF('[1]Pulje 4'!J18=0,"",'[1]Pulje 4'!J18)</f>
        <v>-56</v>
      </c>
      <c r="H9" s="153">
        <f>IF('[1]Pulje 4'!K18=0,"",'[1]Pulje 4'!K18)</f>
        <v>56</v>
      </c>
      <c r="I9" s="153">
        <f>IF('[1]Pulje 4'!L18=0,"",'[1]Pulje 4'!L18)</f>
        <v>60</v>
      </c>
      <c r="J9" s="153">
        <f>IF('[1]Pulje 4'!M18=0,"",'[1]Pulje 4'!M18)</f>
        <v>72</v>
      </c>
      <c r="K9" s="153">
        <f>IF('[1]Pulje 4'!N18=0,"",'[1]Pulje 4'!N18)</f>
        <v>76</v>
      </c>
      <c r="L9" s="153">
        <f>IF('[1]Pulje 4'!O18=0,"",'[1]Pulje 4'!O18)</f>
        <v>80</v>
      </c>
      <c r="M9" s="153">
        <f>IF('[1]Pulje 4'!P18=0,"",'[1]Pulje 4'!P18)</f>
        <v>60</v>
      </c>
      <c r="N9" s="153">
        <f>IF('[1]Pulje 4'!Q18=0,"",'[1]Pulje 4'!Q18)</f>
        <v>80</v>
      </c>
      <c r="O9" s="153">
        <f>IF('[1]Pulje 4'!R18=0,"",'[1]Pulje 4'!R18)</f>
        <v>140</v>
      </c>
      <c r="P9" s="152">
        <f>IF('[1]Pulje 4'!S18=0,"",'[1]Pulje 4'!S18)</f>
        <v>173.65445411420441</v>
      </c>
    </row>
    <row r="10" spans="1:16" s="151" customFormat="1" ht="17">
      <c r="A10" s="157"/>
      <c r="B10" s="156" t="str">
        <f>IF('[1]Pulje 6'!C12="","",'[1]Pulje 6'!C12)</f>
        <v>76</v>
      </c>
      <c r="C10" s="152">
        <f>IF('[1]Pulje 6'!D12="","",'[1]Pulje 6'!D12)</f>
        <v>72.260000000000005</v>
      </c>
      <c r="D10" s="156" t="str">
        <f>IF('[1]Pulje 6'!E12="","",'[1]Pulje 6'!E12)</f>
        <v>JK</v>
      </c>
      <c r="E10" s="155">
        <f>IF('[1]Pulje 6'!F12="","",'[1]Pulje 6'!F12)</f>
        <v>38599</v>
      </c>
      <c r="F10" s="154" t="str">
        <f>IF('[1]Pulje 6'!H12="","",'[1]Pulje 6'!H12)</f>
        <v>Malin Amundsen</v>
      </c>
      <c r="G10" s="153">
        <f>IF('[1]Pulje 6'!J12=0,"",'[1]Pulje 6'!J12)</f>
        <v>65</v>
      </c>
      <c r="H10" s="153">
        <f>IF('[1]Pulje 6'!K12=0,"",'[1]Pulje 6'!K12)</f>
        <v>68</v>
      </c>
      <c r="I10" s="153">
        <f>IF('[1]Pulje 6'!L12=0,"",'[1]Pulje 6'!L12)</f>
        <v>70</v>
      </c>
      <c r="J10" s="153">
        <f>IF('[1]Pulje 6'!M12=0,"",'[1]Pulje 6'!M12)</f>
        <v>-83</v>
      </c>
      <c r="K10" s="153">
        <f>IF('[1]Pulje 6'!N12=0,"",'[1]Pulje 6'!N12)</f>
        <v>83</v>
      </c>
      <c r="L10" s="153">
        <f>IF('[1]Pulje 6'!O12=0,"",'[1]Pulje 6'!O12)</f>
        <v>89</v>
      </c>
      <c r="M10" s="153">
        <f>IF('[1]Pulje 6'!P12=0,"",'[1]Pulje 6'!P12)</f>
        <v>70</v>
      </c>
      <c r="N10" s="153">
        <f>IF('[1]Pulje 6'!Q12=0,"",'[1]Pulje 6'!Q12)</f>
        <v>89</v>
      </c>
      <c r="O10" s="153">
        <f>IF('[1]Pulje 6'!R12=0,"",'[1]Pulje 6'!R12)</f>
        <v>159</v>
      </c>
      <c r="P10" s="152">
        <f>IF('[1]Pulje 6'!S12=0,"",'[1]Pulje 6'!S12)</f>
        <v>193.21179974724546</v>
      </c>
    </row>
    <row r="11" spans="1:16" s="163" customFormat="1" ht="28">
      <c r="A11" s="176">
        <v>2</v>
      </c>
      <c r="B11" s="215" t="s">
        <v>183</v>
      </c>
      <c r="C11" s="215"/>
      <c r="D11" s="215"/>
      <c r="E11" s="215"/>
      <c r="F11" s="215"/>
      <c r="G11" s="175"/>
      <c r="H11" s="175"/>
      <c r="I11" s="175"/>
      <c r="J11" s="175"/>
      <c r="K11" s="175"/>
      <c r="L11" s="175"/>
      <c r="M11" s="174"/>
      <c r="N11" s="174"/>
      <c r="O11" s="174"/>
      <c r="P11" s="173">
        <f>IF(P15="",SUM(P12:P15),(SUM(P12:P15)-MIN(P12:P15)))</f>
        <v>588.350589790919</v>
      </c>
    </row>
    <row r="12" spans="1:16" s="151" customFormat="1" ht="17">
      <c r="A12" s="157"/>
      <c r="B12" s="156" t="str">
        <f>IF('[1]Pulje 1'!C17="","",'[1]Pulje 1'!C17)</f>
        <v>59</v>
      </c>
      <c r="C12" s="152">
        <f>IF('[1]Pulje 1'!D17="","",'[1]Pulje 1'!D17)</f>
        <v>56.46</v>
      </c>
      <c r="D12" s="156" t="str">
        <f>IF('[1]Pulje 1'!E17="","",'[1]Pulje 1'!E17)</f>
        <v>UK</v>
      </c>
      <c r="E12" s="155">
        <f>IF('[1]Pulje 1'!F17="","",'[1]Pulje 1'!F17)</f>
        <v>40180</v>
      </c>
      <c r="F12" s="154" t="str">
        <f>IF('[1]Pulje 1'!H17="","",'[1]Pulje 1'!H17)</f>
        <v>Lilje Kristine M. Røyseth</v>
      </c>
      <c r="G12" s="153">
        <f>IF('[1]Pulje 1'!J17=0,"",'[1]Pulje 1'!J17)</f>
        <v>45</v>
      </c>
      <c r="H12" s="153">
        <f>IF('[1]Pulje 1'!K17=0,"",'[1]Pulje 1'!K17)</f>
        <v>48</v>
      </c>
      <c r="I12" s="153">
        <f>IF('[1]Pulje 1'!L17=0,"",'[1]Pulje 1'!L17)</f>
        <v>-50</v>
      </c>
      <c r="J12" s="153">
        <f>IF('[1]Pulje 1'!M17=0,"",'[1]Pulje 1'!M17)</f>
        <v>63</v>
      </c>
      <c r="K12" s="153">
        <f>IF('[1]Pulje 1'!N17=0,"",'[1]Pulje 1'!N17)</f>
        <v>-66</v>
      </c>
      <c r="L12" s="153">
        <f>IF('[1]Pulje 1'!O17=0,"",'[1]Pulje 1'!O17)</f>
        <v>66</v>
      </c>
      <c r="M12" s="153">
        <f>IF('[1]Pulje 1'!P17=0,"",'[1]Pulje 1'!P17)</f>
        <v>48</v>
      </c>
      <c r="N12" s="153">
        <f>IF('[1]Pulje 1'!Q17=0,"",'[1]Pulje 1'!Q17)</f>
        <v>66</v>
      </c>
      <c r="O12" s="153">
        <f>IF('[1]Pulje 1'!R17=0,"",'[1]Pulje 1'!R17)</f>
        <v>114</v>
      </c>
      <c r="P12" s="164">
        <f>IF('[1]Pulje 1'!S17=0,"",'[1]Pulje 1'!S17)</f>
        <v>160.65347784405807</v>
      </c>
    </row>
    <row r="13" spans="1:16" s="151" customFormat="1" ht="17">
      <c r="A13" s="157"/>
      <c r="B13" s="156" t="str">
        <f>IF('[1]Pulje 6'!C13="","",'[1]Pulje 6'!C13)</f>
        <v>76</v>
      </c>
      <c r="C13" s="152">
        <f>IF('[1]Pulje 6'!D13="","",'[1]Pulje 6'!D13)</f>
        <v>74.8</v>
      </c>
      <c r="D13" s="156" t="str">
        <f>IF('[1]Pulje 6'!E13="","",'[1]Pulje 6'!E13)</f>
        <v>UK</v>
      </c>
      <c r="E13" s="155">
        <f>IF('[1]Pulje 6'!F13="","",'[1]Pulje 6'!F13)</f>
        <v>39575</v>
      </c>
      <c r="F13" s="154" t="str">
        <f>IF('[1]Pulje 6'!H13="","",'[1]Pulje 6'!H13)</f>
        <v>Mariell Endestad Hellevang</v>
      </c>
      <c r="G13" s="153">
        <f>IF('[1]Pulje 6'!J13=0,"",'[1]Pulje 6'!J13)</f>
        <v>68</v>
      </c>
      <c r="H13" s="153">
        <f>IF('[1]Pulje 6'!K13=0,"",'[1]Pulje 6'!K13)</f>
        <v>71</v>
      </c>
      <c r="I13" s="153">
        <f>IF('[1]Pulje 6'!L13=0,"",'[1]Pulje 6'!L13)</f>
        <v>-73</v>
      </c>
      <c r="J13" s="153">
        <f>IF('[1]Pulje 6'!M13=0,"",'[1]Pulje 6'!M13)</f>
        <v>87</v>
      </c>
      <c r="K13" s="153">
        <f>IF('[1]Pulje 6'!N13=0,"",'[1]Pulje 6'!N13)</f>
        <v>90</v>
      </c>
      <c r="L13" s="153">
        <f>IF('[1]Pulje 6'!O13=0,"",'[1]Pulje 6'!O13)</f>
        <v>92</v>
      </c>
      <c r="M13" s="153">
        <f>IF('[1]Pulje 6'!P13=0,"",'[1]Pulje 6'!P13)</f>
        <v>71</v>
      </c>
      <c r="N13" s="153">
        <f>IF('[1]Pulje 6'!Q13=0,"",'[1]Pulje 6'!Q13)</f>
        <v>92</v>
      </c>
      <c r="O13" s="153">
        <f>IF('[1]Pulje 6'!R13=0,"",'[1]Pulje 6'!R13)</f>
        <v>163</v>
      </c>
      <c r="P13" s="152">
        <f>IF('[1]Pulje 6'!S13=0,"",'[1]Pulje 6'!S13)</f>
        <v>194.65106082122298</v>
      </c>
    </row>
    <row r="14" spans="1:16" s="151" customFormat="1" ht="17">
      <c r="A14" s="157"/>
      <c r="B14" s="156">
        <f>IF('[1]Pulje 6'!C14="","",'[1]Pulje 6'!C14)</f>
        <v>76</v>
      </c>
      <c r="C14" s="152">
        <f>IF('[1]Pulje 6'!D14="","",'[1]Pulje 6'!D14)</f>
        <v>73.16</v>
      </c>
      <c r="D14" s="156" t="str">
        <f>IF('[1]Pulje 6'!E14="","",'[1]Pulje 6'!E14)</f>
        <v>JK</v>
      </c>
      <c r="E14" s="155">
        <f>IF('[1]Pulje 6'!F14="","",'[1]Pulje 6'!F14)</f>
        <v>38060</v>
      </c>
      <c r="F14" s="154" t="str">
        <f>IF('[1]Pulje 6'!H14="","",'[1]Pulje 6'!H14)</f>
        <v>Tine Rognaldsen Pedersen</v>
      </c>
      <c r="G14" s="153">
        <f>IF('[1]Pulje 6'!J14=0,"",'[1]Pulje 6'!J14)</f>
        <v>78</v>
      </c>
      <c r="H14" s="153">
        <f>IF('[1]Pulje 6'!K14=0,"",'[1]Pulje 6'!K14)</f>
        <v>80</v>
      </c>
      <c r="I14" s="153">
        <f>IF('[1]Pulje 6'!L14=0,"",'[1]Pulje 6'!L14)</f>
        <v>82</v>
      </c>
      <c r="J14" s="153">
        <f>IF('[1]Pulje 6'!M14=0,"",'[1]Pulje 6'!M14)</f>
        <v>104</v>
      </c>
      <c r="K14" s="153">
        <f>IF('[1]Pulje 6'!N14=0,"",'[1]Pulje 6'!N14)</f>
        <v>108</v>
      </c>
      <c r="L14" s="153">
        <f>IF('[1]Pulje 6'!O14=0,"",'[1]Pulje 6'!O14)</f>
        <v>111</v>
      </c>
      <c r="M14" s="153">
        <f>IF('[1]Pulje 6'!P14=0,"",'[1]Pulje 6'!P14)</f>
        <v>82</v>
      </c>
      <c r="N14" s="153">
        <f>IF('[1]Pulje 6'!Q14=0,"",'[1]Pulje 6'!Q14)</f>
        <v>111</v>
      </c>
      <c r="O14" s="153">
        <f>IF('[1]Pulje 6'!R14=0,"",'[1]Pulje 6'!R14)</f>
        <v>193</v>
      </c>
      <c r="P14" s="152">
        <f>IF('[1]Pulje 6'!S14=0,"",'[1]Pulje 6'!S14)</f>
        <v>233.046051125638</v>
      </c>
    </row>
    <row r="15" spans="1:16" s="151" customFormat="1" ht="17">
      <c r="A15" s="157"/>
      <c r="B15" s="156">
        <f>IF('[1]Pulje 6'!C17="","",'[1]Pulje 6'!C17)</f>
        <v>81</v>
      </c>
      <c r="C15" s="152">
        <f>IF('[1]Pulje 6'!D17="","",'[1]Pulje 6'!D17)</f>
        <v>80.06</v>
      </c>
      <c r="D15" s="156" t="str">
        <f>IF('[1]Pulje 6'!E17="","",'[1]Pulje 6'!E17)</f>
        <v>JK</v>
      </c>
      <c r="E15" s="155">
        <f>IF('[1]Pulje 6'!F17="","",'[1]Pulje 6'!F17)</f>
        <v>38610</v>
      </c>
      <c r="F15" s="154" t="str">
        <f>IF('[1]Pulje 6'!H17="","",'[1]Pulje 6'!H17)</f>
        <v>Trine Endestad Hellevang</v>
      </c>
      <c r="G15" s="153">
        <f>IF('[1]Pulje 6'!J17=0,"",'[1]Pulje 6'!J17)</f>
        <v>55</v>
      </c>
      <c r="H15" s="153">
        <f>IF('[1]Pulje 6'!K17=0,"",'[1]Pulje 6'!K17)</f>
        <v>55</v>
      </c>
      <c r="I15" s="153">
        <f>IF('[1]Pulje 6'!L17=0,"",'[1]Pulje 6'!L17)</f>
        <v>60</v>
      </c>
      <c r="J15" s="153">
        <f>IF('[1]Pulje 6'!M17=0,"",'[1]Pulje 6'!M17)</f>
        <v>60</v>
      </c>
      <c r="K15" s="153">
        <f>IF('[1]Pulje 6'!N17=0,"",'[1]Pulje 6'!N17)</f>
        <v>65</v>
      </c>
      <c r="L15" s="153">
        <f>IF('[1]Pulje 6'!O17=0,"",'[1]Pulje 6'!O17)</f>
        <v>70</v>
      </c>
      <c r="M15" s="153">
        <f>IF('[1]Pulje 6'!P17=0,"",'[1]Pulje 6'!P17)</f>
        <v>60</v>
      </c>
      <c r="N15" s="153">
        <f>IF('[1]Pulje 6'!Q17=0,"",'[1]Pulje 6'!Q17)</f>
        <v>70</v>
      </c>
      <c r="O15" s="153">
        <f>IF('[1]Pulje 6'!R17=0,"",'[1]Pulje 6'!R17)</f>
        <v>130</v>
      </c>
      <c r="P15" s="152">
        <f>IF('[1]Pulje 6'!S17=0,"",'[1]Pulje 6'!S17)</f>
        <v>150.36981350629159</v>
      </c>
    </row>
    <row r="16" spans="1:16" s="163" customFormat="1" ht="28">
      <c r="A16" s="176">
        <v>3</v>
      </c>
      <c r="B16" s="215" t="s">
        <v>60</v>
      </c>
      <c r="C16" s="215"/>
      <c r="D16" s="215"/>
      <c r="E16" s="215"/>
      <c r="F16" s="215"/>
      <c r="G16" s="175"/>
      <c r="H16" s="175"/>
      <c r="I16" s="175"/>
      <c r="J16" s="175"/>
      <c r="K16" s="175"/>
      <c r="L16" s="175"/>
      <c r="M16" s="174"/>
      <c r="N16" s="174"/>
      <c r="O16" s="174"/>
      <c r="P16" s="173">
        <f>IF(P20="",SUM(P17:P20),(SUM(P17:P20)-MIN(P17:P20)))</f>
        <v>535.8203055499464</v>
      </c>
    </row>
    <row r="17" spans="1:22" s="151" customFormat="1" ht="17">
      <c r="A17" s="157"/>
      <c r="B17" s="156" t="str">
        <f>IF('[1]Pulje 1'!C18="","",'[1]Pulje 1'!C18)</f>
        <v>59</v>
      </c>
      <c r="C17" s="152">
        <f>IF('[1]Pulje 1'!D18="","",'[1]Pulje 1'!D18)</f>
        <v>56.61</v>
      </c>
      <c r="D17" s="156" t="str">
        <f>IF('[1]Pulje 1'!E18="","",'[1]Pulje 1'!E18)</f>
        <v>UK</v>
      </c>
      <c r="E17" s="155">
        <f>IF('[1]Pulje 1'!F18="","",'[1]Pulje 1'!F18)</f>
        <v>39957</v>
      </c>
      <c r="F17" s="154" t="str">
        <f>IF('[1]Pulje 1'!H18="","",'[1]Pulje 1'!H18)</f>
        <v>Nora Kristine Haugland</v>
      </c>
      <c r="G17" s="153">
        <f>IF('[1]Pulje 1'!J18=0,"",'[1]Pulje 1'!J18)</f>
        <v>-40</v>
      </c>
      <c r="H17" s="153">
        <f>IF('[1]Pulje 1'!K18=0,"",'[1]Pulje 1'!K18)</f>
        <v>40</v>
      </c>
      <c r="I17" s="153">
        <f>IF('[1]Pulje 1'!L18=0,"",'[1]Pulje 1'!L18)</f>
        <v>43</v>
      </c>
      <c r="J17" s="153">
        <f>IF('[1]Pulje 1'!M18=0,"",'[1]Pulje 1'!M18)</f>
        <v>48</v>
      </c>
      <c r="K17" s="153">
        <f>IF('[1]Pulje 1'!N18=0,"",'[1]Pulje 1'!N18)</f>
        <v>51</v>
      </c>
      <c r="L17" s="153">
        <f>IF('[1]Pulje 1'!O18=0,"",'[1]Pulje 1'!O18)</f>
        <v>53</v>
      </c>
      <c r="M17" s="153">
        <f>IF('[1]Pulje 1'!P18=0,"",'[1]Pulje 1'!P18)</f>
        <v>43</v>
      </c>
      <c r="N17" s="153">
        <f>IF('[1]Pulje 1'!Q18=0,"",'[1]Pulje 1'!Q18)</f>
        <v>53</v>
      </c>
      <c r="O17" s="153">
        <f>IF('[1]Pulje 1'!R18=0,"",'[1]Pulje 1'!R18)</f>
        <v>96</v>
      </c>
      <c r="P17" s="164">
        <f>IF('[1]Pulje 1'!S18=0,"",'[1]Pulje 1'!S18)</f>
        <v>135.04186528692236</v>
      </c>
    </row>
    <row r="18" spans="1:22" s="151" customFormat="1" ht="17">
      <c r="A18" s="157"/>
      <c r="B18" s="156" t="str">
        <f>IF('[1]Pulje 1'!C20="","",'[1]Pulje 1'!C20)</f>
        <v>59</v>
      </c>
      <c r="C18" s="152">
        <f>IF('[1]Pulje 1'!D20="","",'[1]Pulje 1'!D20)</f>
        <v>56.5</v>
      </c>
      <c r="D18" s="156" t="str">
        <f>IF('[1]Pulje 1'!E20="","",'[1]Pulje 1'!E20)</f>
        <v>UK</v>
      </c>
      <c r="E18" s="155">
        <f>IF('[1]Pulje 1'!F20="","",'[1]Pulje 1'!F20)</f>
        <v>40060</v>
      </c>
      <c r="F18" s="154" t="str">
        <f>IF('[1]Pulje 1'!H20="","",'[1]Pulje 1'!H20)</f>
        <v>Lea Berge Jensen</v>
      </c>
      <c r="G18" s="153">
        <f>IF('[1]Pulje 1'!J20=0,"",'[1]Pulje 1'!J20)</f>
        <v>-56</v>
      </c>
      <c r="H18" s="153">
        <f>IF('[1]Pulje 1'!K20=0,"",'[1]Pulje 1'!K20)</f>
        <v>57</v>
      </c>
      <c r="I18" s="153">
        <f>IF('[1]Pulje 1'!L20=0,"",'[1]Pulje 1'!L20)</f>
        <v>-59</v>
      </c>
      <c r="J18" s="153">
        <f>IF('[1]Pulje 1'!M20=0,"",'[1]Pulje 1'!M20)</f>
        <v>69</v>
      </c>
      <c r="K18" s="153">
        <f>IF('[1]Pulje 1'!N20=0,"",'[1]Pulje 1'!N20)</f>
        <v>-73</v>
      </c>
      <c r="L18" s="153">
        <f>IF('[1]Pulje 1'!O20=0,"",'[1]Pulje 1'!O20)</f>
        <v>-73</v>
      </c>
      <c r="M18" s="153">
        <f>IF('[1]Pulje 1'!P20=0,"",'[1]Pulje 1'!P20)</f>
        <v>57</v>
      </c>
      <c r="N18" s="153">
        <f>IF('[1]Pulje 1'!Q20=0,"",'[1]Pulje 1'!Q20)</f>
        <v>69</v>
      </c>
      <c r="O18" s="153">
        <f>IF('[1]Pulje 1'!R20=0,"",'[1]Pulje 1'!R20)</f>
        <v>126</v>
      </c>
      <c r="P18" s="164">
        <f>IF('[1]Pulje 1'!S20=0,"",'[1]Pulje 1'!S20)</f>
        <v>177.47830009512916</v>
      </c>
    </row>
    <row r="19" spans="1:22" s="151" customFormat="1" ht="17">
      <c r="A19" s="157"/>
      <c r="B19" s="156">
        <f>IF('[1]Pulje 4'!C15="","",'[1]Pulje 4'!C15)</f>
        <v>64</v>
      </c>
      <c r="C19" s="152">
        <f>IF('[1]Pulje 4'!D15="","",'[1]Pulje 4'!D15)</f>
        <v>61.97</v>
      </c>
      <c r="D19" s="156" t="str">
        <f>IF('[1]Pulje 4'!E15="","",'[1]Pulje 4'!E15)</f>
        <v>UK</v>
      </c>
      <c r="E19" s="155">
        <f>IF('[1]Pulje 4'!F15="","",'[1]Pulje 4'!F15)</f>
        <v>39505</v>
      </c>
      <c r="F19" s="154" t="str">
        <f>IF('[1]Pulje 4'!H15="","",'[1]Pulje 4'!H15)</f>
        <v>Eline Høien</v>
      </c>
      <c r="G19" s="153">
        <f>IF('[1]Pulje 4'!J15=0,"",'[1]Pulje 4'!J15)</f>
        <v>58</v>
      </c>
      <c r="H19" s="153">
        <f>IF('[1]Pulje 4'!K15=0,"",'[1]Pulje 4'!K15)</f>
        <v>61</v>
      </c>
      <c r="I19" s="153">
        <f>IF('[1]Pulje 4'!L15=0,"",'[1]Pulje 4'!L15)</f>
        <v>-63</v>
      </c>
      <c r="J19" s="153">
        <f>IF('[1]Pulje 4'!M15=0,"",'[1]Pulje 4'!M15)</f>
        <v>72</v>
      </c>
      <c r="K19" s="153">
        <f>IF('[1]Pulje 4'!N15=0,"",'[1]Pulje 4'!N15)</f>
        <v>74</v>
      </c>
      <c r="L19" s="153">
        <f>IF('[1]Pulje 4'!O15=0,"",'[1]Pulje 4'!O15)</f>
        <v>76</v>
      </c>
      <c r="M19" s="153">
        <f>IF('[1]Pulje 4'!P15=0,"",'[1]Pulje 4'!P15)</f>
        <v>61</v>
      </c>
      <c r="N19" s="153">
        <f>IF('[1]Pulje 4'!Q15=0,"",'[1]Pulje 4'!Q15)</f>
        <v>76</v>
      </c>
      <c r="O19" s="153">
        <f>IF('[1]Pulje 4'!R15=0,"",'[1]Pulje 4'!R15)</f>
        <v>137</v>
      </c>
      <c r="P19" s="164">
        <f>IF('[1]Pulje 4'!S15=0,"",'[1]Pulje 4'!S15)</f>
        <v>181.67598419278767</v>
      </c>
    </row>
    <row r="20" spans="1:22" s="151" customFormat="1" ht="18" customHeight="1">
      <c r="A20" s="157"/>
      <c r="B20" s="156">
        <f>IF('[1]Pulje 6'!C20="","",'[1]Pulje 6'!C20)</f>
        <v>87</v>
      </c>
      <c r="C20" s="152">
        <f>IF('[1]Pulje 6'!D20="","",'[1]Pulje 6'!D20)</f>
        <v>82.82</v>
      </c>
      <c r="D20" s="156" t="str">
        <f>IF('[1]Pulje 6'!E20="","",'[1]Pulje 6'!E20)</f>
        <v>JK</v>
      </c>
      <c r="E20" s="155">
        <f>IF('[1]Pulje 6'!F20="","",'[1]Pulje 6'!F20)</f>
        <v>38479</v>
      </c>
      <c r="F20" s="154" t="str">
        <f>IF('[1]Pulje 6'!H20="","",'[1]Pulje 6'!H20)</f>
        <v>Anita Haugseth</v>
      </c>
      <c r="G20" s="153">
        <f>IF('[1]Pulje 6'!J20=0,"",'[1]Pulje 6'!J20)</f>
        <v>-64</v>
      </c>
      <c r="H20" s="153">
        <f>IF('[1]Pulje 6'!K20=0,"",'[1]Pulje 6'!K20)</f>
        <v>64</v>
      </c>
      <c r="I20" s="153">
        <f>IF('[1]Pulje 6'!L20=0,"",'[1]Pulje 6'!L20)</f>
        <v>68</v>
      </c>
      <c r="J20" s="153">
        <f>IF('[1]Pulje 6'!M20=0,"",'[1]Pulje 6'!M20)</f>
        <v>83</v>
      </c>
      <c r="K20" s="153">
        <f>IF('[1]Pulje 6'!N20=0,"",'[1]Pulje 6'!N20)</f>
        <v>87</v>
      </c>
      <c r="L20" s="153">
        <f>IF('[1]Pulje 6'!O20=0,"",'[1]Pulje 6'!O20)</f>
        <v>-93</v>
      </c>
      <c r="M20" s="153">
        <f>IF('[1]Pulje 6'!P20=0,"",'[1]Pulje 6'!P20)</f>
        <v>68</v>
      </c>
      <c r="N20" s="153">
        <f>IF('[1]Pulje 6'!Q20=0,"",'[1]Pulje 6'!Q20)</f>
        <v>87</v>
      </c>
      <c r="O20" s="153">
        <f>IF('[1]Pulje 6'!R20=0,"",'[1]Pulje 6'!R20)</f>
        <v>155</v>
      </c>
      <c r="P20" s="152">
        <f>IF('[1]Pulje 6'!S20=0,"",'[1]Pulje 6'!S20)</f>
        <v>176.66602126202952</v>
      </c>
    </row>
    <row r="21" spans="1:22" s="163" customFormat="1" ht="28">
      <c r="A21" s="176">
        <v>4</v>
      </c>
      <c r="B21" s="215" t="s">
        <v>55</v>
      </c>
      <c r="C21" s="215"/>
      <c r="D21" s="215"/>
      <c r="E21" s="215"/>
      <c r="F21" s="215"/>
      <c r="G21" s="175"/>
      <c r="H21" s="175"/>
      <c r="I21" s="175"/>
      <c r="J21" s="175"/>
      <c r="K21" s="175"/>
      <c r="L21" s="175"/>
      <c r="M21" s="174"/>
      <c r="N21" s="174"/>
      <c r="O21" s="174"/>
      <c r="P21" s="173">
        <f>SUM(P22:P24)</f>
        <v>491.65335110972342</v>
      </c>
    </row>
    <row r="22" spans="1:22" s="151" customFormat="1" ht="17">
      <c r="A22" s="157"/>
      <c r="B22" s="156" t="str">
        <f>IF('[1]Pulje 1'!C13="","",'[1]Pulje 1'!C13)</f>
        <v>55</v>
      </c>
      <c r="C22" s="152">
        <f>IF('[1]Pulje 1'!D13="","",'[1]Pulje 1'!D13)</f>
        <v>52.23</v>
      </c>
      <c r="D22" s="156" t="str">
        <f>IF('[1]Pulje 1'!E13="","",'[1]Pulje 1'!E13)</f>
        <v>UK</v>
      </c>
      <c r="E22" s="155">
        <f>IF('[1]Pulje 1'!F13="","",'[1]Pulje 1'!F13)</f>
        <v>40056</v>
      </c>
      <c r="F22" s="154" t="str">
        <f>IF('[1]Pulje 1'!H13="","",'[1]Pulje 1'!H13)</f>
        <v>Mathea Dypvik Kvaale</v>
      </c>
      <c r="G22" s="153">
        <f>IF('[1]Pulje 1'!J13=0,"",'[1]Pulje 1'!J13)</f>
        <v>33</v>
      </c>
      <c r="H22" s="153">
        <f>IF('[1]Pulje 1'!K13=0,"",'[1]Pulje 1'!K13)</f>
        <v>35</v>
      </c>
      <c r="I22" s="153">
        <f>IF('[1]Pulje 1'!L13=0,"",'[1]Pulje 1'!L13)</f>
        <v>37</v>
      </c>
      <c r="J22" s="153">
        <f>IF('[1]Pulje 1'!M13=0,"",'[1]Pulje 1'!M13)</f>
        <v>43</v>
      </c>
      <c r="K22" s="153">
        <f>IF('[1]Pulje 1'!N13=0,"",'[1]Pulje 1'!N13)</f>
        <v>45</v>
      </c>
      <c r="L22" s="153">
        <f>IF('[1]Pulje 1'!O13=0,"",'[1]Pulje 1'!O13)</f>
        <v>47</v>
      </c>
      <c r="M22" s="153">
        <f>IF('[1]Pulje 1'!P13=0,"",'[1]Pulje 1'!P13)</f>
        <v>37</v>
      </c>
      <c r="N22" s="153">
        <f>IF('[1]Pulje 1'!Q13=0,"",'[1]Pulje 1'!Q13)</f>
        <v>47</v>
      </c>
      <c r="O22" s="153">
        <f>IF('[1]Pulje 1'!R13=0,"",'[1]Pulje 1'!R13)</f>
        <v>84</v>
      </c>
      <c r="P22" s="164">
        <f>IF('[1]Pulje 1'!S13=0,"",'[1]Pulje 1'!S13)</f>
        <v>125.11999272661697</v>
      </c>
    </row>
    <row r="23" spans="1:22" s="151" customFormat="1" ht="17">
      <c r="A23" s="157"/>
      <c r="B23" s="156" t="str">
        <f>IF('[1]Pulje 1'!C16="","",'[1]Pulje 1'!C16)</f>
        <v>55</v>
      </c>
      <c r="C23" s="152">
        <f>IF('[1]Pulje 1'!D16="","",'[1]Pulje 1'!D16)</f>
        <v>53.88</v>
      </c>
      <c r="D23" s="156" t="str">
        <f>IF('[1]Pulje 1'!E16="","",'[1]Pulje 1'!E16)</f>
        <v>JK</v>
      </c>
      <c r="E23" s="155">
        <f>IF('[1]Pulje 1'!F16="","",'[1]Pulje 1'!F16)</f>
        <v>38084</v>
      </c>
      <c r="F23" s="154" t="str">
        <f>IF('[1]Pulje 1'!H16="","",'[1]Pulje 1'!H16)</f>
        <v>Ronja Lenvik</v>
      </c>
      <c r="G23" s="153">
        <f>IF('[1]Pulje 1'!J16=0,"",'[1]Pulje 1'!J16)</f>
        <v>74</v>
      </c>
      <c r="H23" s="153">
        <f>IF('[1]Pulje 1'!K16=0,"",'[1]Pulje 1'!K16)</f>
        <v>76</v>
      </c>
      <c r="I23" s="153">
        <f>IF('[1]Pulje 1'!L16=0,"",'[1]Pulje 1'!L16)</f>
        <v>78</v>
      </c>
      <c r="J23" s="153">
        <f>IF('[1]Pulje 1'!M16=0,"",'[1]Pulje 1'!M16)</f>
        <v>90</v>
      </c>
      <c r="K23" s="153">
        <f>IF('[1]Pulje 1'!N16=0,"",'[1]Pulje 1'!N16)</f>
        <v>-92</v>
      </c>
      <c r="L23" s="153">
        <f>IF('[1]Pulje 1'!O16=0,"",'[1]Pulje 1'!O16)</f>
        <v>-92</v>
      </c>
      <c r="M23" s="153">
        <f>IF('[1]Pulje 1'!P16=0,"",'[1]Pulje 1'!P16)</f>
        <v>78</v>
      </c>
      <c r="N23" s="153">
        <f>IF('[1]Pulje 1'!Q16=0,"",'[1]Pulje 1'!Q16)</f>
        <v>90</v>
      </c>
      <c r="O23" s="153">
        <f>IF('[1]Pulje 1'!R16=0,"",'[1]Pulje 1'!R16)</f>
        <v>168</v>
      </c>
      <c r="P23" s="164">
        <f>IF('[1]Pulje 1'!S16=0,"",'[1]Pulje 1'!S16)</f>
        <v>244.64181526497595</v>
      </c>
    </row>
    <row r="24" spans="1:22" s="151" customFormat="1" ht="17">
      <c r="A24" s="157"/>
      <c r="B24" s="156">
        <f>IF('[1]Pulje 4'!C12="","",'[1]Pulje 4'!C12)</f>
        <v>64</v>
      </c>
      <c r="C24" s="152">
        <f>IF('[1]Pulje 4'!D12="","",'[1]Pulje 4'!D12)</f>
        <v>62.06</v>
      </c>
      <c r="D24" s="156" t="str">
        <f>IF('[1]Pulje 4'!E12="","",'[1]Pulje 4'!E12)</f>
        <v>UK</v>
      </c>
      <c r="E24" s="155">
        <f>IF('[1]Pulje 4'!F12="","",'[1]Pulje 4'!F12)</f>
        <v>40152</v>
      </c>
      <c r="F24" s="154" t="str">
        <f>IF('[1]Pulje 4'!H12="","",'[1]Pulje 4'!H12)</f>
        <v>Sigrid Johanne Røvik</v>
      </c>
      <c r="G24" s="153">
        <f>IF('[1]Pulje 4'!J12=0,"",'[1]Pulje 4'!J12)</f>
        <v>37</v>
      </c>
      <c r="H24" s="153">
        <f>IF('[1]Pulje 4'!K12=0,"",'[1]Pulje 4'!K12)</f>
        <v>39</v>
      </c>
      <c r="I24" s="153">
        <f>IF('[1]Pulje 4'!L12=0,"",'[1]Pulje 4'!L12)</f>
        <v>41</v>
      </c>
      <c r="J24" s="153">
        <f>IF('[1]Pulje 4'!M12=0,"",'[1]Pulje 4'!M12)</f>
        <v>47</v>
      </c>
      <c r="K24" s="153">
        <f>IF('[1]Pulje 4'!N12=0,"",'[1]Pulje 4'!N12)</f>
        <v>51</v>
      </c>
      <c r="L24" s="153">
        <f>IF('[1]Pulje 4'!O12=0,"",'[1]Pulje 4'!O12)</f>
        <v>-56</v>
      </c>
      <c r="M24" s="153">
        <f>IF('[1]Pulje 4'!P12=0,"",'[1]Pulje 4'!P12)</f>
        <v>41</v>
      </c>
      <c r="N24" s="153">
        <f>IF('[1]Pulje 4'!Q12=0,"",'[1]Pulje 4'!Q12)</f>
        <v>51</v>
      </c>
      <c r="O24" s="153">
        <f>IF('[1]Pulje 4'!R12=0,"",'[1]Pulje 4'!R12)</f>
        <v>92</v>
      </c>
      <c r="P24" s="152">
        <f>IF('[1]Pulje 4'!S12=0,"",'[1]Pulje 4'!S12)</f>
        <v>121.89154311813044</v>
      </c>
    </row>
    <row r="25" spans="1:22" s="163" customFormat="1" ht="28">
      <c r="A25" s="176">
        <v>5</v>
      </c>
      <c r="B25" s="215" t="s">
        <v>69</v>
      </c>
      <c r="C25" s="215"/>
      <c r="D25" s="215"/>
      <c r="E25" s="215"/>
      <c r="F25" s="215"/>
      <c r="G25" s="175"/>
      <c r="H25" s="175"/>
      <c r="I25" s="175"/>
      <c r="J25" s="175"/>
      <c r="K25" s="175"/>
      <c r="L25" s="175"/>
      <c r="M25" s="174"/>
      <c r="N25" s="174"/>
      <c r="O25" s="174"/>
      <c r="P25" s="173">
        <f>IF(P29="",SUM(P26:P29),(SUM(P26:P29)-MIN(P26:P29)))</f>
        <v>437.28885945420797</v>
      </c>
    </row>
    <row r="26" spans="1:22" s="151" customFormat="1" ht="17">
      <c r="A26" s="157"/>
      <c r="B26" s="156" t="str">
        <f>IF('[1]Pulje 1'!C14="","",'[1]Pulje 1'!C14)</f>
        <v>55</v>
      </c>
      <c r="C26" s="152">
        <f>IF('[1]Pulje 1'!D14="","",'[1]Pulje 1'!D14)</f>
        <v>53.74</v>
      </c>
      <c r="D26" s="156" t="str">
        <f>IF('[1]Pulje 1'!E14="","",'[1]Pulje 1'!E14)</f>
        <v>UK</v>
      </c>
      <c r="E26" s="155">
        <f>IF('[1]Pulje 1'!F14="","",'[1]Pulje 1'!F14)</f>
        <v>39864</v>
      </c>
      <c r="F26" s="154" t="str">
        <f>IF('[1]Pulje 1'!H14="","",'[1]Pulje 1'!H14)</f>
        <v>Monika Øvrebø</v>
      </c>
      <c r="G26" s="153">
        <f>IF('[1]Pulje 1'!J14=0,"",'[1]Pulje 1'!J14)</f>
        <v>33</v>
      </c>
      <c r="H26" s="153">
        <f>IF('[1]Pulje 1'!K14=0,"",'[1]Pulje 1'!K14)</f>
        <v>36</v>
      </c>
      <c r="I26" s="153">
        <f>IF('[1]Pulje 1'!L14=0,"",'[1]Pulje 1'!L14)</f>
        <v>-38</v>
      </c>
      <c r="J26" s="153">
        <f>IF('[1]Pulje 1'!M14=0,"",'[1]Pulje 1'!M14)</f>
        <v>-37</v>
      </c>
      <c r="K26" s="153">
        <f>IF('[1]Pulje 1'!N14=0,"",'[1]Pulje 1'!N14)</f>
        <v>37</v>
      </c>
      <c r="L26" s="153">
        <f>IF('[1]Pulje 1'!O14=0,"",'[1]Pulje 1'!O14)</f>
        <v>42</v>
      </c>
      <c r="M26" s="153">
        <f>IF('[1]Pulje 1'!P14=0,"",'[1]Pulje 1'!P14)</f>
        <v>36</v>
      </c>
      <c r="N26" s="153">
        <f>IF('[1]Pulje 1'!Q14=0,"",'[1]Pulje 1'!Q14)</f>
        <v>42</v>
      </c>
      <c r="O26" s="153">
        <f>IF('[1]Pulje 1'!R14=0,"",'[1]Pulje 1'!R14)</f>
        <v>78</v>
      </c>
      <c r="P26" s="164">
        <f>IF('[1]Pulje 1'!S14=0,"",'[1]Pulje 1'!S14)</f>
        <v>113.7959913422937</v>
      </c>
      <c r="V26" s="151" t="s">
        <v>18</v>
      </c>
    </row>
    <row r="27" spans="1:22" s="151" customFormat="1" ht="17">
      <c r="A27" s="157"/>
      <c r="B27" s="156" t="str">
        <f>IF('[1]Pulje 1'!C19="","",'[1]Pulje 1'!C19)</f>
        <v>59</v>
      </c>
      <c r="C27" s="152">
        <f>IF('[1]Pulje 1'!D19="","",'[1]Pulje 1'!D19)</f>
        <v>55.06</v>
      </c>
      <c r="D27" s="156" t="str">
        <f>IF('[1]Pulje 1'!E19="","",'[1]Pulje 1'!E19)</f>
        <v>UK</v>
      </c>
      <c r="E27" s="155">
        <f>IF('[1]Pulje 1'!F19="","",'[1]Pulje 1'!F19)</f>
        <v>39832</v>
      </c>
      <c r="F27" s="154" t="str">
        <f>IF('[1]Pulje 1'!H19="","",'[1]Pulje 1'!H19)</f>
        <v>Veslemøy Susort Toskedal</v>
      </c>
      <c r="G27" s="153">
        <f>IF('[1]Pulje 1'!J19=0,"",'[1]Pulje 1'!J19)</f>
        <v>-38</v>
      </c>
      <c r="H27" s="153">
        <f>IF('[1]Pulje 1'!K19=0,"",'[1]Pulje 1'!K19)</f>
        <v>-38</v>
      </c>
      <c r="I27" s="153">
        <f>IF('[1]Pulje 1'!L19=0,"",'[1]Pulje 1'!L19)</f>
        <v>38</v>
      </c>
      <c r="J27" s="153">
        <f>IF('[1]Pulje 1'!M19=0,"",'[1]Pulje 1'!M19)</f>
        <v>50</v>
      </c>
      <c r="K27" s="153">
        <f>IF('[1]Pulje 1'!N19=0,"",'[1]Pulje 1'!N19)</f>
        <v>-54</v>
      </c>
      <c r="L27" s="153">
        <f>IF('[1]Pulje 1'!O19=0,"",'[1]Pulje 1'!O19)</f>
        <v>55</v>
      </c>
      <c r="M27" s="153">
        <f>IF('[1]Pulje 1'!P19=0,"",'[1]Pulje 1'!P19)</f>
        <v>38</v>
      </c>
      <c r="N27" s="153">
        <f>IF('[1]Pulje 1'!Q19=0,"",'[1]Pulje 1'!Q19)</f>
        <v>55</v>
      </c>
      <c r="O27" s="153">
        <f>IF('[1]Pulje 1'!R19=0,"",'[1]Pulje 1'!R19)</f>
        <v>93</v>
      </c>
      <c r="P27" s="164">
        <f>IF('[1]Pulje 1'!S19=0,"",'[1]Pulje 1'!S19)</f>
        <v>133.36128890927657</v>
      </c>
    </row>
    <row r="28" spans="1:22" s="151" customFormat="1" ht="17">
      <c r="A28" s="157"/>
      <c r="B28" s="156">
        <f>IF('[1]Pulje 4'!C16="","",'[1]Pulje 4'!C16)</f>
        <v>71</v>
      </c>
      <c r="C28" s="152">
        <f>IF('[1]Pulje 4'!D16="","",'[1]Pulje 4'!D16)</f>
        <v>66.540000000000006</v>
      </c>
      <c r="D28" s="156" t="str">
        <f>IF('[1]Pulje 4'!E16="","",'[1]Pulje 4'!E16)</f>
        <v>UK</v>
      </c>
      <c r="E28" s="155">
        <f>IF('[1]Pulje 4'!F16="","",'[1]Pulje 4'!F16)</f>
        <v>39099</v>
      </c>
      <c r="F28" s="154" t="str">
        <f>IF('[1]Pulje 4'!H16="","",'[1]Pulje 4'!H16)</f>
        <v>Eline Svendsen</v>
      </c>
      <c r="G28" s="153">
        <f>IF('[1]Pulje 4'!J16=0,"",'[1]Pulje 4'!J16)</f>
        <v>47</v>
      </c>
      <c r="H28" s="153">
        <f>IF('[1]Pulje 4'!K16=0,"",'[1]Pulje 4'!K16)</f>
        <v>51</v>
      </c>
      <c r="I28" s="153">
        <f>IF('[1]Pulje 4'!L16=0,"",'[1]Pulje 4'!L16)</f>
        <v>-55</v>
      </c>
      <c r="J28" s="153">
        <f>IF('[1]Pulje 4'!M16=0,"",'[1]Pulje 4'!M16)</f>
        <v>57</v>
      </c>
      <c r="K28" s="153">
        <f>IF('[1]Pulje 4'!N16=0,"",'[1]Pulje 4'!N16)</f>
        <v>61</v>
      </c>
      <c r="L28" s="153">
        <f>IF('[1]Pulje 4'!O16=0,"",'[1]Pulje 4'!O16)</f>
        <v>64</v>
      </c>
      <c r="M28" s="153">
        <f>IF('[1]Pulje 4'!P16=0,"",'[1]Pulje 4'!P16)</f>
        <v>51</v>
      </c>
      <c r="N28" s="153">
        <f>IF('[1]Pulje 4'!Q16=0,"",'[1]Pulje 4'!Q16)</f>
        <v>64</v>
      </c>
      <c r="O28" s="153">
        <f>IF('[1]Pulje 4'!R16=0,"",'[1]Pulje 4'!R16)</f>
        <v>115</v>
      </c>
      <c r="P28" s="152">
        <f>IF('[1]Pulje 4'!S16=0,"",'[1]Pulje 4'!S16)</f>
        <v>146.1607572462901</v>
      </c>
    </row>
    <row r="29" spans="1:22" s="151" customFormat="1" ht="17">
      <c r="A29" s="157"/>
      <c r="B29" s="156">
        <f>IF('[1]Pulje 6'!C9="","",'[1]Pulje 6'!C9)</f>
        <v>76</v>
      </c>
      <c r="C29" s="152">
        <f>IF('[1]Pulje 6'!D9="","",'[1]Pulje 6'!D9)</f>
        <v>74.67</v>
      </c>
      <c r="D29" s="156" t="str">
        <f>IF('[1]Pulje 6'!E9="","",'[1]Pulje 6'!E9)</f>
        <v>UK</v>
      </c>
      <c r="E29" s="155">
        <f>IF('[1]Pulje 6'!F9="","",'[1]Pulje 6'!F9)</f>
        <v>39295</v>
      </c>
      <c r="F29" s="154" t="str">
        <f>IF('[1]Pulje 6'!H9="","",'[1]Pulje 6'!H9)</f>
        <v>Emma Aurora Hansen</v>
      </c>
      <c r="G29" s="153">
        <f>IF('[1]Pulje 6'!J9=0,"",'[1]Pulje 6'!J9)</f>
        <v>-55</v>
      </c>
      <c r="H29" s="153">
        <f>IF('[1]Pulje 6'!K9=0,"",'[1]Pulje 6'!K9)</f>
        <v>55</v>
      </c>
      <c r="I29" s="153">
        <f>IF('[1]Pulje 6'!L9=0,"",'[1]Pulje 6'!L9)</f>
        <v>-60</v>
      </c>
      <c r="J29" s="153">
        <f>IF('[1]Pulje 6'!M9=0,"",'[1]Pulje 6'!M9)</f>
        <v>73</v>
      </c>
      <c r="K29" s="153">
        <f>IF('[1]Pulje 6'!N9=0,"",'[1]Pulje 6'!N9)</f>
        <v>-76</v>
      </c>
      <c r="L29" s="153">
        <f>IF('[1]Pulje 6'!O9=0,"",'[1]Pulje 6'!O9)</f>
        <v>77</v>
      </c>
      <c r="M29" s="153">
        <f>IF('[1]Pulje 6'!P9=0,"",'[1]Pulje 6'!P9)</f>
        <v>55</v>
      </c>
      <c r="N29" s="153">
        <f>IF('[1]Pulje 6'!Q9=0,"",'[1]Pulje 6'!Q9)</f>
        <v>77</v>
      </c>
      <c r="O29" s="153">
        <f>IF('[1]Pulje 6'!R9=0,"",'[1]Pulje 6'!R9)</f>
        <v>132</v>
      </c>
      <c r="P29" s="152">
        <f>IF('[1]Pulje 6'!S9=0,"",'[1]Pulje 6'!S9)</f>
        <v>157.7668132986413</v>
      </c>
    </row>
    <row r="30" spans="1:22" ht="14" customHeight="1">
      <c r="A30" s="162"/>
      <c r="B30" s="162"/>
      <c r="C30" s="158"/>
      <c r="D30" s="162"/>
      <c r="E30" s="161"/>
      <c r="F30" s="160"/>
      <c r="G30" s="160"/>
      <c r="H30" s="160"/>
      <c r="I30" s="160"/>
      <c r="J30" s="160"/>
      <c r="K30" s="160"/>
      <c r="L30" s="160"/>
      <c r="M30" s="159"/>
      <c r="N30" s="159"/>
      <c r="O30" s="159"/>
      <c r="P30" s="158"/>
    </row>
    <row r="31" spans="1:22" s="163" customFormat="1" ht="28">
      <c r="A31" s="209" t="s">
        <v>182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</row>
    <row r="32" spans="1:22" ht="14" customHeight="1">
      <c r="A32" s="162"/>
      <c r="B32" s="162"/>
      <c r="C32" s="158"/>
      <c r="D32" s="162"/>
      <c r="E32" s="161"/>
      <c r="F32" s="160"/>
      <c r="G32" s="160"/>
      <c r="H32" s="160"/>
      <c r="I32" s="160"/>
      <c r="J32" s="160"/>
      <c r="K32" s="160"/>
      <c r="L32" s="160"/>
      <c r="M32" s="159"/>
      <c r="N32" s="159"/>
      <c r="O32" s="159"/>
      <c r="P32" s="158"/>
    </row>
    <row r="33" spans="1:16" s="163" customFormat="1" ht="28">
      <c r="A33" s="172">
        <v>1</v>
      </c>
      <c r="B33" s="216" t="s">
        <v>65</v>
      </c>
      <c r="C33" s="216"/>
      <c r="D33" s="216"/>
      <c r="E33" s="216"/>
      <c r="F33" s="216"/>
      <c r="G33" s="171"/>
      <c r="H33" s="171"/>
      <c r="I33" s="171"/>
      <c r="J33" s="171"/>
      <c r="K33" s="171"/>
      <c r="L33" s="171"/>
      <c r="M33" s="170"/>
      <c r="N33" s="170"/>
      <c r="O33" s="170"/>
      <c r="P33" s="169">
        <f>IF(P37="",SUM(P34:P37),(SUM(P34:P37)-MIN(P34:P37)))</f>
        <v>894.15306270601195</v>
      </c>
    </row>
    <row r="34" spans="1:16" s="151" customFormat="1" ht="17">
      <c r="A34" s="157"/>
      <c r="B34" s="156">
        <f>IF('[1]Pulje 2'!C14="","",'[1]Pulje 2'!C14)</f>
        <v>67</v>
      </c>
      <c r="C34" s="152">
        <f>IF('[1]Pulje 2'!D14="","",'[1]Pulje 2'!D14)</f>
        <v>64.790000000000006</v>
      </c>
      <c r="D34" s="156" t="str">
        <f>IF('[1]Pulje 2'!E14="","",'[1]Pulje 2'!E14)</f>
        <v>UM</v>
      </c>
      <c r="E34" s="155">
        <f>IF('[1]Pulje 2'!F14="","",'[1]Pulje 2'!F14)</f>
        <v>39342</v>
      </c>
      <c r="F34" s="154" t="str">
        <f>IF('[1]Pulje 2'!H14="","",'[1]Pulje 2'!H14)</f>
        <v>Erik Orasmäe</v>
      </c>
      <c r="G34" s="153">
        <f>IF('[1]Pulje 2'!J14=0,"",'[1]Pulje 2'!J14)</f>
        <v>75</v>
      </c>
      <c r="H34" s="153">
        <f>IF('[1]Pulje 2'!K14=0,"",'[1]Pulje 2'!K14)</f>
        <v>-78</v>
      </c>
      <c r="I34" s="153">
        <f>IF('[1]Pulje 2'!L14=0,"",'[1]Pulje 2'!L14)</f>
        <v>-78</v>
      </c>
      <c r="J34" s="153">
        <f>IF('[1]Pulje 2'!M14=0,"",'[1]Pulje 2'!M14)</f>
        <v>86</v>
      </c>
      <c r="K34" s="153">
        <f>IF('[1]Pulje 2'!N14=0,"",'[1]Pulje 2'!N14)</f>
        <v>91</v>
      </c>
      <c r="L34" s="153">
        <f>IF('[1]Pulje 2'!O14=0,"",'[1]Pulje 2'!O14)</f>
        <v>-93</v>
      </c>
      <c r="M34" s="153">
        <f>IF('[1]Pulje 2'!P14=0,"",'[1]Pulje 2'!P14)</f>
        <v>75</v>
      </c>
      <c r="N34" s="153">
        <f>IF('[1]Pulje 2'!Q14=0,"",'[1]Pulje 2'!Q14)</f>
        <v>91</v>
      </c>
      <c r="O34" s="153">
        <f>IF('[1]Pulje 2'!R14=0,"",'[1]Pulje 2'!R14)</f>
        <v>166</v>
      </c>
      <c r="P34" s="152">
        <f>IF('[1]Pulje 2'!S14=0,"",'[1]Pulje 2'!S14)</f>
        <v>241.806636452296</v>
      </c>
    </row>
    <row r="35" spans="1:16" s="151" customFormat="1" ht="17">
      <c r="A35" s="157"/>
      <c r="B35" s="156">
        <f>IF('[1]Pulje 2'!C17="","",'[1]Pulje 2'!C17)</f>
        <v>73</v>
      </c>
      <c r="C35" s="152">
        <f>IF('[1]Pulje 2'!D17="","",'[1]Pulje 2'!D17)</f>
        <v>72.63</v>
      </c>
      <c r="D35" s="156" t="str">
        <f>IF('[1]Pulje 2'!E17="","",'[1]Pulje 2'!E17)</f>
        <v>JM</v>
      </c>
      <c r="E35" s="155">
        <f>IF('[1]Pulje 2'!F17="","",'[1]Pulje 2'!F17)</f>
        <v>38922</v>
      </c>
      <c r="F35" s="154" t="str">
        <f>IF('[1]Pulje 2'!H17="","",'[1]Pulje 2'!H17)</f>
        <v>Aksel Lykkebø Svorstøl</v>
      </c>
      <c r="G35" s="153">
        <f>IF('[1]Pulje 2'!J17=0,"",'[1]Pulje 2'!J17)</f>
        <v>92</v>
      </c>
      <c r="H35" s="153">
        <f>IF('[1]Pulje 2'!K17=0,"",'[1]Pulje 2'!K17)</f>
        <v>-96</v>
      </c>
      <c r="I35" s="153">
        <f>IF('[1]Pulje 2'!L17=0,"",'[1]Pulje 2'!L17)</f>
        <v>96</v>
      </c>
      <c r="J35" s="153">
        <f>IF('[1]Pulje 2'!M17=0,"",'[1]Pulje 2'!M17)</f>
        <v>114</v>
      </c>
      <c r="K35" s="153">
        <f>IF('[1]Pulje 2'!N17=0,"",'[1]Pulje 2'!N17)</f>
        <v>120</v>
      </c>
      <c r="L35" s="153">
        <f>IF('[1]Pulje 2'!O17=0,"",'[1]Pulje 2'!O17)</f>
        <v>-125</v>
      </c>
      <c r="M35" s="153">
        <f>IF('[1]Pulje 2'!P17=0,"",'[1]Pulje 2'!P17)</f>
        <v>96</v>
      </c>
      <c r="N35" s="153">
        <f>IF('[1]Pulje 2'!Q17=0,"",'[1]Pulje 2'!Q17)</f>
        <v>120</v>
      </c>
      <c r="O35" s="153">
        <f>IF('[1]Pulje 2'!R17=0,"",'[1]Pulje 2'!R17)</f>
        <v>216</v>
      </c>
      <c r="P35" s="152">
        <f>IF('[1]Pulje 2'!S17=0,"",'[1]Pulje 2'!S17)</f>
        <v>292.07912473214805</v>
      </c>
    </row>
    <row r="36" spans="1:16" s="151" customFormat="1" ht="17">
      <c r="A36" s="157"/>
      <c r="B36" s="156">
        <f>IF('[1]Pulje 3'!C17="","",'[1]Pulje 3'!C17)</f>
        <v>81</v>
      </c>
      <c r="C36" s="152">
        <f>IF('[1]Pulje 3'!D17="","",'[1]Pulje 3'!D17)</f>
        <v>80.260000000000005</v>
      </c>
      <c r="D36" s="156" t="str">
        <f>IF('[1]Pulje 3'!E17="","",'[1]Pulje 3'!E17)</f>
        <v>JM</v>
      </c>
      <c r="E36" s="155">
        <f>IF('[1]Pulje 3'!F17="","",'[1]Pulje 3'!F17)</f>
        <v>38896</v>
      </c>
      <c r="F36" s="154" t="str">
        <f>IF('[1]Pulje 3'!H17="","",'[1]Pulje 3'!H17)</f>
        <v>Alvolai Myrvang Røyseth</v>
      </c>
      <c r="G36" s="153">
        <f>IF('[1]Pulje 3'!J17=0,"",'[1]Pulje 3'!J17)</f>
        <v>113</v>
      </c>
      <c r="H36" s="153">
        <f>IF('[1]Pulje 3'!K17=0,"",'[1]Pulje 3'!K17)</f>
        <v>-116</v>
      </c>
      <c r="I36" s="153">
        <f>IF('[1]Pulje 3'!L17=0,"",'[1]Pulje 3'!L17)</f>
        <v>-116</v>
      </c>
      <c r="J36" s="153">
        <f>IF('[1]Pulje 3'!M17=0,"",'[1]Pulje 3'!M17)</f>
        <v>137</v>
      </c>
      <c r="K36" s="153">
        <f>IF('[1]Pulje 3'!N17=0,"",'[1]Pulje 3'!N17)</f>
        <v>-142</v>
      </c>
      <c r="L36" s="153">
        <f>IF('[1]Pulje 3'!O17=0,"",'[1]Pulje 3'!O17)</f>
        <v>-145</v>
      </c>
      <c r="M36" s="153">
        <f>IF('[1]Pulje 3'!P17=0,"",'[1]Pulje 3'!P17)</f>
        <v>113</v>
      </c>
      <c r="N36" s="153">
        <f>IF('[1]Pulje 3'!Q17=0,"",'[1]Pulje 3'!Q17)</f>
        <v>137</v>
      </c>
      <c r="O36" s="153">
        <f>IF('[1]Pulje 3'!R17=0,"",'[1]Pulje 3'!R17)</f>
        <v>250</v>
      </c>
      <c r="P36" s="152">
        <f>IF('[1]Pulje 3'!S17=0,"",'[1]Pulje 3'!S17)</f>
        <v>318.89226467062105</v>
      </c>
    </row>
    <row r="37" spans="1:16" s="151" customFormat="1" ht="17">
      <c r="A37" s="157"/>
      <c r="B37" s="156">
        <f>IF('[1]Pulje 5'!C13="","",'[1]Pulje 5'!C13)</f>
        <v>96</v>
      </c>
      <c r="C37" s="152">
        <f>IF('[1]Pulje 5'!D13="","",'[1]Pulje 5'!D13)</f>
        <v>89.57</v>
      </c>
      <c r="D37" s="156" t="str">
        <f>IF('[1]Pulje 5'!E13="","",'[1]Pulje 5'!E13)</f>
        <v>JM</v>
      </c>
      <c r="E37" s="155">
        <f>IF('[1]Pulje 5'!F13="","",'[1]Pulje 5'!F13)</f>
        <v>38859</v>
      </c>
      <c r="F37" s="154" t="str">
        <f>IF('[1]Pulje 5'!H13="","",'[1]Pulje 5'!H13)</f>
        <v>Nima Berntsen Lama</v>
      </c>
      <c r="G37" s="153">
        <f>IF('[1]Pulje 5'!J13=0,"",'[1]Pulje 5'!J13)</f>
        <v>105</v>
      </c>
      <c r="H37" s="153">
        <f>IF('[1]Pulje 5'!K13=0,"",'[1]Pulje 5'!K13)</f>
        <v>-109</v>
      </c>
      <c r="I37" s="153">
        <f>IF('[1]Pulje 5'!L13=0,"",'[1]Pulje 5'!L13)</f>
        <v>-110</v>
      </c>
      <c r="J37" s="153">
        <f>IF('[1]Pulje 5'!M13=0,"",'[1]Pulje 5'!M13)</f>
        <v>130</v>
      </c>
      <c r="K37" s="153">
        <f>IF('[1]Pulje 5'!N13=0,"",'[1]Pulje 5'!N13)</f>
        <v>-134</v>
      </c>
      <c r="L37" s="153">
        <f>IF('[1]Pulje 5'!O13=0,"",'[1]Pulje 5'!O13)</f>
        <v>-134</v>
      </c>
      <c r="M37" s="153">
        <f>IF('[1]Pulje 5'!P13=0,"",'[1]Pulje 5'!P13)</f>
        <v>105</v>
      </c>
      <c r="N37" s="153">
        <f>IF('[1]Pulje 5'!Q13=0,"",'[1]Pulje 5'!Q13)</f>
        <v>130</v>
      </c>
      <c r="O37" s="153">
        <f>IF('[1]Pulje 5'!R13=0,"",'[1]Pulje 5'!R13)</f>
        <v>235</v>
      </c>
      <c r="P37" s="152">
        <f>IF('[1]Pulje 5'!S13=0,"",'[1]Pulje 5'!S13)</f>
        <v>283.18167330324297</v>
      </c>
    </row>
    <row r="38" spans="1:16" s="151" customFormat="1" ht="17" hidden="1"/>
    <row r="39" spans="1:16" s="151" customFormat="1" ht="17" hidden="1"/>
    <row r="40" spans="1:16" s="151" customFormat="1" ht="17" hidden="1"/>
    <row r="41" spans="1:16" s="163" customFormat="1" ht="28">
      <c r="A41" s="172">
        <v>2</v>
      </c>
      <c r="B41" s="216" t="s">
        <v>102</v>
      </c>
      <c r="C41" s="216"/>
      <c r="D41" s="216"/>
      <c r="E41" s="216"/>
      <c r="F41" s="216"/>
      <c r="G41" s="171"/>
      <c r="H41" s="171"/>
      <c r="I41" s="171"/>
      <c r="J41" s="171"/>
      <c r="K41" s="171"/>
      <c r="L41" s="171"/>
      <c r="M41" s="170"/>
      <c r="N41" s="170"/>
      <c r="O41" s="170"/>
      <c r="P41" s="169">
        <f>IF(P45="",SUM(P42:P45),(SUM(P42:P45)-MIN(P42:P45)))</f>
        <v>810.17404700668942</v>
      </c>
    </row>
    <row r="42" spans="1:16" s="151" customFormat="1" ht="17">
      <c r="A42" s="157"/>
      <c r="B42" s="156">
        <f>IF('[1]Pulje 3'!C16="","",'[1]Pulje 3'!C16)</f>
        <v>81</v>
      </c>
      <c r="C42" s="152">
        <f>IF('[1]Pulje 3'!D16="","",'[1]Pulje 3'!D16)</f>
        <v>79.61</v>
      </c>
      <c r="D42" s="156" t="str">
        <f>IF('[1]Pulje 3'!E16="","",'[1]Pulje 3'!E16)</f>
        <v>JM</v>
      </c>
      <c r="E42" s="155">
        <f>IF('[1]Pulje 3'!F16="","",'[1]Pulje 3'!F16)</f>
        <v>39013</v>
      </c>
      <c r="F42" s="154" t="str">
        <f>IF('[1]Pulje 3'!H16="","",'[1]Pulje 3'!H16)</f>
        <v>Ruben Vikhals Bjerkan</v>
      </c>
      <c r="G42" s="153">
        <f>IF('[1]Pulje 3'!J16=0,"",'[1]Pulje 3'!J16)</f>
        <v>97</v>
      </c>
      <c r="H42" s="153">
        <f>IF('[1]Pulje 3'!K16=0,"",'[1]Pulje 3'!K16)</f>
        <v>-101</v>
      </c>
      <c r="I42" s="153">
        <f>IF('[1]Pulje 3'!L16=0,"",'[1]Pulje 3'!L16)</f>
        <v>102</v>
      </c>
      <c r="J42" s="153">
        <f>IF('[1]Pulje 3'!M16=0,"",'[1]Pulje 3'!M16)</f>
        <v>118</v>
      </c>
      <c r="K42" s="153">
        <f>IF('[1]Pulje 3'!N16=0,"",'[1]Pulje 3'!N16)</f>
        <v>122</v>
      </c>
      <c r="L42" s="153">
        <f>IF('[1]Pulje 3'!O16=0,"",'[1]Pulje 3'!O16)</f>
        <v>125</v>
      </c>
      <c r="M42" s="153">
        <f>IF('[1]Pulje 3'!P16=0,"",'[1]Pulje 3'!P16)</f>
        <v>102</v>
      </c>
      <c r="N42" s="153">
        <f>IF('[1]Pulje 3'!Q16=0,"",'[1]Pulje 3'!Q16)</f>
        <v>125</v>
      </c>
      <c r="O42" s="153">
        <f>IF('[1]Pulje 3'!R16=0,"",'[1]Pulje 3'!R16)</f>
        <v>227</v>
      </c>
      <c r="P42" s="152">
        <f>IF('[1]Pulje 3'!S16=0,"",'[1]Pulje 3'!S16)</f>
        <v>290.86475686470078</v>
      </c>
    </row>
    <row r="43" spans="1:16" s="151" customFormat="1" ht="17">
      <c r="A43" s="157"/>
      <c r="B43" s="156">
        <f>IF('[1]Pulje 5'!C14="","",'[1]Pulje 5'!C14)</f>
        <v>96</v>
      </c>
      <c r="C43" s="152">
        <f>IF('[1]Pulje 5'!D14="","",'[1]Pulje 5'!D14)</f>
        <v>90.83</v>
      </c>
      <c r="D43" s="156" t="str">
        <f>IF('[1]Pulje 5'!E14="","",'[1]Pulje 5'!E14)</f>
        <v>JM</v>
      </c>
      <c r="E43" s="155">
        <f>IF('[1]Pulje 5'!F14="","",'[1]Pulje 5'!F14)</f>
        <v>38870</v>
      </c>
      <c r="F43" s="154" t="str">
        <f>IF('[1]Pulje 5'!H14="","",'[1]Pulje 5'!H14)</f>
        <v>Adrian Rosmæl Skauge</v>
      </c>
      <c r="G43" s="153">
        <f>IF('[1]Pulje 5'!J14=0,"",'[1]Pulje 5'!J14)</f>
        <v>95</v>
      </c>
      <c r="H43" s="153">
        <f>IF('[1]Pulje 5'!K14=0,"",'[1]Pulje 5'!K14)</f>
        <v>99</v>
      </c>
      <c r="I43" s="153">
        <f>IF('[1]Pulje 5'!L14=0,"",'[1]Pulje 5'!L14)</f>
        <v>-102</v>
      </c>
      <c r="J43" s="153">
        <f>IF('[1]Pulje 5'!M14=0,"",'[1]Pulje 5'!M14)</f>
        <v>108</v>
      </c>
      <c r="K43" s="153">
        <f>IF('[1]Pulje 5'!N14=0,"",'[1]Pulje 5'!N14)</f>
        <v>112</v>
      </c>
      <c r="L43" s="153">
        <f>IF('[1]Pulje 5'!O14=0,"",'[1]Pulje 5'!O14)</f>
        <v>-115</v>
      </c>
      <c r="M43" s="153">
        <f>IF('[1]Pulje 5'!P14=0,"",'[1]Pulje 5'!P14)</f>
        <v>99</v>
      </c>
      <c r="N43" s="153">
        <f>IF('[1]Pulje 5'!Q14=0,"",'[1]Pulje 5'!Q14)</f>
        <v>112</v>
      </c>
      <c r="O43" s="153">
        <f>IF('[1]Pulje 5'!R14=0,"",'[1]Pulje 5'!R14)</f>
        <v>211</v>
      </c>
      <c r="P43" s="152">
        <f>IF('[1]Pulje 5'!S14=0,"",'[1]Pulje 5'!S14)</f>
        <v>252.56350308960219</v>
      </c>
    </row>
    <row r="44" spans="1:16" s="151" customFormat="1" ht="17">
      <c r="A44" s="157"/>
      <c r="B44" s="156">
        <f>IF('[1]Pulje 5'!C18="","",'[1]Pulje 5'!C18)</f>
        <v>102</v>
      </c>
      <c r="C44" s="152">
        <f>IF('[1]Pulje 5'!D18="","",'[1]Pulje 5'!D18)</f>
        <v>99.39</v>
      </c>
      <c r="D44" s="156" t="str">
        <f>IF('[1]Pulje 5'!E18="","",'[1]Pulje 5'!E18)</f>
        <v>JM</v>
      </c>
      <c r="E44" s="155">
        <f>IF('[1]Pulje 5'!F18="","",'[1]Pulje 5'!F18)</f>
        <v>38227</v>
      </c>
      <c r="F44" s="154" t="str">
        <f>IF('[1]Pulje 5'!H18="","",'[1]Pulje 5'!H18)</f>
        <v>William Hjelde Stormoen</v>
      </c>
      <c r="G44" s="153">
        <f>IF('[1]Pulje 5'!J18=0,"",'[1]Pulje 5'!J18)</f>
        <v>97</v>
      </c>
      <c r="H44" s="153">
        <f>IF('[1]Pulje 5'!K18=0,"",'[1]Pulje 5'!K18)</f>
        <v>102</v>
      </c>
      <c r="I44" s="153">
        <f>IF('[1]Pulje 5'!L18=0,"",'[1]Pulje 5'!L18)</f>
        <v>-107</v>
      </c>
      <c r="J44" s="153">
        <f>IF('[1]Pulje 5'!M18=0,"",'[1]Pulje 5'!M18)</f>
        <v>125</v>
      </c>
      <c r="K44" s="153">
        <f>IF('[1]Pulje 5'!N18=0,"",'[1]Pulje 5'!N18)</f>
        <v>130</v>
      </c>
      <c r="L44" s="153">
        <f>IF('[1]Pulje 5'!O18=0,"",'[1]Pulje 5'!O18)</f>
        <v>-136</v>
      </c>
      <c r="M44" s="153">
        <f>IF('[1]Pulje 5'!P18=0,"",'[1]Pulje 5'!P18)</f>
        <v>102</v>
      </c>
      <c r="N44" s="153">
        <f>IF('[1]Pulje 5'!Q18=0,"",'[1]Pulje 5'!Q18)</f>
        <v>130</v>
      </c>
      <c r="O44" s="153">
        <f>IF('[1]Pulje 5'!R18=0,"",'[1]Pulje 5'!R18)</f>
        <v>232</v>
      </c>
      <c r="P44" s="152">
        <f>IF('[1]Pulje 5'!S18=0,"",'[1]Pulje 5'!S18)</f>
        <v>266.74578705238639</v>
      </c>
    </row>
    <row r="45" spans="1:16" s="151" customFormat="1" ht="17">
      <c r="A45" s="157"/>
      <c r="B45" s="156">
        <f>IF('[1]Pulje 6'!C11="","",'[1]Pulje 6'!C11)</f>
        <v>76</v>
      </c>
      <c r="C45" s="152">
        <f>IF('[1]Pulje 6'!D11="","",'[1]Pulje 6'!D11)</f>
        <v>75.25</v>
      </c>
      <c r="D45" s="156" t="s">
        <v>75</v>
      </c>
      <c r="E45" s="155">
        <f>IF('[1]Pulje 6'!F11="","",'[1]Pulje 6'!F11)</f>
        <v>38072</v>
      </c>
      <c r="F45" s="154" t="str">
        <f>IF('[1]Pulje 6'!H11="","",'[1]Pulje 6'!H11)</f>
        <v>Marte A. Walseth</v>
      </c>
      <c r="G45" s="153">
        <f>IF('[1]Pulje 6'!J11=0,"",'[1]Pulje 6'!J11)</f>
        <v>57</v>
      </c>
      <c r="H45" s="153">
        <f>IF('[1]Pulje 6'!K11=0,"",'[1]Pulje 6'!K11)</f>
        <v>60</v>
      </c>
      <c r="I45" s="153">
        <f>IF('[1]Pulje 6'!L11=0,"",'[1]Pulje 6'!L11)</f>
        <v>63</v>
      </c>
      <c r="J45" s="153">
        <f>IF('[1]Pulje 6'!M11=0,"",'[1]Pulje 6'!M11)</f>
        <v>67</v>
      </c>
      <c r="K45" s="153">
        <f>IF('[1]Pulje 6'!N11=0,"",'[1]Pulje 6'!N11)</f>
        <v>70</v>
      </c>
      <c r="L45" s="153">
        <f>IF('[1]Pulje 6'!O11=0,"",'[1]Pulje 6'!O11)</f>
        <v>-73</v>
      </c>
      <c r="M45" s="153">
        <f>IF('[1]Pulje 6'!P11=0,"",'[1]Pulje 6'!P11)</f>
        <v>63</v>
      </c>
      <c r="N45" s="153">
        <f>IF('[1]Pulje 6'!Q11=0,"",'[1]Pulje 6'!Q11)</f>
        <v>70</v>
      </c>
      <c r="O45" s="153">
        <f>IF('[1]Pulje 6'!R11=0,"",'[1]Pulje 6'!R11)</f>
        <v>133</v>
      </c>
      <c r="P45" s="152">
        <f>IF('[1]Pulje 6'!S11=0,"",'[1]Pulje 6'!S11)</f>
        <v>158.35912000245307</v>
      </c>
    </row>
    <row r="46" spans="1:16" s="163" customFormat="1" ht="28">
      <c r="A46" s="172">
        <v>3</v>
      </c>
      <c r="B46" s="216" t="s">
        <v>69</v>
      </c>
      <c r="C46" s="216"/>
      <c r="D46" s="216"/>
      <c r="E46" s="216"/>
      <c r="F46" s="216"/>
      <c r="G46" s="171"/>
      <c r="H46" s="171"/>
      <c r="I46" s="171"/>
      <c r="J46" s="171"/>
      <c r="K46" s="171"/>
      <c r="L46" s="171"/>
      <c r="M46" s="170"/>
      <c r="N46" s="170"/>
      <c r="O46" s="170"/>
      <c r="P46" s="169">
        <f>SUM(P47:P49)</f>
        <v>781.52141265626244</v>
      </c>
    </row>
    <row r="47" spans="1:16" s="151" customFormat="1" ht="17">
      <c r="A47" s="157"/>
      <c r="B47" s="156">
        <f>IF('[1]Pulje 2'!C16="","",'[1]Pulje 2'!C16)</f>
        <v>73</v>
      </c>
      <c r="C47" s="152">
        <f>IF('[1]Pulje 2'!D16="","",'[1]Pulje 2'!D16)</f>
        <v>66.95</v>
      </c>
      <c r="D47" s="156" t="str">
        <f>IF('[1]Pulje 2'!E16="","",'[1]Pulje 2'!E16)</f>
        <v>UM</v>
      </c>
      <c r="E47" s="155">
        <f>IF('[1]Pulje 2'!F16="","",'[1]Pulje 2'!F16)</f>
        <v>39222</v>
      </c>
      <c r="F47" s="154" t="str">
        <f>IF('[1]Pulje 2'!H16="","",'[1]Pulje 2'!H16)</f>
        <v>Sean Elliot Rafols Paudel</v>
      </c>
      <c r="G47" s="153">
        <f>IF('[1]Pulje 2'!J16=0,"",'[1]Pulje 2'!J16)</f>
        <v>70</v>
      </c>
      <c r="H47" s="153">
        <f>IF('[1]Pulje 2'!K16=0,"",'[1]Pulje 2'!K16)</f>
        <v>75</v>
      </c>
      <c r="I47" s="153">
        <f>IF('[1]Pulje 2'!L16=0,"",'[1]Pulje 2'!L16)</f>
        <v>-79</v>
      </c>
      <c r="J47" s="153">
        <f>IF('[1]Pulje 2'!M16=0,"",'[1]Pulje 2'!M16)</f>
        <v>90</v>
      </c>
      <c r="K47" s="153">
        <f>IF('[1]Pulje 2'!N16=0,"",'[1]Pulje 2'!N16)</f>
        <v>-95</v>
      </c>
      <c r="L47" s="153">
        <f>IF('[1]Pulje 2'!O16=0,"",'[1]Pulje 2'!O16)</f>
        <v>-97</v>
      </c>
      <c r="M47" s="153">
        <f>IF('[1]Pulje 2'!P16=0,"",'[1]Pulje 2'!P16)</f>
        <v>75</v>
      </c>
      <c r="N47" s="153">
        <f>IF('[1]Pulje 2'!Q16=0,"",'[1]Pulje 2'!Q16)</f>
        <v>90</v>
      </c>
      <c r="O47" s="153">
        <f>IF('[1]Pulje 2'!R16=0,"",'[1]Pulje 2'!R16)</f>
        <v>165</v>
      </c>
      <c r="P47" s="152">
        <f>IF('[1]Pulje 2'!S16=0,"",'[1]Pulje 2'!S16)</f>
        <v>235.07301170781895</v>
      </c>
    </row>
    <row r="48" spans="1:16" s="151" customFormat="1" ht="17">
      <c r="A48" s="157"/>
      <c r="B48" s="156">
        <f>IF('[1]Pulje 2'!C18="","",'[1]Pulje 2'!C18)</f>
        <v>73</v>
      </c>
      <c r="C48" s="152">
        <f>IF('[1]Pulje 2'!D18="","",'[1]Pulje 2'!D18)</f>
        <v>72.27</v>
      </c>
      <c r="D48" s="156" t="str">
        <f>IF('[1]Pulje 2'!E18="","",'[1]Pulje 2'!E18)</f>
        <v>JM</v>
      </c>
      <c r="E48" s="155">
        <f>IF('[1]Pulje 2'!F18="","",'[1]Pulje 2'!F18)</f>
        <v>38415</v>
      </c>
      <c r="F48" s="154" t="str">
        <f>IF('[1]Pulje 2'!H18="","",'[1]Pulje 2'!H18)</f>
        <v>Stefan Rønnevik</v>
      </c>
      <c r="G48" s="153">
        <f>IF('[1]Pulje 2'!J18=0,"",'[1]Pulje 2'!J18)</f>
        <v>110</v>
      </c>
      <c r="H48" s="153">
        <f>IF('[1]Pulje 2'!K18=0,"",'[1]Pulje 2'!K18)</f>
        <v>-115</v>
      </c>
      <c r="I48" s="153">
        <f>IF('[1]Pulje 2'!L18=0,"",'[1]Pulje 2'!L18)</f>
        <v>-115</v>
      </c>
      <c r="J48" s="153">
        <f>IF('[1]Pulje 2'!M18=0,"",'[1]Pulje 2'!M18)</f>
        <v>130</v>
      </c>
      <c r="K48" s="153">
        <f>IF('[1]Pulje 2'!N18=0,"",'[1]Pulje 2'!N18)</f>
        <v>-138</v>
      </c>
      <c r="L48" s="153">
        <f>IF('[1]Pulje 2'!O18=0,"",'[1]Pulje 2'!O18)</f>
        <v>138</v>
      </c>
      <c r="M48" s="153">
        <f>IF('[1]Pulje 2'!P18=0,"",'[1]Pulje 2'!P18)</f>
        <v>110</v>
      </c>
      <c r="N48" s="153">
        <f>IF('[1]Pulje 2'!Q18=0,"",'[1]Pulje 2'!Q18)</f>
        <v>138</v>
      </c>
      <c r="O48" s="153">
        <f>IF('[1]Pulje 2'!R18=0,"",'[1]Pulje 2'!R18)</f>
        <v>248</v>
      </c>
      <c r="P48" s="152">
        <f>IF('[1]Pulje 2'!S18=0,"",'[1]Pulje 2'!S18)</f>
        <v>336.37994559988391</v>
      </c>
    </row>
    <row r="49" spans="1:16" s="151" customFormat="1" ht="17">
      <c r="A49" s="157"/>
      <c r="B49" s="156">
        <f>IF('[1]Pulje 3'!C15="","",'[1]Pulje 3'!C15)</f>
        <v>81</v>
      </c>
      <c r="C49" s="152">
        <f>IF('[1]Pulje 3'!D15="","",'[1]Pulje 3'!D15)</f>
        <v>77.11</v>
      </c>
      <c r="D49" s="156" t="str">
        <f>IF('[1]Pulje 3'!E15="","",'[1]Pulje 3'!E15)</f>
        <v>UM</v>
      </c>
      <c r="E49" s="155">
        <f>IF('[1]Pulje 3'!F15="","",'[1]Pulje 3'!F15)</f>
        <v>39627</v>
      </c>
      <c r="F49" s="154" t="str">
        <f>IF('[1]Pulje 3'!H15="","",'[1]Pulje 3'!H15)</f>
        <v>William Kyvik</v>
      </c>
      <c r="G49" s="153">
        <f>IF('[1]Pulje 3'!J15=0,"",'[1]Pulje 3'!J15)</f>
        <v>67</v>
      </c>
      <c r="H49" s="153">
        <f>IF('[1]Pulje 3'!K15=0,"",'[1]Pulje 3'!K15)</f>
        <v>74</v>
      </c>
      <c r="I49" s="153">
        <f>IF('[1]Pulje 3'!L15=0,"",'[1]Pulje 3'!L15)</f>
        <v>-78</v>
      </c>
      <c r="J49" s="153">
        <f>IF('[1]Pulje 3'!M15=0,"",'[1]Pulje 3'!M15)</f>
        <v>87</v>
      </c>
      <c r="K49" s="153">
        <f>IF('[1]Pulje 3'!N15=0,"",'[1]Pulje 3'!N15)</f>
        <v>-95</v>
      </c>
      <c r="L49" s="153">
        <f>IF('[1]Pulje 3'!O15=0,"",'[1]Pulje 3'!O15)</f>
        <v>-95</v>
      </c>
      <c r="M49" s="153">
        <f>IF('[1]Pulje 3'!P15=0,"",'[1]Pulje 3'!P15)</f>
        <v>74</v>
      </c>
      <c r="N49" s="153">
        <f>IF('[1]Pulje 3'!Q15=0,"",'[1]Pulje 3'!Q15)</f>
        <v>87</v>
      </c>
      <c r="O49" s="153">
        <f>IF('[1]Pulje 3'!R15=0,"",'[1]Pulje 3'!R15)</f>
        <v>161</v>
      </c>
      <c r="P49" s="152">
        <f>IF('[1]Pulje 3'!S15=0,"",'[1]Pulje 3'!S15)</f>
        <v>210.06845534855958</v>
      </c>
    </row>
    <row r="50" spans="1:16" s="151" customFormat="1" ht="17">
      <c r="A50" s="157"/>
      <c r="B50" s="156">
        <f>IF('[1]Pulje 4'!C13="","",'[1]Pulje 4'!C13)</f>
        <v>64</v>
      </c>
      <c r="C50" s="152">
        <f>IF('[1]Pulje 4'!D13="","",'[1]Pulje 4'!D13)</f>
        <v>59.11</v>
      </c>
      <c r="D50" s="156" t="str">
        <f>IF('[1]Pulje 4'!E13="","",'[1]Pulje 4'!E13)</f>
        <v>JK</v>
      </c>
      <c r="E50" s="155">
        <f>IF('[1]Pulje 4'!F13="","",'[1]Pulje 4'!F13)</f>
        <v>38515</v>
      </c>
      <c r="F50" s="154" t="str">
        <f>IF('[1]Pulje 4'!H13="","",'[1]Pulje 4'!H13)</f>
        <v>Rina Tysse</v>
      </c>
      <c r="G50" s="153">
        <f>IF('[1]Pulje 4'!J13=0,"",'[1]Pulje 4'!J13)</f>
        <v>41</v>
      </c>
      <c r="H50" s="153">
        <f>IF('[1]Pulje 4'!K13=0,"",'[1]Pulje 4'!K13)</f>
        <v>45</v>
      </c>
      <c r="I50" s="153">
        <f>IF('[1]Pulje 4'!L13=0,"",'[1]Pulje 4'!L13)</f>
        <v>-47</v>
      </c>
      <c r="J50" s="153">
        <f>IF('[1]Pulje 4'!M13=0,"",'[1]Pulje 4'!M13)</f>
        <v>-50</v>
      </c>
      <c r="K50" s="153">
        <f>IF('[1]Pulje 4'!N13=0,"",'[1]Pulje 4'!N13)</f>
        <v>50</v>
      </c>
      <c r="L50" s="153">
        <f>IF('[1]Pulje 4'!O13=0,"",'[1]Pulje 4'!O13)</f>
        <v>-54</v>
      </c>
      <c r="M50" s="153">
        <f>IF('[1]Pulje 4'!P13=0,"",'[1]Pulje 4'!P13)</f>
        <v>45</v>
      </c>
      <c r="N50" s="153">
        <f>IF('[1]Pulje 4'!Q13=0,"",'[1]Pulje 4'!Q13)</f>
        <v>50</v>
      </c>
      <c r="O50" s="153">
        <f>IF('[1]Pulje 4'!R13=0,"",'[1]Pulje 4'!R13)</f>
        <v>95</v>
      </c>
      <c r="P50" s="152">
        <f>IF('[1]Pulje 4'!S13=0,"",'[1]Pulje 4'!S13)</f>
        <v>129.83119964404662</v>
      </c>
    </row>
    <row r="51" spans="1:16" s="163" customFormat="1" ht="28">
      <c r="A51" s="172">
        <v>4</v>
      </c>
      <c r="B51" s="216" t="s">
        <v>55</v>
      </c>
      <c r="C51" s="216"/>
      <c r="D51" s="216"/>
      <c r="E51" s="216"/>
      <c r="F51" s="216"/>
      <c r="G51" s="171"/>
      <c r="H51" s="171"/>
      <c r="I51" s="171"/>
      <c r="J51" s="171"/>
      <c r="K51" s="171"/>
      <c r="L51" s="171"/>
      <c r="M51" s="170"/>
      <c r="N51" s="170"/>
      <c r="O51" s="170"/>
      <c r="P51" s="169">
        <f>IF(P55="",SUM(P52:P55),(SUM(P52:P55)-MIN(P52:P55)))</f>
        <v>766.25786284908372</v>
      </c>
    </row>
    <row r="52" spans="1:16" s="151" customFormat="1" ht="17">
      <c r="A52" s="157"/>
      <c r="B52" s="156">
        <f>IF('[1]Pulje 2'!C9="","",'[1]Pulje 2'!C9)</f>
        <v>49</v>
      </c>
      <c r="C52" s="152">
        <f>IF('[1]Pulje 2'!D9="","",'[1]Pulje 2'!D9)</f>
        <v>48.53</v>
      </c>
      <c r="D52" s="156" t="str">
        <f>IF('[1]Pulje 2'!E9="","",'[1]Pulje 2'!E9)</f>
        <v>UM</v>
      </c>
      <c r="E52" s="155">
        <f>IF('[1]Pulje 2'!F9="","",'[1]Pulje 2'!F9)</f>
        <v>39674</v>
      </c>
      <c r="F52" s="154" t="str">
        <f>IF('[1]Pulje 2'!H9="","",'[1]Pulje 2'!H9)</f>
        <v>Roland Siska</v>
      </c>
      <c r="G52" s="153">
        <f>IF('[1]Pulje 2'!J9=0,"",'[1]Pulje 2'!J9)</f>
        <v>54</v>
      </c>
      <c r="H52" s="153">
        <f>IF('[1]Pulje 2'!K9=0,"",'[1]Pulje 2'!K9)</f>
        <v>-57</v>
      </c>
      <c r="I52" s="153">
        <f>IF('[1]Pulje 2'!L9=0,"",'[1]Pulje 2'!L9)</f>
        <v>-57</v>
      </c>
      <c r="J52" s="153">
        <f>IF('[1]Pulje 2'!M9=0,"",'[1]Pulje 2'!M9)</f>
        <v>-66</v>
      </c>
      <c r="K52" s="153">
        <f>IF('[1]Pulje 2'!N9=0,"",'[1]Pulje 2'!N9)</f>
        <v>66</v>
      </c>
      <c r="L52" s="153">
        <f>IF('[1]Pulje 2'!O9=0,"",'[1]Pulje 2'!O9)</f>
        <v>71</v>
      </c>
      <c r="M52" s="153">
        <f>IF('[1]Pulje 2'!P9=0,"",'[1]Pulje 2'!P9)</f>
        <v>54</v>
      </c>
      <c r="N52" s="153">
        <f>IF('[1]Pulje 2'!Q9=0,"",'[1]Pulje 2'!Q9)</f>
        <v>71</v>
      </c>
      <c r="O52" s="153">
        <f>IF('[1]Pulje 2'!R9=0,"",'[1]Pulje 2'!R9)</f>
        <v>125</v>
      </c>
      <c r="P52" s="152">
        <f>IF('[1]Pulje 2'!S9=0,"",'[1]Pulje 2'!S9)</f>
        <v>227.98114815909835</v>
      </c>
    </row>
    <row r="53" spans="1:16" s="151" customFormat="1" ht="17">
      <c r="A53" s="157"/>
      <c r="B53" s="156">
        <f>IF('[1]Pulje 2'!C19="","",'[1]Pulje 2'!C19)</f>
        <v>73</v>
      </c>
      <c r="C53" s="152">
        <f>IF('[1]Pulje 2'!D19="","",'[1]Pulje 2'!D19)</f>
        <v>72.87</v>
      </c>
      <c r="D53" s="156" t="str">
        <f>IF('[1]Pulje 2'!E19="","",'[1]Pulje 2'!E19)</f>
        <v>JM</v>
      </c>
      <c r="E53" s="155">
        <f>IF('[1]Pulje 2'!F19="","",'[1]Pulje 2'!F19)</f>
        <v>38365</v>
      </c>
      <c r="F53" s="154" t="str">
        <f>IF('[1]Pulje 2'!H19="","",'[1]Pulje 2'!H19)</f>
        <v>Rasmus Heggvik Aune</v>
      </c>
      <c r="G53" s="153">
        <f>IF('[1]Pulje 2'!J19=0,"",'[1]Pulje 2'!J19)</f>
        <v>80</v>
      </c>
      <c r="H53" s="153">
        <f>IF('[1]Pulje 2'!K19=0,"",'[1]Pulje 2'!K19)</f>
        <v>85</v>
      </c>
      <c r="I53" s="153">
        <f>IF('[1]Pulje 2'!L19=0,"",'[1]Pulje 2'!L19)</f>
        <v>88</v>
      </c>
      <c r="J53" s="153">
        <f>IF('[1]Pulje 2'!M19=0,"",'[1]Pulje 2'!M19)</f>
        <v>100</v>
      </c>
      <c r="K53" s="153">
        <f>IF('[1]Pulje 2'!N19=0,"",'[1]Pulje 2'!N19)</f>
        <v>-105</v>
      </c>
      <c r="L53" s="153">
        <f>IF('[1]Pulje 2'!O19=0,"",'[1]Pulje 2'!O19)</f>
        <v>110</v>
      </c>
      <c r="M53" s="153">
        <f>IF('[1]Pulje 2'!P19=0,"",'[1]Pulje 2'!P19)</f>
        <v>88</v>
      </c>
      <c r="N53" s="153">
        <f>IF('[1]Pulje 2'!Q19=0,"",'[1]Pulje 2'!Q19)</f>
        <v>110</v>
      </c>
      <c r="O53" s="153">
        <f>IF('[1]Pulje 2'!R19=0,"",'[1]Pulje 2'!R19)</f>
        <v>198</v>
      </c>
      <c r="P53" s="152">
        <f>IF('[1]Pulje 2'!S19=0,"",'[1]Pulje 2'!S19)</f>
        <v>267.19699682812802</v>
      </c>
    </row>
    <row r="54" spans="1:16" s="151" customFormat="1" ht="17">
      <c r="A54" s="157"/>
      <c r="B54" s="156">
        <f>IF('[1]Pulje 2'!C12="","",'[1]Pulje 2'!C12)</f>
        <v>67</v>
      </c>
      <c r="C54" s="152">
        <f>IF('[1]Pulje 2'!D12="","",'[1]Pulje 2'!D12)</f>
        <v>65.25</v>
      </c>
      <c r="D54" s="156" t="str">
        <f>IF('[1]Pulje 2'!E12="","",'[1]Pulje 2'!E12)</f>
        <v>UM</v>
      </c>
      <c r="E54" s="155">
        <f>IF('[1]Pulje 2'!F12="","",'[1]Pulje 2'!F12)</f>
        <v>39199</v>
      </c>
      <c r="F54" s="154" t="str">
        <f>IF('[1]Pulje 2'!H12="","",'[1]Pulje 2'!H12)</f>
        <v>Tomack Sand</v>
      </c>
      <c r="G54" s="153">
        <f>IF('[1]Pulje 2'!J12=0,"",'[1]Pulje 2'!J12)</f>
        <v>77</v>
      </c>
      <c r="H54" s="153">
        <f>IF('[1]Pulje 2'!K12=0,"",'[1]Pulje 2'!K12)</f>
        <v>80</v>
      </c>
      <c r="I54" s="153">
        <f>IF('[1]Pulje 2'!L12=0,"",'[1]Pulje 2'!L12)</f>
        <v>82</v>
      </c>
      <c r="J54" s="153">
        <f>IF('[1]Pulje 2'!M12=0,"",'[1]Pulje 2'!M12)</f>
        <v>98</v>
      </c>
      <c r="K54" s="153">
        <f>IF('[1]Pulje 2'!N12=0,"",'[1]Pulje 2'!N12)</f>
        <v>102</v>
      </c>
      <c r="L54" s="153">
        <f>IF('[1]Pulje 2'!O12=0,"",'[1]Pulje 2'!O12)</f>
        <v>105</v>
      </c>
      <c r="M54" s="153">
        <f>IF('[1]Pulje 2'!P12=0,"",'[1]Pulje 2'!P12)</f>
        <v>82</v>
      </c>
      <c r="N54" s="153">
        <f>IF('[1]Pulje 2'!Q12=0,"",'[1]Pulje 2'!Q12)</f>
        <v>105</v>
      </c>
      <c r="O54" s="153">
        <f>IF('[1]Pulje 2'!R12=0,"",'[1]Pulje 2'!R12)</f>
        <v>187</v>
      </c>
      <c r="P54" s="152">
        <f>IF('[1]Pulje 2'!S12=0,"",'[1]Pulje 2'!S12)</f>
        <v>271.07971786185743</v>
      </c>
    </row>
    <row r="55" spans="1:16" s="151" customFormat="1" ht="16" customHeight="1">
      <c r="A55" s="157"/>
      <c r="B55" s="156">
        <f>IF('[1]Pulje 3'!C14="","",'[1]Pulje 3'!C14)</f>
        <v>81</v>
      </c>
      <c r="C55" s="152">
        <f>IF('[1]Pulje 3'!D14="","",'[1]Pulje 3'!D14)</f>
        <v>73.03</v>
      </c>
      <c r="D55" s="156" t="str">
        <f>IF('[1]Pulje 3'!E14="","",'[1]Pulje 3'!E14)</f>
        <v>UM</v>
      </c>
      <c r="E55" s="155">
        <f>IF('[1]Pulje 3'!F14="","",'[1]Pulje 3'!F14)</f>
        <v>39126</v>
      </c>
      <c r="F55" s="154" t="str">
        <f>IF('[1]Pulje 3'!H14="","",'[1]Pulje 3'!H14)</f>
        <v>Rene A. Rand Djupå</v>
      </c>
      <c r="G55" s="153">
        <f>IF('[1]Pulje 3'!J14=0,"",'[1]Pulje 3'!J14)</f>
        <v>-72</v>
      </c>
      <c r="H55" s="153">
        <f>IF('[1]Pulje 3'!K14=0,"",'[1]Pulje 3'!K14)</f>
        <v>72</v>
      </c>
      <c r="I55" s="153">
        <f>IF('[1]Pulje 3'!L14=0,"",'[1]Pulje 3'!L14)</f>
        <v>75</v>
      </c>
      <c r="J55" s="153">
        <f>IF('[1]Pulje 3'!M14=0,"",'[1]Pulje 3'!M14)</f>
        <v>88</v>
      </c>
      <c r="K55" s="153">
        <f>IF('[1]Pulje 3'!N14=0,"",'[1]Pulje 3'!N14)</f>
        <v>91</v>
      </c>
      <c r="L55" s="153">
        <f>IF('[1]Pulje 3'!O14=0,"",'[1]Pulje 3'!O14)</f>
        <v>94</v>
      </c>
      <c r="M55" s="153">
        <f>IF('[1]Pulje 3'!P14=0,"",'[1]Pulje 3'!P14)</f>
        <v>75</v>
      </c>
      <c r="N55" s="153">
        <f>IF('[1]Pulje 3'!Q14=0,"",'[1]Pulje 3'!Q14)</f>
        <v>94</v>
      </c>
      <c r="O55" s="153">
        <f>IF('[1]Pulje 3'!R14=0,"",'[1]Pulje 3'!R14)</f>
        <v>169</v>
      </c>
      <c r="P55" s="152">
        <f>IF('[1]Pulje 3'!S14=0,"",'[1]Pulje 3'!S14)</f>
        <v>227.75578406614821</v>
      </c>
    </row>
  </sheetData>
  <mergeCells count="15">
    <mergeCell ref="B51:F51"/>
    <mergeCell ref="B41:F41"/>
    <mergeCell ref="B33:F33"/>
    <mergeCell ref="B25:F25"/>
    <mergeCell ref="B16:F16"/>
    <mergeCell ref="F2:K2"/>
    <mergeCell ref="A1:P1"/>
    <mergeCell ref="A2:E2"/>
    <mergeCell ref="M2:P2"/>
    <mergeCell ref="A4:P4"/>
    <mergeCell ref="B6:F6"/>
    <mergeCell ref="B21:F21"/>
    <mergeCell ref="A31:P31"/>
    <mergeCell ref="B11:F11"/>
    <mergeCell ref="B46:F46"/>
  </mergeCells>
  <conditionalFormatting sqref="G7:L29 G34:L37 G41:L50 G52:L55">
    <cfRule type="cellIs" dxfId="1" priority="1" stopIfTrue="1" operator="lessThanOrEqual">
      <formula>0</formula>
    </cfRule>
    <cfRule type="cellIs" dxfId="0" priority="2" stopIfTrue="1" operator="between">
      <formula>1</formula>
      <formula>300</formula>
    </cfRule>
  </conditionalFormatting>
  <pageMargins left="0.75" right="0.75" top="1" bottom="1" header="0.5" footer="0.5"/>
  <pageSetup paperSize="9" scale="54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9</vt:i4>
      </vt:variant>
    </vt:vector>
  </HeadingPairs>
  <TitlesOfParts>
    <vt:vector size="19" baseType="lpstr">
      <vt:lpstr>Pulje 1</vt:lpstr>
      <vt:lpstr>Pulje 2</vt:lpstr>
      <vt:lpstr>Pulje 3</vt:lpstr>
      <vt:lpstr>Pulje 4</vt:lpstr>
      <vt:lpstr>Pulje 5</vt:lpstr>
      <vt:lpstr>Pulje 6</vt:lpstr>
      <vt:lpstr>Resultat NM Junior</vt:lpstr>
      <vt:lpstr>Ranking NM Junior</vt:lpstr>
      <vt:lpstr>NM Junior Lag finale</vt:lpstr>
      <vt:lpstr>Meltzer-Faber</vt:lpstr>
      <vt:lpstr>'NM Junior Lag finale'!Utskriftsområde</vt:lpstr>
      <vt:lpstr>'Pulje 1'!Utskriftsområde</vt:lpstr>
      <vt:lpstr>'Pulje 2'!Utskriftsområde</vt:lpstr>
      <vt:lpstr>'Pulje 3'!Utskriftsområde</vt:lpstr>
      <vt:lpstr>'Pulje 4'!Utskriftsområde</vt:lpstr>
      <vt:lpstr>'Pulje 5'!Utskriftsområde</vt:lpstr>
      <vt:lpstr>'Pulje 6'!Utskriftsområde</vt:lpstr>
      <vt:lpstr>'Ranking NM Junior'!Utskriftsområde</vt:lpstr>
      <vt:lpstr>'Resultat NM Junior'!Utskriftsområde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Nilsen, Emelie</cp:lastModifiedBy>
  <cp:lastPrinted>2024-04-22T11:02:49Z</cp:lastPrinted>
  <dcterms:created xsi:type="dcterms:W3CDTF">2001-08-31T20:44:44Z</dcterms:created>
  <dcterms:modified xsi:type="dcterms:W3CDTF">2024-04-24T12:24:12Z</dcterms:modified>
</cp:coreProperties>
</file>