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9.xml" ContentType="application/vnd.openxmlformats-officedocument.spreadsheetml.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SF47\SF47\Norges Vektløfterforb\Sport\Resultater\2016\"/>
    </mc:Choice>
  </mc:AlternateContent>
  <bookViews>
    <workbookView xWindow="444" yWindow="456" windowWidth="25164" windowHeight="14004"/>
  </bookViews>
  <sheets>
    <sheet name="P1" sheetId="31" r:id="rId1"/>
    <sheet name="P2" sheetId="9" r:id="rId2"/>
    <sheet name="P3" sheetId="14" r:id="rId3"/>
    <sheet name="P4" sheetId="15" r:id="rId4"/>
    <sheet name="P5" sheetId="16" r:id="rId5"/>
    <sheet name="P6" sheetId="17" r:id="rId6"/>
    <sheet name="P7" sheetId="18" r:id="rId7"/>
    <sheet name="P8" sheetId="19" r:id="rId8"/>
    <sheet name="P9" sheetId="32" r:id="rId9"/>
    <sheet name="Resultat NM Junior" sheetId="20" r:id="rId10"/>
    <sheet name="Resultat Norges Cup 2" sheetId="26" r:id="rId11"/>
    <sheet name="Resultat NC2 Junior -Ungdom" sheetId="27" r:id="rId12"/>
    <sheet name="Meltzer-Malone" sheetId="29" state="hidden" r:id="rId13"/>
    <sheet name="Module1" sheetId="2" state="veryHidden" r:id="rId14"/>
  </sheets>
  <definedNames>
    <definedName name="_xlnm.Print_Area" localSheetId="0">'P1'!$A$1:$T$39</definedName>
    <definedName name="_xlnm.Print_Area" localSheetId="1">'P2'!$A$1:$T$39</definedName>
    <definedName name="_xlnm.Print_Area" localSheetId="2">'P3'!$A$1:$T$39</definedName>
    <definedName name="_xlnm.Print_Area" localSheetId="3">'P4'!$A$1:$T$39</definedName>
    <definedName name="_xlnm.Print_Area" localSheetId="4">'P5'!$A$1:$T$39</definedName>
    <definedName name="_xlnm.Print_Area" localSheetId="5">'P6'!$A$1:$T$39</definedName>
    <definedName name="_xlnm.Print_Area" localSheetId="6">'P7'!$A$1:$T$39</definedName>
    <definedName name="_xlnm.Print_Area" localSheetId="7">'P8'!$A$1:$T$39</definedName>
    <definedName name="_xlnm.Print_Area" localSheetId="8">'P9'!$A$1:$T$39</definedName>
    <definedName name="_xlnm.Print_Area" localSheetId="11">'Resultat NC2 Junior -Ungdom'!$A$1:$K$55</definedName>
    <definedName name="_xlnm.Print_Area" localSheetId="9">'Resultat NM Junior'!$A$1:$K$66</definedName>
    <definedName name="_xlnm.Print_Area" localSheetId="10">'Resultat Norges Cup 2'!$A$1:$K$95</definedName>
    <definedName name="_xlnm.Print_Titles" localSheetId="11">'Resultat NC2 Junior -Ungdom'!$1:$4</definedName>
    <definedName name="_xlnm.Print_Titles" localSheetId="9">'Resultat NM Junior'!$1:$2</definedName>
    <definedName name="_xlnm.Print_Titles" localSheetId="10">'Resultat Norges Cup 2'!$1:$2</definedName>
  </definedNames>
  <calcPr calcId="152511" concurrentCalc="0"/>
</workbook>
</file>

<file path=xl/calcChain.xml><?xml version="1.0" encoding="utf-8"?>
<calcChain xmlns="http://schemas.openxmlformats.org/spreadsheetml/2006/main">
  <c r="G69" i="20" l="1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L66" i="20"/>
  <c r="N14" i="15"/>
  <c r="N9" i="15"/>
  <c r="A2" i="27"/>
  <c r="F2" i="27"/>
  <c r="H2" i="27"/>
  <c r="J2" i="27"/>
  <c r="B18" i="27"/>
  <c r="C18" i="27"/>
  <c r="D18" i="27"/>
  <c r="E18" i="27"/>
  <c r="F18" i="27"/>
  <c r="G18" i="27"/>
  <c r="N10" i="15"/>
  <c r="H18" i="27"/>
  <c r="O10" i="15"/>
  <c r="I18" i="27"/>
  <c r="P10" i="15"/>
  <c r="J18" i="27"/>
  <c r="Q10" i="15"/>
  <c r="K18" i="27"/>
  <c r="B8" i="27"/>
  <c r="C8" i="27"/>
  <c r="D8" i="27"/>
  <c r="E8" i="27"/>
  <c r="F8" i="27"/>
  <c r="G8" i="27"/>
  <c r="N10" i="31"/>
  <c r="H8" i="27"/>
  <c r="O10" i="31"/>
  <c r="I8" i="27"/>
  <c r="P10" i="31"/>
  <c r="J8" i="27"/>
  <c r="Q10" i="31"/>
  <c r="K8" i="27"/>
  <c r="B17" i="27"/>
  <c r="C17" i="27"/>
  <c r="D17" i="27"/>
  <c r="E17" i="27"/>
  <c r="F17" i="27"/>
  <c r="G17" i="27"/>
  <c r="N15" i="15"/>
  <c r="H17" i="27"/>
  <c r="O15" i="15"/>
  <c r="I17" i="27"/>
  <c r="P15" i="15"/>
  <c r="J17" i="27"/>
  <c r="Q15" i="15"/>
  <c r="K17" i="27"/>
  <c r="B5" i="27"/>
  <c r="C5" i="27"/>
  <c r="D5" i="27"/>
  <c r="E5" i="27"/>
  <c r="F5" i="27"/>
  <c r="G5" i="27"/>
  <c r="N17" i="31"/>
  <c r="H5" i="27"/>
  <c r="O17" i="31"/>
  <c r="I5" i="27"/>
  <c r="P17" i="31"/>
  <c r="J5" i="27"/>
  <c r="Q17" i="31"/>
  <c r="K5" i="27"/>
  <c r="B21" i="27"/>
  <c r="C21" i="27"/>
  <c r="D21" i="27"/>
  <c r="E21" i="27"/>
  <c r="F21" i="27"/>
  <c r="G21" i="27"/>
  <c r="N9" i="31"/>
  <c r="H21" i="27"/>
  <c r="O9" i="31"/>
  <c r="I21" i="27"/>
  <c r="P9" i="31"/>
  <c r="J21" i="27"/>
  <c r="Q9" i="31"/>
  <c r="K21" i="27"/>
  <c r="B14" i="27"/>
  <c r="C14" i="27"/>
  <c r="D14" i="27"/>
  <c r="E14" i="27"/>
  <c r="F14" i="27"/>
  <c r="G14" i="27"/>
  <c r="N15" i="31"/>
  <c r="H14" i="27"/>
  <c r="O15" i="31"/>
  <c r="I14" i="27"/>
  <c r="P15" i="31"/>
  <c r="J14" i="27"/>
  <c r="Q15" i="31"/>
  <c r="K14" i="27"/>
  <c r="B7" i="27"/>
  <c r="C7" i="27"/>
  <c r="D7" i="27"/>
  <c r="E7" i="27"/>
  <c r="F7" i="27"/>
  <c r="G7" i="27"/>
  <c r="N13" i="31"/>
  <c r="H7" i="27"/>
  <c r="O13" i="31"/>
  <c r="I7" i="27"/>
  <c r="P13" i="31"/>
  <c r="J7" i="27"/>
  <c r="Q13" i="31"/>
  <c r="K7" i="27"/>
  <c r="B20" i="27"/>
  <c r="C20" i="27"/>
  <c r="D20" i="27"/>
  <c r="E20" i="27"/>
  <c r="F20" i="27"/>
  <c r="G20" i="27"/>
  <c r="N12" i="31"/>
  <c r="H20" i="27"/>
  <c r="O12" i="31"/>
  <c r="I20" i="27"/>
  <c r="P12" i="31"/>
  <c r="J20" i="27"/>
  <c r="Q12" i="31"/>
  <c r="K20" i="27"/>
  <c r="B16" i="27"/>
  <c r="C16" i="27"/>
  <c r="D16" i="27"/>
  <c r="E16" i="27"/>
  <c r="F16" i="27"/>
  <c r="G16" i="27"/>
  <c r="N13" i="15"/>
  <c r="H16" i="27"/>
  <c r="O13" i="15"/>
  <c r="I16" i="27"/>
  <c r="P13" i="15"/>
  <c r="J16" i="27"/>
  <c r="Q13" i="15"/>
  <c r="K16" i="27"/>
  <c r="B15" i="27"/>
  <c r="C15" i="27"/>
  <c r="D15" i="27"/>
  <c r="E15" i="27"/>
  <c r="F15" i="27"/>
  <c r="G15" i="27"/>
  <c r="N16" i="15"/>
  <c r="H15" i="27"/>
  <c r="O16" i="15"/>
  <c r="I15" i="27"/>
  <c r="P16" i="15"/>
  <c r="J15" i="27"/>
  <c r="Q16" i="15"/>
  <c r="K15" i="27"/>
  <c r="B6" i="27"/>
  <c r="C6" i="27"/>
  <c r="D6" i="27"/>
  <c r="E6" i="27"/>
  <c r="F6" i="27"/>
  <c r="G6" i="27"/>
  <c r="N11" i="31"/>
  <c r="H6" i="27"/>
  <c r="O11" i="31"/>
  <c r="I6" i="27"/>
  <c r="P11" i="31"/>
  <c r="J6" i="27"/>
  <c r="Q11" i="31"/>
  <c r="K6" i="27"/>
  <c r="B10" i="27"/>
  <c r="C10" i="27"/>
  <c r="D10" i="27"/>
  <c r="E10" i="27"/>
  <c r="F10" i="27"/>
  <c r="G10" i="27"/>
  <c r="N16" i="31"/>
  <c r="H10" i="27"/>
  <c r="O16" i="31"/>
  <c r="I10" i="27"/>
  <c r="P16" i="31"/>
  <c r="J10" i="27"/>
  <c r="Q16" i="31"/>
  <c r="K10" i="27"/>
  <c r="B9" i="27"/>
  <c r="C9" i="27"/>
  <c r="D9" i="27"/>
  <c r="E9" i="27"/>
  <c r="F9" i="27"/>
  <c r="G9" i="27"/>
  <c r="H9" i="27"/>
  <c r="O14" i="15"/>
  <c r="I9" i="27"/>
  <c r="P14" i="15"/>
  <c r="J9" i="27"/>
  <c r="Q14" i="15"/>
  <c r="K9" i="27"/>
  <c r="B13" i="27"/>
  <c r="C13" i="27"/>
  <c r="D13" i="27"/>
  <c r="E13" i="27"/>
  <c r="F13" i="27"/>
  <c r="G13" i="27"/>
  <c r="N14" i="31"/>
  <c r="H13" i="27"/>
  <c r="O14" i="31"/>
  <c r="I13" i="27"/>
  <c r="P14" i="31"/>
  <c r="J13" i="27"/>
  <c r="Q14" i="31"/>
  <c r="K13" i="27"/>
  <c r="B12" i="27"/>
  <c r="C12" i="27"/>
  <c r="D12" i="27"/>
  <c r="E12" i="27"/>
  <c r="F12" i="27"/>
  <c r="G12" i="27"/>
  <c r="N11" i="15"/>
  <c r="H12" i="27"/>
  <c r="O11" i="15"/>
  <c r="I12" i="27"/>
  <c r="P11" i="15"/>
  <c r="J12" i="27"/>
  <c r="Q11" i="15"/>
  <c r="K12" i="27"/>
  <c r="B19" i="27"/>
  <c r="C19" i="27"/>
  <c r="D19" i="27"/>
  <c r="E19" i="27"/>
  <c r="F19" i="27"/>
  <c r="G19" i="27"/>
  <c r="H19" i="27"/>
  <c r="O9" i="15"/>
  <c r="I19" i="27"/>
  <c r="P9" i="15"/>
  <c r="J19" i="27"/>
  <c r="Q9" i="15"/>
  <c r="K19" i="27"/>
  <c r="B11" i="27"/>
  <c r="C11" i="27"/>
  <c r="D11" i="27"/>
  <c r="E11" i="27"/>
  <c r="F11" i="27"/>
  <c r="G11" i="27"/>
  <c r="N12" i="15"/>
  <c r="H11" i="27"/>
  <c r="O12" i="15"/>
  <c r="I11" i="27"/>
  <c r="P12" i="15"/>
  <c r="J11" i="27"/>
  <c r="Q12" i="15"/>
  <c r="K11" i="27"/>
  <c r="B41" i="27"/>
  <c r="C41" i="27"/>
  <c r="D41" i="27"/>
  <c r="E41" i="27"/>
  <c r="F41" i="27"/>
  <c r="G41" i="27"/>
  <c r="N13" i="9"/>
  <c r="H41" i="27"/>
  <c r="O13" i="9"/>
  <c r="I41" i="27"/>
  <c r="P13" i="9"/>
  <c r="J41" i="27"/>
  <c r="Q13" i="9"/>
  <c r="K41" i="27"/>
  <c r="B40" i="27"/>
  <c r="C40" i="27"/>
  <c r="D40" i="27"/>
  <c r="E40" i="27"/>
  <c r="F40" i="27"/>
  <c r="G40" i="27"/>
  <c r="N9" i="9"/>
  <c r="H40" i="27"/>
  <c r="O9" i="9"/>
  <c r="I40" i="27"/>
  <c r="P9" i="9"/>
  <c r="J40" i="27"/>
  <c r="Q9" i="9"/>
  <c r="K40" i="27"/>
  <c r="B44" i="27"/>
  <c r="C44" i="27"/>
  <c r="D44" i="27"/>
  <c r="E44" i="27"/>
  <c r="F44" i="27"/>
  <c r="G44" i="27"/>
  <c r="N10" i="16"/>
  <c r="H44" i="27"/>
  <c r="O10" i="16"/>
  <c r="I44" i="27"/>
  <c r="P10" i="16"/>
  <c r="J44" i="27"/>
  <c r="Q10" i="16"/>
  <c r="K44" i="27"/>
  <c r="B34" i="27"/>
  <c r="C34" i="27"/>
  <c r="D34" i="27"/>
  <c r="E34" i="27"/>
  <c r="F34" i="27"/>
  <c r="G34" i="27"/>
  <c r="N17" i="16"/>
  <c r="H34" i="27"/>
  <c r="O17" i="16"/>
  <c r="I34" i="27"/>
  <c r="P17" i="16"/>
  <c r="J34" i="27"/>
  <c r="Q17" i="16"/>
  <c r="K34" i="27"/>
  <c r="B38" i="27"/>
  <c r="C38" i="27"/>
  <c r="D38" i="27"/>
  <c r="E38" i="27"/>
  <c r="F38" i="27"/>
  <c r="G38" i="27"/>
  <c r="N15" i="14"/>
  <c r="H38" i="27"/>
  <c r="O15" i="14"/>
  <c r="I38" i="27"/>
  <c r="P15" i="14"/>
  <c r="J38" i="27"/>
  <c r="Q15" i="14"/>
  <c r="K38" i="27"/>
  <c r="B47" i="27"/>
  <c r="C47" i="27"/>
  <c r="D47" i="27"/>
  <c r="E47" i="27"/>
  <c r="F47" i="27"/>
  <c r="G47" i="27"/>
  <c r="N10" i="9"/>
  <c r="H47" i="27"/>
  <c r="O10" i="9"/>
  <c r="I47" i="27"/>
  <c r="P10" i="9"/>
  <c r="J47" i="27"/>
  <c r="Q10" i="9"/>
  <c r="K47" i="27"/>
  <c r="B25" i="27"/>
  <c r="C25" i="27"/>
  <c r="D25" i="27"/>
  <c r="E25" i="27"/>
  <c r="F25" i="27"/>
  <c r="G25" i="27"/>
  <c r="N9" i="14"/>
  <c r="H25" i="27"/>
  <c r="O9" i="14"/>
  <c r="I25" i="27"/>
  <c r="P9" i="14"/>
  <c r="J25" i="27"/>
  <c r="Q9" i="14"/>
  <c r="K25" i="27"/>
  <c r="B26" i="27"/>
  <c r="C26" i="27"/>
  <c r="D26" i="27"/>
  <c r="E26" i="27"/>
  <c r="F26" i="27"/>
  <c r="G26" i="27"/>
  <c r="N12" i="16"/>
  <c r="H26" i="27"/>
  <c r="O12" i="16"/>
  <c r="I26" i="27"/>
  <c r="P12" i="16"/>
  <c r="J26" i="27"/>
  <c r="Q12" i="16"/>
  <c r="K26" i="27"/>
  <c r="B42" i="27"/>
  <c r="C42" i="27"/>
  <c r="D42" i="27"/>
  <c r="E42" i="27"/>
  <c r="F42" i="27"/>
  <c r="G42" i="27"/>
  <c r="N10" i="14"/>
  <c r="H42" i="27"/>
  <c r="O10" i="14"/>
  <c r="I42" i="27"/>
  <c r="P10" i="14"/>
  <c r="J42" i="27"/>
  <c r="Q10" i="14"/>
  <c r="K42" i="27"/>
  <c r="B31" i="27"/>
  <c r="C31" i="27"/>
  <c r="D31" i="27"/>
  <c r="E31" i="27"/>
  <c r="F31" i="27"/>
  <c r="G31" i="27"/>
  <c r="N9" i="16"/>
  <c r="H31" i="27"/>
  <c r="O9" i="16"/>
  <c r="I31" i="27"/>
  <c r="P9" i="16"/>
  <c r="J31" i="27"/>
  <c r="Q9" i="16"/>
  <c r="K31" i="27"/>
  <c r="B24" i="27"/>
  <c r="C24" i="27"/>
  <c r="D24" i="27"/>
  <c r="E24" i="27"/>
  <c r="F24" i="27"/>
  <c r="G24" i="27"/>
  <c r="N12" i="14"/>
  <c r="H24" i="27"/>
  <c r="O12" i="14"/>
  <c r="I24" i="27"/>
  <c r="P12" i="14"/>
  <c r="J24" i="27"/>
  <c r="Q12" i="14"/>
  <c r="K24" i="27"/>
  <c r="B29" i="27"/>
  <c r="C29" i="27"/>
  <c r="D29" i="27"/>
  <c r="E29" i="27"/>
  <c r="F29" i="27"/>
  <c r="G29" i="27"/>
  <c r="N13" i="14"/>
  <c r="H29" i="27"/>
  <c r="O13" i="14"/>
  <c r="I29" i="27"/>
  <c r="P13" i="14"/>
  <c r="J29" i="27"/>
  <c r="Q13" i="14"/>
  <c r="K29" i="27"/>
  <c r="B36" i="27"/>
  <c r="C36" i="27"/>
  <c r="D36" i="27"/>
  <c r="E36" i="27"/>
  <c r="F36" i="27"/>
  <c r="G36" i="27"/>
  <c r="N19" i="16"/>
  <c r="H36" i="27"/>
  <c r="O19" i="16"/>
  <c r="I36" i="27"/>
  <c r="P19" i="16"/>
  <c r="J36" i="27"/>
  <c r="Q19" i="16"/>
  <c r="K36" i="27"/>
  <c r="B33" i="27"/>
  <c r="C33" i="27"/>
  <c r="D33" i="27"/>
  <c r="E33" i="27"/>
  <c r="F33" i="27"/>
  <c r="G33" i="27"/>
  <c r="N11" i="9"/>
  <c r="H33" i="27"/>
  <c r="O11" i="9"/>
  <c r="I33" i="27"/>
  <c r="P11" i="9"/>
  <c r="J33" i="27"/>
  <c r="Q11" i="9"/>
  <c r="K33" i="27"/>
  <c r="B51" i="27"/>
  <c r="C51" i="27"/>
  <c r="D51" i="27"/>
  <c r="E51" i="27"/>
  <c r="F51" i="27"/>
  <c r="G51" i="27"/>
  <c r="N10" i="19"/>
  <c r="H51" i="27"/>
  <c r="O10" i="19"/>
  <c r="I51" i="27"/>
  <c r="P10" i="19"/>
  <c r="J51" i="27"/>
  <c r="Q10" i="19"/>
  <c r="K51" i="27"/>
  <c r="B43" i="27"/>
  <c r="C43" i="27"/>
  <c r="D43" i="27"/>
  <c r="E43" i="27"/>
  <c r="F43" i="27"/>
  <c r="G43" i="27"/>
  <c r="N16" i="16"/>
  <c r="H43" i="27"/>
  <c r="O16" i="16"/>
  <c r="I43" i="27"/>
  <c r="P16" i="16"/>
  <c r="J43" i="27"/>
  <c r="Q16" i="16"/>
  <c r="K43" i="27"/>
  <c r="B52" i="27"/>
  <c r="C52" i="27"/>
  <c r="D52" i="27"/>
  <c r="E52" i="27"/>
  <c r="F52" i="27"/>
  <c r="G52" i="27"/>
  <c r="N11" i="19"/>
  <c r="H52" i="27"/>
  <c r="O11" i="19"/>
  <c r="I52" i="27"/>
  <c r="P11" i="19"/>
  <c r="J52" i="27"/>
  <c r="Q11" i="19"/>
  <c r="K52" i="27"/>
  <c r="B49" i="27"/>
  <c r="C49" i="27"/>
  <c r="D49" i="27"/>
  <c r="E49" i="27"/>
  <c r="F49" i="27"/>
  <c r="G49" i="27"/>
  <c r="N18" i="16"/>
  <c r="H49" i="27"/>
  <c r="O18" i="16"/>
  <c r="I49" i="27"/>
  <c r="P18" i="16"/>
  <c r="J49" i="27"/>
  <c r="Q18" i="16"/>
  <c r="K49" i="27"/>
  <c r="B48" i="27"/>
  <c r="C48" i="27"/>
  <c r="D48" i="27"/>
  <c r="E48" i="27"/>
  <c r="F48" i="27"/>
  <c r="G48" i="27"/>
  <c r="N16" i="9"/>
  <c r="H48" i="27"/>
  <c r="O16" i="9"/>
  <c r="I48" i="27"/>
  <c r="P16" i="9"/>
  <c r="J48" i="27"/>
  <c r="Q16" i="9"/>
  <c r="K48" i="27"/>
  <c r="B50" i="27"/>
  <c r="C50" i="27"/>
  <c r="D50" i="27"/>
  <c r="E50" i="27"/>
  <c r="F50" i="27"/>
  <c r="G50" i="27"/>
  <c r="N15" i="19"/>
  <c r="H50" i="27"/>
  <c r="O15" i="19"/>
  <c r="I50" i="27"/>
  <c r="P15" i="19"/>
  <c r="J50" i="27"/>
  <c r="Q15" i="19"/>
  <c r="K50" i="27"/>
  <c r="B27" i="27"/>
  <c r="C27" i="27"/>
  <c r="D27" i="27"/>
  <c r="E27" i="27"/>
  <c r="F27" i="27"/>
  <c r="G27" i="27"/>
  <c r="N14" i="16"/>
  <c r="H27" i="27"/>
  <c r="O14" i="16"/>
  <c r="I27" i="27"/>
  <c r="P14" i="16"/>
  <c r="J27" i="27"/>
  <c r="Q14" i="16"/>
  <c r="K27" i="27"/>
  <c r="B39" i="27"/>
  <c r="C39" i="27"/>
  <c r="D39" i="27"/>
  <c r="E39" i="27"/>
  <c r="F39" i="27"/>
  <c r="G39" i="27"/>
  <c r="N15" i="16"/>
  <c r="H39" i="27"/>
  <c r="O15" i="16"/>
  <c r="I39" i="27"/>
  <c r="P15" i="16"/>
  <c r="J39" i="27"/>
  <c r="Q15" i="16"/>
  <c r="K39" i="27"/>
  <c r="B30" i="27"/>
  <c r="C30" i="27"/>
  <c r="D30" i="27"/>
  <c r="E30" i="27"/>
  <c r="F30" i="27"/>
  <c r="G30" i="27"/>
  <c r="N11" i="16"/>
  <c r="H30" i="27"/>
  <c r="O11" i="16"/>
  <c r="I30" i="27"/>
  <c r="P11" i="16"/>
  <c r="J30" i="27"/>
  <c r="Q11" i="16"/>
  <c r="K30" i="27"/>
  <c r="B32" i="27"/>
  <c r="C32" i="27"/>
  <c r="D32" i="27"/>
  <c r="E32" i="27"/>
  <c r="F32" i="27"/>
  <c r="G32" i="27"/>
  <c r="N14" i="9"/>
  <c r="H32" i="27"/>
  <c r="O14" i="9"/>
  <c r="I32" i="27"/>
  <c r="P14" i="9"/>
  <c r="J32" i="27"/>
  <c r="Q14" i="9"/>
  <c r="K32" i="27"/>
  <c r="B28" i="27"/>
  <c r="C28" i="27"/>
  <c r="D28" i="27"/>
  <c r="E28" i="27"/>
  <c r="F28" i="27"/>
  <c r="G28" i="27"/>
  <c r="N15" i="9"/>
  <c r="H28" i="27"/>
  <c r="O15" i="9"/>
  <c r="I28" i="27"/>
  <c r="P15" i="9"/>
  <c r="J28" i="27"/>
  <c r="Q15" i="9"/>
  <c r="K28" i="27"/>
  <c r="B37" i="27"/>
  <c r="C37" i="27"/>
  <c r="D37" i="27"/>
  <c r="E37" i="27"/>
  <c r="F37" i="27"/>
  <c r="G37" i="27"/>
  <c r="N12" i="9"/>
  <c r="H37" i="27"/>
  <c r="O12" i="9"/>
  <c r="I37" i="27"/>
  <c r="P12" i="9"/>
  <c r="J37" i="27"/>
  <c r="Q12" i="9"/>
  <c r="K37" i="27"/>
  <c r="B53" i="27"/>
  <c r="C53" i="27"/>
  <c r="D53" i="27"/>
  <c r="E53" i="27"/>
  <c r="F53" i="27"/>
  <c r="G53" i="27"/>
  <c r="N16" i="14"/>
  <c r="H53" i="27"/>
  <c r="O16" i="14"/>
  <c r="I53" i="27"/>
  <c r="P16" i="14"/>
  <c r="J53" i="27"/>
  <c r="Q16" i="14"/>
  <c r="K53" i="27"/>
  <c r="B45" i="27"/>
  <c r="C45" i="27"/>
  <c r="D45" i="27"/>
  <c r="E45" i="27"/>
  <c r="F45" i="27"/>
  <c r="G45" i="27"/>
  <c r="N13" i="16"/>
  <c r="H45" i="27"/>
  <c r="O13" i="16"/>
  <c r="I45" i="27"/>
  <c r="P13" i="16"/>
  <c r="J45" i="27"/>
  <c r="Q13" i="16"/>
  <c r="K45" i="27"/>
  <c r="B54" i="27"/>
  <c r="C54" i="27"/>
  <c r="D54" i="27"/>
  <c r="E54" i="27"/>
  <c r="F54" i="27"/>
  <c r="G54" i="27"/>
  <c r="N14" i="14"/>
  <c r="H54" i="27"/>
  <c r="O14" i="14"/>
  <c r="I54" i="27"/>
  <c r="P14" i="14"/>
  <c r="J54" i="27"/>
  <c r="Q14" i="14"/>
  <c r="K54" i="27"/>
  <c r="B35" i="27"/>
  <c r="C35" i="27"/>
  <c r="D35" i="27"/>
  <c r="E35" i="27"/>
  <c r="F35" i="27"/>
  <c r="G35" i="27"/>
  <c r="N11" i="14"/>
  <c r="H35" i="27"/>
  <c r="O11" i="14"/>
  <c r="I35" i="27"/>
  <c r="P11" i="14"/>
  <c r="J35" i="27"/>
  <c r="Q11" i="14"/>
  <c r="K35" i="27"/>
  <c r="B46" i="27"/>
  <c r="C46" i="27"/>
  <c r="D46" i="27"/>
  <c r="E46" i="27"/>
  <c r="F46" i="27"/>
  <c r="G46" i="27"/>
  <c r="N17" i="9"/>
  <c r="H46" i="27"/>
  <c r="O17" i="9"/>
  <c r="I46" i="27"/>
  <c r="P17" i="9"/>
  <c r="J46" i="27"/>
  <c r="Q17" i="9"/>
  <c r="K46" i="27"/>
  <c r="B55" i="27"/>
  <c r="C55" i="27"/>
  <c r="D55" i="27"/>
  <c r="E55" i="27"/>
  <c r="F55" i="27"/>
  <c r="G55" i="27"/>
  <c r="N21" i="16"/>
  <c r="H55" i="27"/>
  <c r="O21" i="16"/>
  <c r="I55" i="27"/>
  <c r="P21" i="16"/>
  <c r="J55" i="27"/>
  <c r="Q21" i="16"/>
  <c r="K55" i="27"/>
  <c r="N20" i="16"/>
  <c r="O20" i="16"/>
  <c r="P20" i="16"/>
  <c r="Q20" i="16"/>
  <c r="N9" i="17"/>
  <c r="O9" i="17"/>
  <c r="P9" i="17"/>
  <c r="Q9" i="17"/>
  <c r="N10" i="17"/>
  <c r="O10" i="17"/>
  <c r="P10" i="17"/>
  <c r="Q10" i="17"/>
  <c r="N11" i="17"/>
  <c r="O11" i="17"/>
  <c r="P11" i="17"/>
  <c r="Q11" i="17"/>
  <c r="N12" i="17"/>
  <c r="O12" i="17"/>
  <c r="P12" i="17"/>
  <c r="Q12" i="17"/>
  <c r="N13" i="17"/>
  <c r="O13" i="17"/>
  <c r="P13" i="17"/>
  <c r="Q13" i="17"/>
  <c r="N14" i="17"/>
  <c r="O14" i="17"/>
  <c r="P14" i="17"/>
  <c r="Q14" i="17"/>
  <c r="N15" i="17"/>
  <c r="O15" i="17"/>
  <c r="P15" i="17"/>
  <c r="Q15" i="17"/>
  <c r="N16" i="17"/>
  <c r="O16" i="17"/>
  <c r="P16" i="17"/>
  <c r="Q16" i="17"/>
  <c r="N17" i="17"/>
  <c r="O17" i="17"/>
  <c r="P17" i="17"/>
  <c r="Q17" i="17"/>
  <c r="N18" i="17"/>
  <c r="O18" i="17"/>
  <c r="P18" i="17"/>
  <c r="Q18" i="17"/>
  <c r="N16" i="19"/>
  <c r="O16" i="19"/>
  <c r="P16" i="19"/>
  <c r="Q16" i="19"/>
  <c r="N17" i="19"/>
  <c r="O17" i="19"/>
  <c r="P17" i="19"/>
  <c r="Q17" i="19"/>
  <c r="N12" i="19"/>
  <c r="O12" i="19"/>
  <c r="P12" i="19"/>
  <c r="Q12" i="19"/>
  <c r="N9" i="18"/>
  <c r="O9" i="18"/>
  <c r="P9" i="18"/>
  <c r="Q9" i="18"/>
  <c r="N10" i="18"/>
  <c r="O10" i="18"/>
  <c r="P10" i="18"/>
  <c r="Q10" i="18"/>
  <c r="N11" i="18"/>
  <c r="O11" i="18"/>
  <c r="P11" i="18"/>
  <c r="Q11" i="18"/>
  <c r="N12" i="18"/>
  <c r="O12" i="18"/>
  <c r="P12" i="18"/>
  <c r="Q12" i="18"/>
  <c r="N13" i="18"/>
  <c r="O13" i="18"/>
  <c r="P13" i="18"/>
  <c r="Q13" i="18"/>
  <c r="N14" i="18"/>
  <c r="O14" i="18"/>
  <c r="P14" i="18"/>
  <c r="Q14" i="18"/>
  <c r="N15" i="18"/>
  <c r="O15" i="18"/>
  <c r="P15" i="18"/>
  <c r="Q15" i="18"/>
  <c r="N16" i="18"/>
  <c r="O16" i="18"/>
  <c r="P16" i="18"/>
  <c r="Q16" i="18"/>
  <c r="N17" i="18"/>
  <c r="O17" i="18"/>
  <c r="P17" i="18"/>
  <c r="Q17" i="18"/>
  <c r="N18" i="18"/>
  <c r="O18" i="18"/>
  <c r="P18" i="18"/>
  <c r="Q18" i="18"/>
  <c r="N20" i="18"/>
  <c r="O20" i="18"/>
  <c r="P20" i="18"/>
  <c r="Q20" i="18"/>
  <c r="N9" i="19"/>
  <c r="O9" i="19"/>
  <c r="P9" i="19"/>
  <c r="Q9" i="19"/>
  <c r="N13" i="19"/>
  <c r="O13" i="19"/>
  <c r="P13" i="19"/>
  <c r="Q13" i="19"/>
  <c r="N14" i="19"/>
  <c r="O14" i="19"/>
  <c r="P14" i="19"/>
  <c r="Q14" i="19"/>
  <c r="N18" i="19"/>
  <c r="O18" i="19"/>
  <c r="P18" i="19"/>
  <c r="Q18" i="19"/>
  <c r="P19" i="19"/>
  <c r="Q19" i="19"/>
  <c r="N20" i="19"/>
  <c r="P20" i="19"/>
  <c r="Q20" i="19"/>
  <c r="N9" i="32"/>
  <c r="O9" i="32"/>
  <c r="P9" i="32"/>
  <c r="Q9" i="32"/>
  <c r="N10" i="32"/>
  <c r="O10" i="32"/>
  <c r="P10" i="32"/>
  <c r="Q10" i="32"/>
  <c r="N11" i="32"/>
  <c r="O11" i="32"/>
  <c r="P11" i="32"/>
  <c r="Q11" i="32"/>
  <c r="N12" i="32"/>
  <c r="O12" i="32"/>
  <c r="P12" i="32"/>
  <c r="Q12" i="32"/>
  <c r="N13" i="32"/>
  <c r="O13" i="32"/>
  <c r="P13" i="32"/>
  <c r="Q13" i="32"/>
  <c r="N14" i="32"/>
  <c r="O14" i="32"/>
  <c r="P14" i="32"/>
  <c r="Q14" i="32"/>
  <c r="N15" i="32"/>
  <c r="O15" i="32"/>
  <c r="P15" i="32"/>
  <c r="Q15" i="32"/>
  <c r="N16" i="32"/>
  <c r="O16" i="32"/>
  <c r="P16" i="32"/>
  <c r="Q16" i="32"/>
  <c r="N17" i="32"/>
  <c r="O17" i="32"/>
  <c r="P17" i="32"/>
  <c r="Q17" i="32"/>
  <c r="N18" i="32"/>
  <c r="O18" i="32"/>
  <c r="P18" i="32"/>
  <c r="Q18" i="32"/>
  <c r="N19" i="32"/>
  <c r="O19" i="32"/>
  <c r="P19" i="32"/>
  <c r="Q19" i="32"/>
  <c r="N20" i="32"/>
  <c r="O20" i="32"/>
  <c r="P20" i="32"/>
  <c r="Q20" i="32"/>
  <c r="N21" i="32"/>
  <c r="O21" i="32"/>
  <c r="P21" i="32"/>
  <c r="Q21" i="32"/>
  <c r="N20" i="15"/>
  <c r="P20" i="15"/>
  <c r="Q20" i="15"/>
  <c r="A2" i="26"/>
  <c r="F2" i="26"/>
  <c r="B27" i="26"/>
  <c r="C27" i="26"/>
  <c r="D27" i="26"/>
  <c r="E27" i="26"/>
  <c r="F27" i="26"/>
  <c r="G27" i="26"/>
  <c r="H27" i="26"/>
  <c r="I27" i="26"/>
  <c r="J27" i="26"/>
  <c r="K27" i="26"/>
  <c r="B24" i="26"/>
  <c r="C24" i="26"/>
  <c r="D24" i="26"/>
  <c r="E24" i="26"/>
  <c r="F24" i="26"/>
  <c r="G24" i="26"/>
  <c r="H24" i="26"/>
  <c r="I24" i="26"/>
  <c r="J24" i="26"/>
  <c r="K24" i="26"/>
  <c r="B10" i="26"/>
  <c r="C10" i="26"/>
  <c r="D10" i="26"/>
  <c r="E10" i="26"/>
  <c r="F10" i="26"/>
  <c r="G10" i="26"/>
  <c r="H10" i="26"/>
  <c r="I10" i="26"/>
  <c r="J10" i="26"/>
  <c r="K10" i="26"/>
  <c r="B26" i="26"/>
  <c r="C26" i="26"/>
  <c r="D26" i="26"/>
  <c r="E26" i="26"/>
  <c r="F26" i="26"/>
  <c r="G26" i="26"/>
  <c r="H26" i="26"/>
  <c r="I26" i="26"/>
  <c r="J26" i="26"/>
  <c r="K26" i="26"/>
  <c r="B17" i="26"/>
  <c r="C17" i="26"/>
  <c r="D17" i="26"/>
  <c r="E17" i="26"/>
  <c r="F17" i="26"/>
  <c r="G17" i="26"/>
  <c r="H17" i="26"/>
  <c r="I17" i="26"/>
  <c r="J17" i="26"/>
  <c r="K17" i="26"/>
  <c r="B16" i="26"/>
  <c r="C16" i="26"/>
  <c r="D16" i="26"/>
  <c r="E16" i="26"/>
  <c r="F16" i="26"/>
  <c r="G16" i="26"/>
  <c r="H16" i="26"/>
  <c r="I16" i="26"/>
  <c r="J16" i="26"/>
  <c r="K16" i="26"/>
  <c r="B5" i="26"/>
  <c r="C5" i="26"/>
  <c r="D5" i="26"/>
  <c r="E5" i="26"/>
  <c r="F5" i="26"/>
  <c r="G5" i="26"/>
  <c r="H5" i="26"/>
  <c r="I5" i="26"/>
  <c r="J5" i="26"/>
  <c r="K5" i="26"/>
  <c r="B31" i="26"/>
  <c r="C31" i="26"/>
  <c r="D31" i="26"/>
  <c r="E31" i="26"/>
  <c r="F31" i="26"/>
  <c r="G31" i="26"/>
  <c r="H31" i="26"/>
  <c r="I31" i="26"/>
  <c r="J31" i="26"/>
  <c r="K31" i="26"/>
  <c r="B15" i="26"/>
  <c r="C15" i="26"/>
  <c r="D15" i="26"/>
  <c r="E15" i="26"/>
  <c r="F15" i="26"/>
  <c r="G15" i="26"/>
  <c r="H15" i="26"/>
  <c r="I15" i="26"/>
  <c r="J15" i="26"/>
  <c r="K15" i="26"/>
  <c r="B22" i="26"/>
  <c r="C22" i="26"/>
  <c r="D22" i="26"/>
  <c r="E22" i="26"/>
  <c r="F22" i="26"/>
  <c r="G22" i="26"/>
  <c r="H22" i="26"/>
  <c r="I22" i="26"/>
  <c r="J22" i="26"/>
  <c r="K22" i="26"/>
  <c r="B9" i="26"/>
  <c r="C9" i="26"/>
  <c r="D9" i="26"/>
  <c r="E9" i="26"/>
  <c r="F9" i="26"/>
  <c r="G9" i="26"/>
  <c r="H9" i="26"/>
  <c r="I9" i="26"/>
  <c r="J9" i="26"/>
  <c r="K9" i="26"/>
  <c r="B14" i="26"/>
  <c r="C14" i="26"/>
  <c r="D14" i="26"/>
  <c r="E14" i="26"/>
  <c r="F14" i="26"/>
  <c r="G14" i="26"/>
  <c r="H14" i="26"/>
  <c r="I14" i="26"/>
  <c r="J14" i="26"/>
  <c r="K14" i="26"/>
  <c r="B29" i="26"/>
  <c r="C29" i="26"/>
  <c r="D29" i="26"/>
  <c r="E29" i="26"/>
  <c r="F29" i="26"/>
  <c r="G29" i="26"/>
  <c r="H29" i="26"/>
  <c r="I29" i="26"/>
  <c r="J29" i="26"/>
  <c r="K29" i="26"/>
  <c r="B25" i="26"/>
  <c r="C25" i="26"/>
  <c r="D25" i="26"/>
  <c r="E25" i="26"/>
  <c r="F25" i="26"/>
  <c r="G25" i="26"/>
  <c r="H25" i="26"/>
  <c r="I25" i="26"/>
  <c r="J25" i="26"/>
  <c r="K25" i="26"/>
  <c r="B13" i="26"/>
  <c r="C13" i="26"/>
  <c r="D13" i="26"/>
  <c r="E13" i="26"/>
  <c r="F13" i="26"/>
  <c r="G13" i="26"/>
  <c r="H13" i="26"/>
  <c r="I13" i="26"/>
  <c r="J13" i="26"/>
  <c r="K13" i="26"/>
  <c r="B23" i="26"/>
  <c r="C23" i="26"/>
  <c r="D23" i="26"/>
  <c r="E23" i="26"/>
  <c r="F23" i="26"/>
  <c r="G23" i="26"/>
  <c r="H23" i="26"/>
  <c r="I23" i="26"/>
  <c r="J23" i="26"/>
  <c r="K23" i="26"/>
  <c r="B18" i="26"/>
  <c r="C18" i="26"/>
  <c r="D18" i="26"/>
  <c r="E18" i="26"/>
  <c r="F18" i="26"/>
  <c r="G18" i="26"/>
  <c r="H18" i="26"/>
  <c r="I18" i="26"/>
  <c r="J18" i="26"/>
  <c r="K18" i="26"/>
  <c r="B30" i="26"/>
  <c r="C30" i="26"/>
  <c r="D30" i="26"/>
  <c r="E30" i="26"/>
  <c r="F30" i="26"/>
  <c r="G30" i="26"/>
  <c r="H30" i="26"/>
  <c r="I30" i="26"/>
  <c r="J30" i="26"/>
  <c r="K30" i="26"/>
  <c r="B6" i="26"/>
  <c r="C6" i="26"/>
  <c r="D6" i="26"/>
  <c r="E6" i="26"/>
  <c r="F6" i="26"/>
  <c r="G6" i="26"/>
  <c r="H6" i="26"/>
  <c r="I6" i="26"/>
  <c r="J6" i="26"/>
  <c r="K6" i="26"/>
  <c r="B7" i="26"/>
  <c r="C7" i="26"/>
  <c r="D7" i="26"/>
  <c r="E7" i="26"/>
  <c r="F7" i="26"/>
  <c r="G7" i="26"/>
  <c r="H7" i="26"/>
  <c r="I7" i="26"/>
  <c r="J7" i="26"/>
  <c r="K7" i="26"/>
  <c r="B12" i="26"/>
  <c r="C12" i="26"/>
  <c r="D12" i="26"/>
  <c r="E12" i="26"/>
  <c r="F12" i="26"/>
  <c r="G12" i="26"/>
  <c r="H12" i="26"/>
  <c r="I12" i="26"/>
  <c r="J12" i="26"/>
  <c r="K12" i="26"/>
  <c r="B8" i="26"/>
  <c r="C8" i="26"/>
  <c r="D8" i="26"/>
  <c r="E8" i="26"/>
  <c r="F8" i="26"/>
  <c r="G8" i="26"/>
  <c r="H8" i="26"/>
  <c r="I8" i="26"/>
  <c r="J8" i="26"/>
  <c r="K8" i="26"/>
  <c r="B11" i="26"/>
  <c r="C11" i="26"/>
  <c r="D11" i="26"/>
  <c r="E11" i="26"/>
  <c r="F11" i="26"/>
  <c r="G11" i="26"/>
  <c r="H11" i="26"/>
  <c r="I11" i="26"/>
  <c r="J11" i="26"/>
  <c r="K11" i="26"/>
  <c r="B21" i="26"/>
  <c r="C21" i="26"/>
  <c r="D21" i="26"/>
  <c r="E21" i="26"/>
  <c r="F21" i="26"/>
  <c r="G21" i="26"/>
  <c r="H21" i="26"/>
  <c r="I21" i="26"/>
  <c r="J21" i="26"/>
  <c r="K21" i="26"/>
  <c r="B20" i="26"/>
  <c r="C20" i="26"/>
  <c r="D20" i="26"/>
  <c r="E20" i="26"/>
  <c r="F20" i="26"/>
  <c r="G20" i="26"/>
  <c r="H20" i="26"/>
  <c r="I20" i="26"/>
  <c r="J20" i="26"/>
  <c r="K20" i="26"/>
  <c r="B28" i="26"/>
  <c r="C28" i="26"/>
  <c r="D28" i="26"/>
  <c r="E28" i="26"/>
  <c r="F28" i="26"/>
  <c r="G28" i="26"/>
  <c r="H28" i="26"/>
  <c r="I28" i="26"/>
  <c r="J28" i="26"/>
  <c r="K28" i="26"/>
  <c r="B19" i="26"/>
  <c r="C19" i="26"/>
  <c r="D19" i="26"/>
  <c r="E19" i="26"/>
  <c r="F19" i="26"/>
  <c r="G19" i="26"/>
  <c r="H19" i="26"/>
  <c r="I19" i="26"/>
  <c r="J19" i="26"/>
  <c r="K19" i="26"/>
  <c r="B42" i="26"/>
  <c r="C42" i="26"/>
  <c r="D42" i="26"/>
  <c r="E42" i="26"/>
  <c r="F42" i="26"/>
  <c r="G42" i="26"/>
  <c r="H42" i="26"/>
  <c r="I42" i="26"/>
  <c r="J42" i="26"/>
  <c r="K42" i="26"/>
  <c r="B77" i="26"/>
  <c r="C77" i="26"/>
  <c r="D77" i="26"/>
  <c r="E77" i="26"/>
  <c r="F77" i="26"/>
  <c r="G77" i="26"/>
  <c r="H77" i="26"/>
  <c r="I77" i="26"/>
  <c r="J77" i="26"/>
  <c r="K77" i="26"/>
  <c r="B52" i="26"/>
  <c r="C52" i="26"/>
  <c r="D52" i="26"/>
  <c r="E52" i="26"/>
  <c r="F52" i="26"/>
  <c r="G52" i="26"/>
  <c r="H52" i="26"/>
  <c r="I52" i="26"/>
  <c r="J52" i="26"/>
  <c r="K52" i="26"/>
  <c r="B76" i="26"/>
  <c r="C76" i="26"/>
  <c r="D76" i="26"/>
  <c r="E76" i="26"/>
  <c r="F76" i="26"/>
  <c r="G76" i="26"/>
  <c r="H76" i="26"/>
  <c r="I76" i="26"/>
  <c r="J76" i="26"/>
  <c r="K76" i="26"/>
  <c r="B72" i="26"/>
  <c r="C72" i="26"/>
  <c r="D72" i="26"/>
  <c r="E72" i="26"/>
  <c r="F72" i="26"/>
  <c r="G72" i="26"/>
  <c r="H72" i="26"/>
  <c r="I72" i="26"/>
  <c r="J72" i="26"/>
  <c r="K72" i="26"/>
  <c r="B80" i="26"/>
  <c r="C80" i="26"/>
  <c r="D80" i="26"/>
  <c r="E80" i="26"/>
  <c r="F80" i="26"/>
  <c r="G80" i="26"/>
  <c r="H80" i="26"/>
  <c r="I80" i="26"/>
  <c r="J80" i="26"/>
  <c r="K80" i="26"/>
  <c r="B62" i="26"/>
  <c r="C62" i="26"/>
  <c r="D62" i="26"/>
  <c r="E62" i="26"/>
  <c r="F62" i="26"/>
  <c r="G62" i="26"/>
  <c r="H62" i="26"/>
  <c r="I62" i="26"/>
  <c r="J62" i="26"/>
  <c r="K62" i="26"/>
  <c r="B63" i="26"/>
  <c r="C63" i="26"/>
  <c r="D63" i="26"/>
  <c r="E63" i="26"/>
  <c r="F63" i="26"/>
  <c r="G63" i="26"/>
  <c r="H63" i="26"/>
  <c r="I63" i="26"/>
  <c r="J63" i="26"/>
  <c r="K63" i="26"/>
  <c r="B65" i="26"/>
  <c r="C65" i="26"/>
  <c r="D65" i="26"/>
  <c r="E65" i="26"/>
  <c r="F65" i="26"/>
  <c r="G65" i="26"/>
  <c r="H65" i="26"/>
  <c r="I65" i="26"/>
  <c r="J65" i="26"/>
  <c r="K65" i="26"/>
  <c r="B37" i="26"/>
  <c r="C37" i="26"/>
  <c r="D37" i="26"/>
  <c r="E37" i="26"/>
  <c r="F37" i="26"/>
  <c r="G37" i="26"/>
  <c r="H37" i="26"/>
  <c r="I37" i="26"/>
  <c r="J37" i="26"/>
  <c r="K37" i="26"/>
  <c r="B74" i="26"/>
  <c r="C74" i="26"/>
  <c r="D74" i="26"/>
  <c r="E74" i="26"/>
  <c r="F74" i="26"/>
  <c r="G74" i="26"/>
  <c r="H74" i="26"/>
  <c r="I74" i="26"/>
  <c r="J74" i="26"/>
  <c r="K74" i="26"/>
  <c r="B84" i="26"/>
  <c r="C84" i="26"/>
  <c r="D84" i="26"/>
  <c r="E84" i="26"/>
  <c r="F84" i="26"/>
  <c r="G84" i="26"/>
  <c r="H84" i="26"/>
  <c r="I84" i="26"/>
  <c r="J84" i="26"/>
  <c r="K84" i="26"/>
  <c r="B46" i="26"/>
  <c r="C46" i="26"/>
  <c r="D46" i="26"/>
  <c r="E46" i="26"/>
  <c r="F46" i="26"/>
  <c r="G46" i="26"/>
  <c r="H46" i="26"/>
  <c r="I46" i="26"/>
  <c r="J46" i="26"/>
  <c r="K46" i="26"/>
  <c r="B47" i="26"/>
  <c r="C47" i="26"/>
  <c r="D47" i="26"/>
  <c r="E47" i="26"/>
  <c r="F47" i="26"/>
  <c r="G47" i="26"/>
  <c r="H47" i="26"/>
  <c r="I47" i="26"/>
  <c r="J47" i="26"/>
  <c r="K47" i="26"/>
  <c r="B66" i="26"/>
  <c r="C66" i="26"/>
  <c r="D66" i="26"/>
  <c r="E66" i="26"/>
  <c r="F66" i="26"/>
  <c r="G66" i="26"/>
  <c r="H66" i="26"/>
  <c r="I66" i="26"/>
  <c r="J66" i="26"/>
  <c r="K66" i="26"/>
  <c r="B49" i="26"/>
  <c r="C49" i="26"/>
  <c r="D49" i="26"/>
  <c r="E49" i="26"/>
  <c r="F49" i="26"/>
  <c r="G49" i="26"/>
  <c r="H49" i="26"/>
  <c r="I49" i="26"/>
  <c r="J49" i="26"/>
  <c r="K49" i="26"/>
  <c r="B78" i="26"/>
  <c r="C78" i="26"/>
  <c r="D78" i="26"/>
  <c r="E78" i="26"/>
  <c r="F78" i="26"/>
  <c r="G78" i="26"/>
  <c r="H78" i="26"/>
  <c r="I78" i="26"/>
  <c r="J78" i="26"/>
  <c r="K78" i="26"/>
  <c r="B56" i="26"/>
  <c r="C56" i="26"/>
  <c r="D56" i="26"/>
  <c r="E56" i="26"/>
  <c r="F56" i="26"/>
  <c r="G56" i="26"/>
  <c r="H56" i="26"/>
  <c r="I56" i="26"/>
  <c r="J56" i="26"/>
  <c r="K56" i="26"/>
  <c r="B36" i="26"/>
  <c r="C36" i="26"/>
  <c r="D36" i="26"/>
  <c r="E36" i="26"/>
  <c r="F36" i="26"/>
  <c r="G36" i="26"/>
  <c r="H36" i="26"/>
  <c r="I36" i="26"/>
  <c r="J36" i="26"/>
  <c r="K36" i="26"/>
  <c r="B38" i="26"/>
  <c r="C38" i="26"/>
  <c r="D38" i="26"/>
  <c r="E38" i="26"/>
  <c r="F38" i="26"/>
  <c r="G38" i="26"/>
  <c r="H38" i="26"/>
  <c r="I38" i="26"/>
  <c r="J38" i="26"/>
  <c r="K38" i="26"/>
  <c r="B90" i="26"/>
  <c r="C90" i="26"/>
  <c r="D90" i="26"/>
  <c r="E90" i="26"/>
  <c r="F90" i="26"/>
  <c r="G90" i="26"/>
  <c r="H90" i="26"/>
  <c r="I90" i="26"/>
  <c r="J90" i="26"/>
  <c r="K90" i="26"/>
  <c r="B43" i="26"/>
  <c r="C43" i="26"/>
  <c r="D43" i="26"/>
  <c r="E43" i="26"/>
  <c r="F43" i="26"/>
  <c r="G43" i="26"/>
  <c r="H43" i="26"/>
  <c r="I43" i="26"/>
  <c r="J43" i="26"/>
  <c r="K43" i="26"/>
  <c r="B53" i="26"/>
  <c r="C53" i="26"/>
  <c r="D53" i="26"/>
  <c r="E53" i="26"/>
  <c r="F53" i="26"/>
  <c r="G53" i="26"/>
  <c r="H53" i="26"/>
  <c r="I53" i="26"/>
  <c r="J53" i="26"/>
  <c r="K53" i="26"/>
  <c r="B54" i="26"/>
  <c r="C54" i="26"/>
  <c r="D54" i="26"/>
  <c r="E54" i="26"/>
  <c r="F54" i="26"/>
  <c r="G54" i="26"/>
  <c r="H54" i="26"/>
  <c r="I54" i="26"/>
  <c r="J54" i="26"/>
  <c r="K54" i="26"/>
  <c r="B67" i="26"/>
  <c r="C67" i="26"/>
  <c r="D67" i="26"/>
  <c r="E67" i="26"/>
  <c r="F67" i="26"/>
  <c r="G67" i="26"/>
  <c r="H67" i="26"/>
  <c r="I67" i="26"/>
  <c r="J67" i="26"/>
  <c r="K67" i="26"/>
  <c r="B87" i="26"/>
  <c r="C87" i="26"/>
  <c r="D87" i="26"/>
  <c r="E87" i="26"/>
  <c r="F87" i="26"/>
  <c r="G87" i="26"/>
  <c r="H87" i="26"/>
  <c r="I87" i="26"/>
  <c r="J87" i="26"/>
  <c r="K87" i="26"/>
  <c r="B70" i="26"/>
  <c r="C70" i="26"/>
  <c r="D70" i="26"/>
  <c r="E70" i="26"/>
  <c r="F70" i="26"/>
  <c r="G70" i="26"/>
  <c r="H70" i="26"/>
  <c r="I70" i="26"/>
  <c r="J70" i="26"/>
  <c r="K70" i="26"/>
  <c r="B59" i="26"/>
  <c r="C59" i="26"/>
  <c r="D59" i="26"/>
  <c r="E59" i="26"/>
  <c r="F59" i="26"/>
  <c r="G59" i="26"/>
  <c r="H59" i="26"/>
  <c r="I59" i="26"/>
  <c r="J59" i="26"/>
  <c r="K59" i="26"/>
  <c r="B61" i="26"/>
  <c r="C61" i="26"/>
  <c r="D61" i="26"/>
  <c r="E61" i="26"/>
  <c r="F61" i="26"/>
  <c r="G61" i="26"/>
  <c r="H61" i="26"/>
  <c r="I61" i="26"/>
  <c r="J61" i="26"/>
  <c r="K61" i="26"/>
  <c r="B89" i="26"/>
  <c r="C89" i="26"/>
  <c r="D89" i="26"/>
  <c r="E89" i="26"/>
  <c r="F89" i="26"/>
  <c r="G89" i="26"/>
  <c r="H89" i="26"/>
  <c r="I89" i="26"/>
  <c r="J89" i="26"/>
  <c r="K89" i="26"/>
  <c r="B79" i="26"/>
  <c r="C79" i="26"/>
  <c r="D79" i="26"/>
  <c r="E79" i="26"/>
  <c r="F79" i="26"/>
  <c r="G79" i="26"/>
  <c r="H79" i="26"/>
  <c r="I79" i="26"/>
  <c r="J79" i="26"/>
  <c r="K79" i="26"/>
  <c r="B91" i="26"/>
  <c r="C91" i="26"/>
  <c r="D91" i="26"/>
  <c r="E91" i="26"/>
  <c r="F91" i="26"/>
  <c r="G91" i="26"/>
  <c r="H91" i="26"/>
  <c r="I91" i="26"/>
  <c r="J91" i="26"/>
  <c r="K91" i="26"/>
  <c r="B57" i="26"/>
  <c r="C57" i="26"/>
  <c r="D57" i="26"/>
  <c r="E57" i="26"/>
  <c r="F57" i="26"/>
  <c r="G57" i="26"/>
  <c r="H57" i="26"/>
  <c r="I57" i="26"/>
  <c r="J57" i="26"/>
  <c r="K57" i="26"/>
  <c r="B86" i="26"/>
  <c r="C86" i="26"/>
  <c r="D86" i="26"/>
  <c r="E86" i="26"/>
  <c r="F86" i="26"/>
  <c r="G86" i="26"/>
  <c r="H86" i="26"/>
  <c r="I86" i="26"/>
  <c r="J86" i="26"/>
  <c r="K86" i="26"/>
  <c r="B85" i="26"/>
  <c r="C85" i="26"/>
  <c r="D85" i="26"/>
  <c r="E85" i="26"/>
  <c r="F85" i="26"/>
  <c r="G85" i="26"/>
  <c r="H85" i="26"/>
  <c r="I85" i="26"/>
  <c r="J85" i="26"/>
  <c r="K85" i="26"/>
  <c r="B73" i="26"/>
  <c r="C73" i="26"/>
  <c r="D73" i="26"/>
  <c r="E73" i="26"/>
  <c r="F73" i="26"/>
  <c r="G73" i="26"/>
  <c r="H73" i="26"/>
  <c r="I73" i="26"/>
  <c r="J73" i="26"/>
  <c r="K73" i="26"/>
  <c r="B41" i="26"/>
  <c r="C41" i="26"/>
  <c r="D41" i="26"/>
  <c r="E41" i="26"/>
  <c r="F41" i="26"/>
  <c r="G41" i="26"/>
  <c r="H41" i="26"/>
  <c r="I41" i="26"/>
  <c r="J41" i="26"/>
  <c r="K41" i="26"/>
  <c r="B88" i="26"/>
  <c r="C88" i="26"/>
  <c r="D88" i="26"/>
  <c r="E88" i="26"/>
  <c r="F88" i="26"/>
  <c r="G88" i="26"/>
  <c r="H88" i="26"/>
  <c r="I88" i="26"/>
  <c r="J88" i="26"/>
  <c r="K88" i="26"/>
  <c r="B50" i="26"/>
  <c r="C50" i="26"/>
  <c r="D50" i="26"/>
  <c r="E50" i="26"/>
  <c r="F50" i="26"/>
  <c r="G50" i="26"/>
  <c r="H50" i="26"/>
  <c r="I50" i="26"/>
  <c r="J50" i="26"/>
  <c r="K50" i="26"/>
  <c r="B75" i="26"/>
  <c r="C75" i="26"/>
  <c r="D75" i="26"/>
  <c r="E75" i="26"/>
  <c r="F75" i="26"/>
  <c r="G75" i="26"/>
  <c r="H75" i="26"/>
  <c r="I75" i="26"/>
  <c r="J75" i="26"/>
  <c r="K75" i="26"/>
  <c r="B55" i="26"/>
  <c r="C55" i="26"/>
  <c r="D55" i="26"/>
  <c r="E55" i="26"/>
  <c r="F55" i="26"/>
  <c r="G55" i="26"/>
  <c r="H55" i="26"/>
  <c r="I55" i="26"/>
  <c r="J55" i="26"/>
  <c r="K55" i="26"/>
  <c r="B60" i="26"/>
  <c r="C60" i="26"/>
  <c r="D60" i="26"/>
  <c r="E60" i="26"/>
  <c r="F60" i="26"/>
  <c r="G60" i="26"/>
  <c r="H60" i="26"/>
  <c r="I60" i="26"/>
  <c r="J60" i="26"/>
  <c r="K60" i="26"/>
  <c r="B40" i="26"/>
  <c r="C40" i="26"/>
  <c r="D40" i="26"/>
  <c r="E40" i="26"/>
  <c r="F40" i="26"/>
  <c r="G40" i="26"/>
  <c r="H40" i="26"/>
  <c r="I40" i="26"/>
  <c r="J40" i="26"/>
  <c r="K40" i="26"/>
  <c r="B51" i="26"/>
  <c r="C51" i="26"/>
  <c r="D51" i="26"/>
  <c r="E51" i="26"/>
  <c r="F51" i="26"/>
  <c r="G51" i="26"/>
  <c r="H51" i="26"/>
  <c r="I51" i="26"/>
  <c r="J51" i="26"/>
  <c r="K51" i="26"/>
  <c r="B69" i="26"/>
  <c r="C69" i="26"/>
  <c r="D69" i="26"/>
  <c r="E69" i="26"/>
  <c r="F69" i="26"/>
  <c r="G69" i="26"/>
  <c r="H69" i="26"/>
  <c r="I69" i="26"/>
  <c r="J69" i="26"/>
  <c r="K69" i="26"/>
  <c r="B35" i="26"/>
  <c r="C35" i="26"/>
  <c r="D35" i="26"/>
  <c r="E35" i="26"/>
  <c r="F35" i="26"/>
  <c r="G35" i="26"/>
  <c r="H35" i="26"/>
  <c r="I35" i="26"/>
  <c r="J35" i="26"/>
  <c r="K35" i="26"/>
  <c r="B92" i="26"/>
  <c r="C92" i="26"/>
  <c r="D92" i="26"/>
  <c r="E92" i="26"/>
  <c r="F92" i="26"/>
  <c r="G92" i="26"/>
  <c r="H92" i="26"/>
  <c r="I92" i="26"/>
  <c r="J92" i="26"/>
  <c r="K92" i="26"/>
  <c r="B81" i="26"/>
  <c r="C81" i="26"/>
  <c r="D81" i="26"/>
  <c r="E81" i="26"/>
  <c r="F81" i="26"/>
  <c r="G81" i="26"/>
  <c r="H81" i="26"/>
  <c r="I81" i="26"/>
  <c r="J81" i="26"/>
  <c r="K81" i="26"/>
  <c r="B39" i="26"/>
  <c r="C39" i="26"/>
  <c r="D39" i="26"/>
  <c r="E39" i="26"/>
  <c r="F39" i="26"/>
  <c r="G39" i="26"/>
  <c r="H39" i="26"/>
  <c r="I39" i="26"/>
  <c r="J39" i="26"/>
  <c r="K39" i="26"/>
  <c r="B93" i="26"/>
  <c r="C93" i="26"/>
  <c r="D93" i="26"/>
  <c r="E93" i="26"/>
  <c r="F93" i="26"/>
  <c r="G93" i="26"/>
  <c r="H93" i="26"/>
  <c r="I93" i="26"/>
  <c r="J93" i="26"/>
  <c r="K93" i="26"/>
  <c r="B45" i="26"/>
  <c r="C45" i="26"/>
  <c r="D45" i="26"/>
  <c r="E45" i="26"/>
  <c r="F45" i="26"/>
  <c r="G45" i="26"/>
  <c r="H45" i="26"/>
  <c r="I45" i="26"/>
  <c r="J45" i="26"/>
  <c r="K45" i="26"/>
  <c r="B68" i="26"/>
  <c r="C68" i="26"/>
  <c r="D68" i="26"/>
  <c r="E68" i="26"/>
  <c r="F68" i="26"/>
  <c r="G68" i="26"/>
  <c r="H68" i="26"/>
  <c r="I68" i="26"/>
  <c r="J68" i="26"/>
  <c r="K68" i="26"/>
  <c r="B71" i="26"/>
  <c r="C71" i="26"/>
  <c r="D71" i="26"/>
  <c r="E71" i="26"/>
  <c r="F71" i="26"/>
  <c r="G71" i="26"/>
  <c r="H71" i="26"/>
  <c r="I71" i="26"/>
  <c r="J71" i="26"/>
  <c r="K71" i="26"/>
  <c r="B94" i="26"/>
  <c r="C94" i="26"/>
  <c r="D94" i="26"/>
  <c r="E94" i="26"/>
  <c r="F94" i="26"/>
  <c r="G94" i="26"/>
  <c r="H94" i="26"/>
  <c r="I94" i="26"/>
  <c r="J94" i="26"/>
  <c r="K94" i="26"/>
  <c r="B44" i="26"/>
  <c r="C44" i="26"/>
  <c r="D44" i="26"/>
  <c r="E44" i="26"/>
  <c r="F44" i="26"/>
  <c r="G44" i="26"/>
  <c r="H44" i="26"/>
  <c r="I44" i="26"/>
  <c r="J44" i="26"/>
  <c r="K44" i="26"/>
  <c r="B58" i="26"/>
  <c r="C58" i="26"/>
  <c r="D58" i="26"/>
  <c r="E58" i="26"/>
  <c r="F58" i="26"/>
  <c r="G58" i="26"/>
  <c r="H58" i="26"/>
  <c r="I58" i="26"/>
  <c r="J58" i="26"/>
  <c r="K58" i="26"/>
  <c r="B64" i="26"/>
  <c r="C64" i="26"/>
  <c r="D64" i="26"/>
  <c r="E64" i="26"/>
  <c r="F64" i="26"/>
  <c r="G64" i="26"/>
  <c r="H64" i="26"/>
  <c r="I64" i="26"/>
  <c r="J64" i="26"/>
  <c r="K64" i="26"/>
  <c r="B83" i="26"/>
  <c r="C83" i="26"/>
  <c r="D83" i="26"/>
  <c r="E83" i="26"/>
  <c r="F83" i="26"/>
  <c r="G83" i="26"/>
  <c r="H83" i="26"/>
  <c r="I83" i="26"/>
  <c r="J83" i="26"/>
  <c r="K83" i="26"/>
  <c r="B82" i="26"/>
  <c r="C82" i="26"/>
  <c r="D82" i="26"/>
  <c r="E82" i="26"/>
  <c r="F82" i="26"/>
  <c r="G82" i="26"/>
  <c r="H82" i="26"/>
  <c r="I82" i="26"/>
  <c r="J82" i="26"/>
  <c r="K82" i="26"/>
  <c r="B95" i="26"/>
  <c r="C95" i="26"/>
  <c r="D95" i="26"/>
  <c r="E95" i="26"/>
  <c r="F95" i="26"/>
  <c r="G95" i="26"/>
  <c r="N24" i="32"/>
  <c r="H95" i="26"/>
  <c r="O24" i="32"/>
  <c r="I95" i="26"/>
  <c r="P24" i="32"/>
  <c r="J95" i="26"/>
  <c r="Q24" i="32"/>
  <c r="K95" i="26"/>
  <c r="B48" i="26"/>
  <c r="C48" i="26"/>
  <c r="D48" i="26"/>
  <c r="E48" i="26"/>
  <c r="F48" i="26"/>
  <c r="G48" i="26"/>
  <c r="H48" i="26"/>
  <c r="I48" i="26"/>
  <c r="J48" i="26"/>
  <c r="K48" i="26"/>
  <c r="A2" i="20"/>
  <c r="F2" i="20"/>
  <c r="H2" i="20"/>
  <c r="J2" i="20"/>
  <c r="B5" i="20"/>
  <c r="C5" i="20"/>
  <c r="D5" i="20"/>
  <c r="E5" i="20"/>
  <c r="F5" i="20"/>
  <c r="G5" i="20"/>
  <c r="H5" i="20"/>
  <c r="I5" i="20"/>
  <c r="J5" i="20"/>
  <c r="K5" i="20"/>
  <c r="B7" i="20"/>
  <c r="C7" i="20"/>
  <c r="D7" i="20"/>
  <c r="E7" i="20"/>
  <c r="F7" i="20"/>
  <c r="G7" i="20"/>
  <c r="H7" i="20"/>
  <c r="I7" i="20"/>
  <c r="J7" i="20"/>
  <c r="K7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8" i="20"/>
  <c r="C18" i="20"/>
  <c r="D18" i="20"/>
  <c r="E18" i="20"/>
  <c r="F18" i="20"/>
  <c r="G18" i="20"/>
  <c r="H18" i="20"/>
  <c r="I18" i="20"/>
  <c r="J18" i="20"/>
  <c r="K18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19" i="20"/>
  <c r="C19" i="20"/>
  <c r="D19" i="20"/>
  <c r="E19" i="20"/>
  <c r="F19" i="20"/>
  <c r="G19" i="20"/>
  <c r="H19" i="20"/>
  <c r="I19" i="20"/>
  <c r="J19" i="20"/>
  <c r="K19" i="20"/>
  <c r="B23" i="20"/>
  <c r="C23" i="20"/>
  <c r="D23" i="20"/>
  <c r="E23" i="20"/>
  <c r="F23" i="20"/>
  <c r="G23" i="20"/>
  <c r="H23" i="20"/>
  <c r="I23" i="20"/>
  <c r="J23" i="20"/>
  <c r="K23" i="20"/>
  <c r="B27" i="20"/>
  <c r="C27" i="20"/>
  <c r="D27" i="20"/>
  <c r="E27" i="20"/>
  <c r="F27" i="20"/>
  <c r="G27" i="20"/>
  <c r="H27" i="20"/>
  <c r="I27" i="20"/>
  <c r="J27" i="20"/>
  <c r="K27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50" i="20"/>
  <c r="C50" i="20"/>
  <c r="D50" i="20"/>
  <c r="E50" i="20"/>
  <c r="F50" i="20"/>
  <c r="G50" i="20"/>
  <c r="H50" i="20"/>
  <c r="I50" i="20"/>
  <c r="J50" i="20"/>
  <c r="K50" i="20"/>
  <c r="B47" i="20"/>
  <c r="C47" i="20"/>
  <c r="D47" i="20"/>
  <c r="E47" i="20"/>
  <c r="F47" i="20"/>
  <c r="G47" i="20"/>
  <c r="H47" i="20"/>
  <c r="I47" i="20"/>
  <c r="J47" i="20"/>
  <c r="K47" i="20"/>
  <c r="B49" i="20"/>
  <c r="C49" i="20"/>
  <c r="D49" i="20"/>
  <c r="E49" i="20"/>
  <c r="F49" i="20"/>
  <c r="G49" i="20"/>
  <c r="H49" i="20"/>
  <c r="I49" i="20"/>
  <c r="J49" i="20"/>
  <c r="K49" i="20"/>
  <c r="B48" i="20"/>
  <c r="C48" i="20"/>
  <c r="D48" i="20"/>
  <c r="E48" i="20"/>
  <c r="F48" i="20"/>
  <c r="G48" i="20"/>
  <c r="H48" i="20"/>
  <c r="I48" i="20"/>
  <c r="J48" i="20"/>
  <c r="K48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3" i="20"/>
  <c r="C63" i="20"/>
  <c r="D63" i="20"/>
  <c r="E63" i="20"/>
  <c r="F63" i="20"/>
  <c r="G63" i="20"/>
  <c r="H63" i="20"/>
  <c r="I63" i="20"/>
  <c r="J63" i="20"/>
  <c r="K63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N22" i="16"/>
  <c r="H67" i="20"/>
  <c r="O22" i="16"/>
  <c r="I67" i="20"/>
  <c r="P22" i="16"/>
  <c r="J67" i="20"/>
  <c r="Q22" i="16"/>
  <c r="K67" i="20"/>
  <c r="B82" i="20"/>
  <c r="C82" i="20"/>
  <c r="D82" i="20"/>
  <c r="E82" i="20"/>
  <c r="F82" i="20"/>
  <c r="N23" i="16"/>
  <c r="H82" i="20"/>
  <c r="O23" i="16"/>
  <c r="I82" i="20"/>
  <c r="P23" i="16"/>
  <c r="J82" i="20"/>
  <c r="Q23" i="16"/>
  <c r="K82" i="20"/>
  <c r="V9" i="32"/>
  <c r="R9" i="32"/>
  <c r="U9" i="32"/>
  <c r="V10" i="32"/>
  <c r="R10" i="32"/>
  <c r="U10" i="32"/>
  <c r="V11" i="32"/>
  <c r="R11" i="32"/>
  <c r="U11" i="32"/>
  <c r="V12" i="32"/>
  <c r="R12" i="32"/>
  <c r="U12" i="32"/>
  <c r="V13" i="32"/>
  <c r="R13" i="32"/>
  <c r="U13" i="32"/>
  <c r="V14" i="32"/>
  <c r="R14" i="32"/>
  <c r="U14" i="32"/>
  <c r="V15" i="32"/>
  <c r="R15" i="32"/>
  <c r="U15" i="32"/>
  <c r="V16" i="32"/>
  <c r="R16" i="32"/>
  <c r="U16" i="32"/>
  <c r="V17" i="32"/>
  <c r="R17" i="32"/>
  <c r="U17" i="32"/>
  <c r="V18" i="32"/>
  <c r="R18" i="32"/>
  <c r="U18" i="32"/>
  <c r="V19" i="32"/>
  <c r="R19" i="32"/>
  <c r="U19" i="32"/>
  <c r="V20" i="32"/>
  <c r="R20" i="32"/>
  <c r="U20" i="32"/>
  <c r="V21" i="32"/>
  <c r="R21" i="32"/>
  <c r="U21" i="32"/>
  <c r="N22" i="32"/>
  <c r="O22" i="32"/>
  <c r="P22" i="32"/>
  <c r="Q22" i="32"/>
  <c r="V22" i="32"/>
  <c r="R22" i="32"/>
  <c r="U22" i="32"/>
  <c r="N23" i="32"/>
  <c r="O23" i="32"/>
  <c r="P23" i="32"/>
  <c r="Q23" i="32"/>
  <c r="V23" i="32"/>
  <c r="R23" i="32"/>
  <c r="U23" i="32"/>
  <c r="V24" i="32"/>
  <c r="R24" i="32"/>
  <c r="U24" i="32"/>
  <c r="V9" i="19"/>
  <c r="R9" i="19"/>
  <c r="U9" i="19"/>
  <c r="V10" i="19"/>
  <c r="R10" i="19"/>
  <c r="U10" i="19"/>
  <c r="V11" i="19"/>
  <c r="R11" i="19"/>
  <c r="U11" i="19"/>
  <c r="V12" i="19"/>
  <c r="R12" i="19"/>
  <c r="U12" i="19"/>
  <c r="V13" i="19"/>
  <c r="R13" i="19"/>
  <c r="U13" i="19"/>
  <c r="V14" i="19"/>
  <c r="R14" i="19"/>
  <c r="U14" i="19"/>
  <c r="V15" i="19"/>
  <c r="R15" i="19"/>
  <c r="U15" i="19"/>
  <c r="V16" i="19"/>
  <c r="R16" i="19"/>
  <c r="U16" i="19"/>
  <c r="V17" i="19"/>
  <c r="R17" i="19"/>
  <c r="U17" i="19"/>
  <c r="V18" i="19"/>
  <c r="R18" i="19"/>
  <c r="U18" i="19"/>
  <c r="O19" i="19"/>
  <c r="V19" i="19"/>
  <c r="R19" i="19"/>
  <c r="U19" i="19"/>
  <c r="O20" i="19"/>
  <c r="V20" i="19"/>
  <c r="R20" i="19"/>
  <c r="U20" i="19"/>
  <c r="N21" i="19"/>
  <c r="O21" i="19"/>
  <c r="P21" i="19"/>
  <c r="Q21" i="19"/>
  <c r="V21" i="19"/>
  <c r="R21" i="19"/>
  <c r="U21" i="19"/>
  <c r="N22" i="19"/>
  <c r="O22" i="19"/>
  <c r="P22" i="19"/>
  <c r="Q22" i="19"/>
  <c r="V22" i="19"/>
  <c r="R22" i="19"/>
  <c r="U22" i="19"/>
  <c r="N23" i="19"/>
  <c r="O23" i="19"/>
  <c r="P23" i="19"/>
  <c r="Q23" i="19"/>
  <c r="V23" i="19"/>
  <c r="R23" i="19"/>
  <c r="U23" i="19"/>
  <c r="N24" i="19"/>
  <c r="O24" i="19"/>
  <c r="P24" i="19"/>
  <c r="Q24" i="19"/>
  <c r="V24" i="19"/>
  <c r="R24" i="19"/>
  <c r="U24" i="19"/>
  <c r="V9" i="18"/>
  <c r="R9" i="18"/>
  <c r="U9" i="18"/>
  <c r="V10" i="18"/>
  <c r="R10" i="18"/>
  <c r="U10" i="18"/>
  <c r="V11" i="18"/>
  <c r="R11" i="18"/>
  <c r="U11" i="18"/>
  <c r="V12" i="18"/>
  <c r="R12" i="18"/>
  <c r="U12" i="18"/>
  <c r="V13" i="18"/>
  <c r="R13" i="18"/>
  <c r="U13" i="18"/>
  <c r="V14" i="18"/>
  <c r="R14" i="18"/>
  <c r="U14" i="18"/>
  <c r="V15" i="18"/>
  <c r="R15" i="18"/>
  <c r="U15" i="18"/>
  <c r="V16" i="18"/>
  <c r="R16" i="18"/>
  <c r="U16" i="18"/>
  <c r="V17" i="18"/>
  <c r="R17" i="18"/>
  <c r="U17" i="18"/>
  <c r="V18" i="18"/>
  <c r="R18" i="18"/>
  <c r="U18" i="18"/>
  <c r="N19" i="18"/>
  <c r="O19" i="18"/>
  <c r="P19" i="18"/>
  <c r="Q19" i="18"/>
  <c r="V19" i="18"/>
  <c r="R19" i="18"/>
  <c r="U19" i="18"/>
  <c r="V20" i="18"/>
  <c r="R20" i="18"/>
  <c r="U20" i="18"/>
  <c r="N21" i="18"/>
  <c r="O21" i="18"/>
  <c r="P21" i="18"/>
  <c r="Q21" i="18"/>
  <c r="V21" i="18"/>
  <c r="R21" i="18"/>
  <c r="U21" i="18"/>
  <c r="N22" i="18"/>
  <c r="O22" i="18"/>
  <c r="P22" i="18"/>
  <c r="Q22" i="18"/>
  <c r="V22" i="18"/>
  <c r="R22" i="18"/>
  <c r="U22" i="18"/>
  <c r="N23" i="18"/>
  <c r="O23" i="18"/>
  <c r="P23" i="18"/>
  <c r="Q23" i="18"/>
  <c r="V23" i="18"/>
  <c r="R23" i="18"/>
  <c r="U23" i="18"/>
  <c r="N24" i="18"/>
  <c r="O24" i="18"/>
  <c r="P24" i="18"/>
  <c r="Q24" i="18"/>
  <c r="V24" i="18"/>
  <c r="R24" i="18"/>
  <c r="U24" i="18"/>
  <c r="V9" i="17"/>
  <c r="R9" i="17"/>
  <c r="U9" i="17"/>
  <c r="V10" i="17"/>
  <c r="R10" i="17"/>
  <c r="U10" i="17"/>
  <c r="V11" i="17"/>
  <c r="R11" i="17"/>
  <c r="U11" i="17"/>
  <c r="V12" i="17"/>
  <c r="R12" i="17"/>
  <c r="U12" i="17"/>
  <c r="V13" i="17"/>
  <c r="R13" i="17"/>
  <c r="U13" i="17"/>
  <c r="V14" i="17"/>
  <c r="R14" i="17"/>
  <c r="U14" i="17"/>
  <c r="V15" i="17"/>
  <c r="R15" i="17"/>
  <c r="U15" i="17"/>
  <c r="V16" i="17"/>
  <c r="R16" i="17"/>
  <c r="U16" i="17"/>
  <c r="V17" i="17"/>
  <c r="R17" i="17"/>
  <c r="U17" i="17"/>
  <c r="V18" i="17"/>
  <c r="R18" i="17"/>
  <c r="U18" i="17"/>
  <c r="N19" i="17"/>
  <c r="O19" i="17"/>
  <c r="P19" i="17"/>
  <c r="Q19" i="17"/>
  <c r="V19" i="17"/>
  <c r="R19" i="17"/>
  <c r="U19" i="17"/>
  <c r="N20" i="17"/>
  <c r="O20" i="17"/>
  <c r="P20" i="17"/>
  <c r="Q20" i="17"/>
  <c r="V20" i="17"/>
  <c r="R20" i="17"/>
  <c r="U20" i="17"/>
  <c r="N21" i="17"/>
  <c r="O21" i="17"/>
  <c r="P21" i="17"/>
  <c r="Q21" i="17"/>
  <c r="V21" i="17"/>
  <c r="R21" i="17"/>
  <c r="U21" i="17"/>
  <c r="N22" i="17"/>
  <c r="O22" i="17"/>
  <c r="P22" i="17"/>
  <c r="Q22" i="17"/>
  <c r="V22" i="17"/>
  <c r="R22" i="17"/>
  <c r="U22" i="17"/>
  <c r="N23" i="17"/>
  <c r="O23" i="17"/>
  <c r="P23" i="17"/>
  <c r="Q23" i="17"/>
  <c r="V23" i="17"/>
  <c r="R23" i="17"/>
  <c r="U23" i="17"/>
  <c r="N24" i="17"/>
  <c r="O24" i="17"/>
  <c r="P24" i="17"/>
  <c r="Q24" i="17"/>
  <c r="V24" i="17"/>
  <c r="R24" i="17"/>
  <c r="U24" i="17"/>
  <c r="V9" i="16"/>
  <c r="R9" i="16"/>
  <c r="U9" i="16"/>
  <c r="V10" i="16"/>
  <c r="R10" i="16"/>
  <c r="U10" i="16"/>
  <c r="V11" i="16"/>
  <c r="R11" i="16"/>
  <c r="U11" i="16"/>
  <c r="V12" i="16"/>
  <c r="R12" i="16"/>
  <c r="U12" i="16"/>
  <c r="V13" i="16"/>
  <c r="R13" i="16"/>
  <c r="U13" i="16"/>
  <c r="V14" i="16"/>
  <c r="R14" i="16"/>
  <c r="U14" i="16"/>
  <c r="V15" i="16"/>
  <c r="R15" i="16"/>
  <c r="U15" i="16"/>
  <c r="V16" i="16"/>
  <c r="R16" i="16"/>
  <c r="U16" i="16"/>
  <c r="V17" i="16"/>
  <c r="R17" i="16"/>
  <c r="U17" i="16"/>
  <c r="V18" i="16"/>
  <c r="R18" i="16"/>
  <c r="U18" i="16"/>
  <c r="V19" i="16"/>
  <c r="R19" i="16"/>
  <c r="U19" i="16"/>
  <c r="V20" i="16"/>
  <c r="R20" i="16"/>
  <c r="U20" i="16"/>
  <c r="V21" i="16"/>
  <c r="R21" i="16"/>
  <c r="U21" i="16"/>
  <c r="V22" i="16"/>
  <c r="R22" i="16"/>
  <c r="U22" i="16"/>
  <c r="V23" i="16"/>
  <c r="R23" i="16"/>
  <c r="U23" i="16"/>
  <c r="N24" i="16"/>
  <c r="O24" i="16"/>
  <c r="P24" i="16"/>
  <c r="Q24" i="16"/>
  <c r="V24" i="16"/>
  <c r="R24" i="16"/>
  <c r="U24" i="16"/>
  <c r="V9" i="15"/>
  <c r="R9" i="15"/>
  <c r="U9" i="15"/>
  <c r="V10" i="15"/>
  <c r="R10" i="15"/>
  <c r="U10" i="15"/>
  <c r="V11" i="15"/>
  <c r="R11" i="15"/>
  <c r="U11" i="15"/>
  <c r="V12" i="15"/>
  <c r="R12" i="15"/>
  <c r="U12" i="15"/>
  <c r="V13" i="15"/>
  <c r="R13" i="15"/>
  <c r="U13" i="15"/>
  <c r="V14" i="15"/>
  <c r="R14" i="15"/>
  <c r="U14" i="15"/>
  <c r="V15" i="15"/>
  <c r="R15" i="15"/>
  <c r="U15" i="15"/>
  <c r="V16" i="15"/>
  <c r="R16" i="15"/>
  <c r="U16" i="15"/>
  <c r="N17" i="15"/>
  <c r="O17" i="15"/>
  <c r="P17" i="15"/>
  <c r="Q17" i="15"/>
  <c r="V17" i="15"/>
  <c r="R17" i="15"/>
  <c r="U17" i="15"/>
  <c r="N18" i="15"/>
  <c r="O18" i="15"/>
  <c r="P18" i="15"/>
  <c r="Q18" i="15"/>
  <c r="V18" i="15"/>
  <c r="R18" i="15"/>
  <c r="U18" i="15"/>
  <c r="N19" i="15"/>
  <c r="O19" i="15"/>
  <c r="P19" i="15"/>
  <c r="Q19" i="15"/>
  <c r="V19" i="15"/>
  <c r="R19" i="15"/>
  <c r="U19" i="15"/>
  <c r="O20" i="15"/>
  <c r="V20" i="15"/>
  <c r="R20" i="15"/>
  <c r="U20" i="15"/>
  <c r="N21" i="15"/>
  <c r="O21" i="15"/>
  <c r="P21" i="15"/>
  <c r="Q21" i="15"/>
  <c r="V21" i="15"/>
  <c r="R21" i="15"/>
  <c r="U21" i="15"/>
  <c r="N22" i="15"/>
  <c r="O22" i="15"/>
  <c r="P22" i="15"/>
  <c r="Q22" i="15"/>
  <c r="V22" i="15"/>
  <c r="R22" i="15"/>
  <c r="U22" i="15"/>
  <c r="N23" i="15"/>
  <c r="O23" i="15"/>
  <c r="P23" i="15"/>
  <c r="Q23" i="15"/>
  <c r="V23" i="15"/>
  <c r="R23" i="15"/>
  <c r="U23" i="15"/>
  <c r="N24" i="15"/>
  <c r="O24" i="15"/>
  <c r="P24" i="15"/>
  <c r="Q24" i="15"/>
  <c r="V24" i="15"/>
  <c r="R24" i="15"/>
  <c r="U24" i="15"/>
  <c r="V9" i="14"/>
  <c r="R9" i="14"/>
  <c r="U9" i="14"/>
  <c r="V10" i="14"/>
  <c r="R10" i="14"/>
  <c r="U10" i="14"/>
  <c r="V11" i="14"/>
  <c r="R11" i="14"/>
  <c r="U11" i="14"/>
  <c r="V12" i="14"/>
  <c r="R12" i="14"/>
  <c r="U12" i="14"/>
  <c r="V13" i="14"/>
  <c r="R13" i="14"/>
  <c r="U13" i="14"/>
  <c r="V14" i="14"/>
  <c r="R14" i="14"/>
  <c r="U14" i="14"/>
  <c r="V15" i="14"/>
  <c r="R15" i="14"/>
  <c r="U15" i="14"/>
  <c r="V16" i="14"/>
  <c r="R16" i="14"/>
  <c r="U16" i="14"/>
  <c r="N17" i="14"/>
  <c r="O17" i="14"/>
  <c r="P17" i="14"/>
  <c r="Q17" i="14"/>
  <c r="V17" i="14"/>
  <c r="R17" i="14"/>
  <c r="U17" i="14"/>
  <c r="N18" i="14"/>
  <c r="O18" i="14"/>
  <c r="P18" i="14"/>
  <c r="Q18" i="14"/>
  <c r="V18" i="14"/>
  <c r="R18" i="14"/>
  <c r="U18" i="14"/>
  <c r="N19" i="14"/>
  <c r="O19" i="14"/>
  <c r="P19" i="14"/>
  <c r="Q19" i="14"/>
  <c r="V19" i="14"/>
  <c r="R19" i="14"/>
  <c r="U19" i="14"/>
  <c r="N20" i="14"/>
  <c r="O20" i="14"/>
  <c r="P20" i="14"/>
  <c r="Q20" i="14"/>
  <c r="V20" i="14"/>
  <c r="R20" i="14"/>
  <c r="U20" i="14"/>
  <c r="N21" i="14"/>
  <c r="O21" i="14"/>
  <c r="P21" i="14"/>
  <c r="Q21" i="14"/>
  <c r="V21" i="14"/>
  <c r="R21" i="14"/>
  <c r="U21" i="14"/>
  <c r="N22" i="14"/>
  <c r="O22" i="14"/>
  <c r="P22" i="14"/>
  <c r="Q22" i="14"/>
  <c r="V22" i="14"/>
  <c r="R22" i="14"/>
  <c r="U22" i="14"/>
  <c r="N23" i="14"/>
  <c r="O23" i="14"/>
  <c r="P23" i="14"/>
  <c r="Q23" i="14"/>
  <c r="V23" i="14"/>
  <c r="R23" i="14"/>
  <c r="U23" i="14"/>
  <c r="N24" i="14"/>
  <c r="O24" i="14"/>
  <c r="P24" i="14"/>
  <c r="Q24" i="14"/>
  <c r="V24" i="14"/>
  <c r="R24" i="14"/>
  <c r="U24" i="14"/>
  <c r="V9" i="9"/>
  <c r="R9" i="9"/>
  <c r="U9" i="9"/>
  <c r="V10" i="9"/>
  <c r="R10" i="9"/>
  <c r="U10" i="9"/>
  <c r="V11" i="9"/>
  <c r="R11" i="9"/>
  <c r="U11" i="9"/>
  <c r="V12" i="9"/>
  <c r="R12" i="9"/>
  <c r="U12" i="9"/>
  <c r="V13" i="9"/>
  <c r="R13" i="9"/>
  <c r="U13" i="9"/>
  <c r="V14" i="9"/>
  <c r="R14" i="9"/>
  <c r="U14" i="9"/>
  <c r="V15" i="9"/>
  <c r="R15" i="9"/>
  <c r="U15" i="9"/>
  <c r="V16" i="9"/>
  <c r="R16" i="9"/>
  <c r="U16" i="9"/>
  <c r="V17" i="9"/>
  <c r="R17" i="9"/>
  <c r="U17" i="9"/>
  <c r="N18" i="9"/>
  <c r="O18" i="9"/>
  <c r="P18" i="9"/>
  <c r="Q18" i="9"/>
  <c r="V18" i="9"/>
  <c r="R18" i="9"/>
  <c r="U18" i="9"/>
  <c r="N19" i="9"/>
  <c r="O19" i="9"/>
  <c r="P19" i="9"/>
  <c r="Q19" i="9"/>
  <c r="V19" i="9"/>
  <c r="R19" i="9"/>
  <c r="U19" i="9"/>
  <c r="N20" i="9"/>
  <c r="O20" i="9"/>
  <c r="P20" i="9"/>
  <c r="Q20" i="9"/>
  <c r="V20" i="9"/>
  <c r="R20" i="9"/>
  <c r="U20" i="9"/>
  <c r="N21" i="9"/>
  <c r="O21" i="9"/>
  <c r="P21" i="9"/>
  <c r="Q21" i="9"/>
  <c r="V21" i="9"/>
  <c r="R21" i="9"/>
  <c r="U21" i="9"/>
  <c r="N22" i="9"/>
  <c r="O22" i="9"/>
  <c r="P22" i="9"/>
  <c r="Q22" i="9"/>
  <c r="V22" i="9"/>
  <c r="R22" i="9"/>
  <c r="U22" i="9"/>
  <c r="N23" i="9"/>
  <c r="O23" i="9"/>
  <c r="P23" i="9"/>
  <c r="Q23" i="9"/>
  <c r="V23" i="9"/>
  <c r="R23" i="9"/>
  <c r="U23" i="9"/>
  <c r="N24" i="9"/>
  <c r="O24" i="9"/>
  <c r="P24" i="9"/>
  <c r="Q24" i="9"/>
  <c r="V24" i="9"/>
  <c r="R24" i="9"/>
  <c r="U24" i="9"/>
  <c r="V9" i="31"/>
  <c r="R9" i="31"/>
  <c r="U9" i="31"/>
  <c r="V10" i="31"/>
  <c r="R10" i="31"/>
  <c r="U10" i="31"/>
  <c r="V11" i="31"/>
  <c r="R11" i="31"/>
  <c r="U11" i="31"/>
  <c r="V12" i="31"/>
  <c r="R12" i="31"/>
  <c r="U12" i="31"/>
  <c r="V13" i="31"/>
  <c r="R13" i="31"/>
  <c r="U13" i="31"/>
  <c r="V14" i="31"/>
  <c r="R14" i="31"/>
  <c r="U14" i="31"/>
  <c r="V15" i="31"/>
  <c r="R15" i="31"/>
  <c r="U15" i="31"/>
  <c r="V16" i="31"/>
  <c r="R16" i="31"/>
  <c r="U16" i="31"/>
  <c r="V17" i="31"/>
  <c r="R17" i="31"/>
  <c r="U17" i="31"/>
  <c r="N18" i="31"/>
  <c r="O18" i="31"/>
  <c r="P18" i="31"/>
  <c r="Q18" i="31"/>
  <c r="V18" i="31"/>
  <c r="R18" i="31"/>
  <c r="U18" i="31"/>
  <c r="N19" i="31"/>
  <c r="O19" i="31"/>
  <c r="P19" i="31"/>
  <c r="Q19" i="31"/>
  <c r="V19" i="31"/>
  <c r="R19" i="31"/>
  <c r="U19" i="31"/>
  <c r="N20" i="31"/>
  <c r="O20" i="31"/>
  <c r="P20" i="31"/>
  <c r="Q20" i="31"/>
  <c r="V20" i="31"/>
  <c r="R20" i="31"/>
  <c r="U20" i="31"/>
  <c r="N21" i="31"/>
  <c r="O21" i="31"/>
  <c r="P21" i="31"/>
  <c r="Q21" i="31"/>
  <c r="V21" i="31"/>
  <c r="R21" i="31"/>
  <c r="U21" i="31"/>
  <c r="N22" i="31"/>
  <c r="O22" i="31"/>
  <c r="P22" i="31"/>
  <c r="Q22" i="31"/>
  <c r="V22" i="31"/>
  <c r="R22" i="31"/>
  <c r="U22" i="31"/>
  <c r="N23" i="31"/>
  <c r="O23" i="31"/>
  <c r="P23" i="31"/>
  <c r="Q23" i="31"/>
  <c r="V23" i="31"/>
  <c r="R23" i="31"/>
  <c r="U23" i="31"/>
  <c r="N24" i="31"/>
  <c r="O24" i="31"/>
  <c r="P24" i="31"/>
  <c r="Q24" i="31"/>
  <c r="V24" i="31"/>
  <c r="R24" i="31"/>
  <c r="U24" i="31"/>
</calcChain>
</file>

<file path=xl/comments1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0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0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SLB</author>
    <author>Schlumberger</author>
    <author>Arne H. Pedersen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I Norge bruke vi kun en desimal, internasjonalt 2, vi bør bruke 2 dersom innveiings vekta tillater det.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>UK,JK,SK og VK blir SinclairTabell for Kvinner brukt.
M0,M1..Kvinner virker ikke.
For ALLE andre kategorier blir tabell for men brukt.</t>
        </r>
      </text>
    </comment>
    <comment ref="I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>NVF:
Bruk minus (-) for underkjent. Feks -140
Bruk N og F for neste og første, feks 170F og 175N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Automatisk, ikke skriv I dette feltet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Automatisk, ikke skriv I dette feltet</t>
        </r>
      </text>
    </comment>
    <comment ref="Q7" authorId="0" shapeId="0">
      <text>
        <r>
          <rPr>
            <b/>
            <sz val="8"/>
            <color indexed="81"/>
            <rFont val="Tahoma"/>
            <family val="2"/>
          </rPr>
          <t xml:space="preserve">Automatisk, ikke skriv I dette feltet
Svar ja/yes til Macro
under opstart 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>Denne kononnen printes ikke</t>
        </r>
      </text>
    </comment>
    <comment ref="C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9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2" shapeId="0">
      <text>
        <r>
          <rPr>
            <b/>
            <sz val="8"/>
            <color indexed="81"/>
            <rFont val="Tahoma"/>
            <family val="2"/>
          </rPr>
          <t>Navn, klubb, dommer grad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<sst xmlns="http://schemas.openxmlformats.org/spreadsheetml/2006/main" count="865" uniqueCount="206">
  <si>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</si>
  <si>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</si>
  <si>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</si>
  <si>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</si>
  <si>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</si>
  <si>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</si>
  <si>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</si>
  <si>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</si>
  <si>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</si>
  <si>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</si>
  <si>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 xml:space="preserve">Beste forsøk </t>
  </si>
  <si>
    <t>Sammen-</t>
  </si>
  <si>
    <t>Poeng</t>
  </si>
  <si>
    <t>Pl.</t>
  </si>
  <si>
    <t>Sinclair Coeff.</t>
  </si>
  <si>
    <t>klasse</t>
  </si>
  <si>
    <t>vekt</t>
  </si>
  <si>
    <t>i hver øvelse</t>
  </si>
  <si>
    <t>lagt</t>
  </si>
  <si>
    <t>Stevnets leder:</t>
  </si>
  <si>
    <t>Sekretær:</t>
  </si>
  <si>
    <t>Rek.</t>
  </si>
  <si>
    <t xml:space="preserve"> </t>
  </si>
  <si>
    <t>Notater:</t>
  </si>
  <si>
    <t>Beskrivelse Rekorder:</t>
  </si>
  <si>
    <t>dato</t>
  </si>
  <si>
    <t>Kvinner</t>
  </si>
  <si>
    <t>Menn</t>
  </si>
  <si>
    <t>Kate-</t>
  </si>
  <si>
    <t>gori</t>
  </si>
  <si>
    <t>Pulje:</t>
  </si>
  <si>
    <t>Stevnekat:</t>
  </si>
  <si>
    <t>St</t>
  </si>
  <si>
    <t>nr</t>
  </si>
  <si>
    <t>Meltzer-Malone tabellen</t>
  </si>
  <si>
    <t>Alder</t>
  </si>
  <si>
    <t xml:space="preserve">Dommere:                                  </t>
  </si>
  <si>
    <t>Jury:</t>
  </si>
  <si>
    <t>Teknisk kontrollør:</t>
  </si>
  <si>
    <t>Chief Marshall:</t>
  </si>
  <si>
    <t>Tidtaker:</t>
  </si>
  <si>
    <t>Speaker:</t>
  </si>
  <si>
    <t>S t e v n e p r o t o k o l l</t>
  </si>
  <si>
    <t>Norges Vektløfterforbund</t>
  </si>
  <si>
    <t>Veteran</t>
  </si>
  <si>
    <t>Ny Sinclair tablell benyttes fra 1.1.2013</t>
  </si>
  <si>
    <t>NM Junior og Norges Cup 2. runde</t>
  </si>
  <si>
    <t>Gjøvik AK</t>
  </si>
  <si>
    <t>Gjøvik</t>
  </si>
  <si>
    <t>Resultat NM Junior</t>
  </si>
  <si>
    <t>Resultat Norges Cup 2. runde</t>
  </si>
  <si>
    <t>12.-13.03.16</t>
  </si>
  <si>
    <t xml:space="preserve">Resultat Norges Cup 2. runde Junior - Ungdom </t>
  </si>
  <si>
    <t>Larvik AK</t>
  </si>
  <si>
    <t>AK Bjørgvin</t>
  </si>
  <si>
    <t>Breimsbygda IL</t>
  </si>
  <si>
    <t>Haugesund VK</t>
  </si>
  <si>
    <t>Hitra VK</t>
  </si>
  <si>
    <t>Stavanger VK</t>
  </si>
  <si>
    <t>Hillevåg AK</t>
  </si>
  <si>
    <t>IL Brodd</t>
  </si>
  <si>
    <t>Nidelv IL</t>
  </si>
  <si>
    <t>Tambarskjelvar IL</t>
  </si>
  <si>
    <t>T &amp; IL National</t>
  </si>
  <si>
    <t>Vigrestad IK</t>
  </si>
  <si>
    <t>Årets klubb (NM Junior)</t>
  </si>
  <si>
    <t>Per Mattingsdal, Vigrestad IK, Int I</t>
  </si>
  <si>
    <t>Arne H. Pedersen, AK Bjørgvin</t>
  </si>
  <si>
    <t>Jon Peter Ueland, Vigrestad IK, F</t>
  </si>
  <si>
    <t>Maren Fikse, Gjøvik AK, F</t>
  </si>
  <si>
    <t>Tor Eric Sivertsen, Gjøvik AK, F - Jardar Tøn, Gjøvik AK</t>
  </si>
  <si>
    <t>Åsmund Rykhus, Gjøvik AK</t>
  </si>
  <si>
    <t>Christian Lysenstøen, Spydeberg Atletene, F</t>
  </si>
  <si>
    <t>Tor Kristoffer Klethagen, Gjøvik AK, F</t>
  </si>
  <si>
    <t>Kjell Weseth, Gjøvik AK, F</t>
  </si>
  <si>
    <t>Tor Eric Sivertsen, Gjøvik AK, F - Åsmund Rykhus, Gjøvik AK</t>
  </si>
  <si>
    <t>Torstein Dæhlin, Gjøvik AK</t>
  </si>
  <si>
    <t>Tor Eric Sivertsen, Gjøvik AK, F</t>
  </si>
  <si>
    <t>Bjørn Gunnar Skaugerud, Gjøvik AK, F</t>
  </si>
  <si>
    <t>Christian Lysenstøen, Spydeberg Atletene, F - Jardar Tøn, Gjøvik AK</t>
  </si>
  <si>
    <t>Christian Lysenstøen, Spydeberg Atletene, F - Siri Magnussen, AK Bjørgvin</t>
  </si>
  <si>
    <t>Dag Aleksander Klethagen, Gjøvik AK, F</t>
  </si>
  <si>
    <t>Øystein Robberstad, Gjøvik AK, F</t>
  </si>
  <si>
    <t>Kristoffer Solheimsnes, Gjøvik AK, K</t>
  </si>
  <si>
    <t>UM</t>
  </si>
  <si>
    <t>Aron Süssmann</t>
  </si>
  <si>
    <t>Eddy Knutshaug</t>
  </si>
  <si>
    <t>Kim Aleksander Kværnø</t>
  </si>
  <si>
    <t>Runar Scheie</t>
  </si>
  <si>
    <t>JM</t>
  </si>
  <si>
    <t>Andreas Klinkenberg</t>
  </si>
  <si>
    <t>Robert Andre Moldestad</t>
  </si>
  <si>
    <t>Runar Klungervik</t>
  </si>
  <si>
    <t>Marcus Røed Frøyset</t>
  </si>
  <si>
    <t>Øystein Aleksander Skauge</t>
  </si>
  <si>
    <t>Eskil Andersen</t>
  </si>
  <si>
    <t>Håkon Hjelle Roset</t>
  </si>
  <si>
    <t>Vemund Holstad</t>
  </si>
  <si>
    <t>Jo-Magne Rønning Elden</t>
  </si>
  <si>
    <t>Johan Espedal</t>
  </si>
  <si>
    <t>Stephan Paulsen</t>
  </si>
  <si>
    <t>Dennis Lauritsen</t>
  </si>
  <si>
    <t>Sigurd Kristoffer Notøy</t>
  </si>
  <si>
    <t>Izak Süssmann</t>
  </si>
  <si>
    <t>Bjarne Bergheim</t>
  </si>
  <si>
    <t>Oskar Emil Wavold</t>
  </si>
  <si>
    <t>Hans Sande</t>
  </si>
  <si>
    <t>Simon B. Kværnø</t>
  </si>
  <si>
    <t>Ole Magnus Strand</t>
  </si>
  <si>
    <t>Ole-Kristoffer Sørland</t>
  </si>
  <si>
    <t>Kristen Brosvik</t>
  </si>
  <si>
    <t>+105</t>
  </si>
  <si>
    <t>Bjørn Christian Stabo-Eeg</t>
  </si>
  <si>
    <t>Leiv Arne Støyva Sårheim</t>
  </si>
  <si>
    <t>Johannes N. Johansen</t>
  </si>
  <si>
    <t>UK</t>
  </si>
  <si>
    <t>Vilde Sårheim</t>
  </si>
  <si>
    <t>Amalie Melin</t>
  </si>
  <si>
    <t>JK</t>
  </si>
  <si>
    <t>Tuva Fløysvik</t>
  </si>
  <si>
    <t>Celina Ramstad</t>
  </si>
  <si>
    <t>Yvonne Holm</t>
  </si>
  <si>
    <t>Maren Fikse</t>
  </si>
  <si>
    <t>Sunniva Block</t>
  </si>
  <si>
    <t>+75</t>
  </si>
  <si>
    <t>Marta Josefiene Skretting</t>
  </si>
  <si>
    <t>Helene Skuggedal</t>
  </si>
  <si>
    <t>Bettine Carlsen</t>
  </si>
  <si>
    <t>Rebekka Tao Jacobsen</t>
  </si>
  <si>
    <t>Maithe Eilander</t>
  </si>
  <si>
    <t>Kamilla Storstein Grønnestad</t>
  </si>
  <si>
    <t>Tina Marita Kværnø</t>
  </si>
  <si>
    <t>Julia Jordanger Loen</t>
  </si>
  <si>
    <t>Sofie Prytz Løwer</t>
  </si>
  <si>
    <t>Emma Hald</t>
  </si>
  <si>
    <t>SK</t>
  </si>
  <si>
    <t>Ragnhild Haug Lillegård</t>
  </si>
  <si>
    <t>Oslo AK</t>
  </si>
  <si>
    <t>Emelie Førstemann Nilsen</t>
  </si>
  <si>
    <t>Eirin Nygren</t>
  </si>
  <si>
    <t>Spydeberg Atletene</t>
  </si>
  <si>
    <t>Sandra Trædal</t>
  </si>
  <si>
    <t>Marit Årdalsbakke</t>
  </si>
  <si>
    <t>Anita Skimten Monsen</t>
  </si>
  <si>
    <t>Kristin Solbakken</t>
  </si>
  <si>
    <t>Ingvild Bang</t>
  </si>
  <si>
    <t>Rebecca Tiffin</t>
  </si>
  <si>
    <t>K1</t>
  </si>
  <si>
    <t>Kira Ingelsrudøyen</t>
  </si>
  <si>
    <t>SM</t>
  </si>
  <si>
    <t>Åsmund Rykhus</t>
  </si>
  <si>
    <t>Sindre Rørstadbotnen</t>
  </si>
  <si>
    <t>Tore Gjøringbø</t>
  </si>
  <si>
    <t>Mehmet Alp Øzalp</t>
  </si>
  <si>
    <t>Lørenskog AK</t>
  </si>
  <si>
    <t>Tom-Erik Lysenstøen</t>
  </si>
  <si>
    <t>Tomas Erlandsen</t>
  </si>
  <si>
    <t>M9</t>
  </si>
  <si>
    <t>Aage Sletsjøe</t>
  </si>
  <si>
    <t>Jens Graff</t>
  </si>
  <si>
    <t>Jon Peter Ueland</t>
  </si>
  <si>
    <t>x</t>
  </si>
  <si>
    <t>Rebekka Tao Jacobsen, JK, 58 kg, rykk 68 kg</t>
  </si>
  <si>
    <t>xxx</t>
  </si>
  <si>
    <t>Emma Hald, JK, 63 kg, rykk 77 kg, 80 kg, støt 95 kg, sml. 170 kg, 175 kg</t>
  </si>
  <si>
    <t>Tor Kristoffer Klethagen, Gjøvik AK, F -Johannes N. Johansen, Gjøvik AK, F</t>
  </si>
  <si>
    <t>Jardar Tøn, Gjøvik AK</t>
  </si>
  <si>
    <t>-</t>
  </si>
  <si>
    <t>Maren Fikse, JK, 75 kg, støt 86 kg</t>
  </si>
  <si>
    <t>Ole Jakob Aas, T &amp; IL National, Int II - Jardar Tøn, Gjøvik AK</t>
  </si>
  <si>
    <t>Pål Kristian Klethagen, Gjøvik AK, K</t>
  </si>
  <si>
    <t>Bent Furevik, Lørenskog AK</t>
  </si>
  <si>
    <t>Andreas Nordmo Skauen, Oslo AK, F</t>
  </si>
  <si>
    <t>Simen Kristoffer Frogner, Gjøvik AK</t>
  </si>
  <si>
    <t>Rebecca Tiffin, Oslo AK, F - Siri Magnussen, AK Bjørgvin</t>
  </si>
  <si>
    <t>Sebastian Farmen</t>
  </si>
  <si>
    <t>Jarleif Amdal</t>
  </si>
  <si>
    <t>Tønsberg-Kam.</t>
  </si>
  <si>
    <t>Roger B. Myrholt</t>
  </si>
  <si>
    <t>Jone Stornes</t>
  </si>
  <si>
    <t>Geir Amund Svan Hasle</t>
  </si>
  <si>
    <t>Leik Simon Aas</t>
  </si>
  <si>
    <t>Bent Furevik</t>
  </si>
  <si>
    <t>Martin Skauen</t>
  </si>
  <si>
    <t>John Nielsen</t>
  </si>
  <si>
    <t>M6</t>
  </si>
  <si>
    <t>Johan Thonerud</t>
  </si>
  <si>
    <t>Chisom Okeke</t>
  </si>
  <si>
    <t>Christiania AK</t>
  </si>
  <si>
    <t>Andreas Nordmo Skauen</t>
  </si>
  <si>
    <t>Tor Kristoffer Klethagen</t>
  </si>
  <si>
    <t>Thomas Eide</t>
  </si>
  <si>
    <t>Kim André Åndalen</t>
  </si>
  <si>
    <t>Kristian Holm</t>
  </si>
  <si>
    <t>Daniel Roness</t>
  </si>
  <si>
    <t>Christian Lysenstøen</t>
  </si>
  <si>
    <t>Aleksandr Tkachenko</t>
  </si>
  <si>
    <t>Mikkel Helle Sørum</t>
  </si>
  <si>
    <t>Jantsen Øverås</t>
  </si>
  <si>
    <t>Fredrik Kvist Gyllensten</t>
  </si>
  <si>
    <t>Torstein Dæhlin</t>
  </si>
  <si>
    <t>Daniel Roness, SM, 69 kg, støt 148 kg</t>
  </si>
  <si>
    <t>Olav Johansen,Gjøvik AK, F</t>
  </si>
  <si>
    <t>Johan Thonerud, Spydeberg Atleene, F</t>
  </si>
  <si>
    <t>Tor Kristoffer Klethagen, Gjøvik AK, F - Siri Magnussen, AK Bjørgvin</t>
  </si>
  <si>
    <t>Ole Jakob Aas, T &amp; IL National, Int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</si>
</sst>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"/>
    <numFmt numFmtId="165" formatCode="0.0"/>
    <numFmt numFmtId="166" formatCode="General;[Red]\-General"/>
    <numFmt numFmtId="167" formatCode="0.000"/>
    <numFmt numFmtId="168" formatCode="0.000000"/>
    <numFmt numFmtId="169" formatCode="dd/mm/yy;@"/>
    <numFmt numFmtId="170" formatCode="0.0;[Red]0.0"/>
    <numFmt numFmtId="171" formatCode="0;[Red]0"/>
    <numFmt numFmtId="172" formatCode="0.00;[Red]0.00"/>
  </numFmts>
  <fonts count="36" x14ac:knownFonts="1">
    <font>
      <sz val="10"/>
      <name val="MS Sans Serif"/>
      <family val="2"/>
    </font>
    <font>
      <sz val="10"/>
      <name val="MS Sans Serif"/>
      <family val="2"/>
    </font>
    <font>
      <sz val="10"/>
      <name val="Times New Roman"/>
    </font>
    <font>
      <b/>
      <sz val="10"/>
      <name val="Times New Roman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MS Sans Serif"/>
    </font>
    <font>
      <sz val="8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6"/>
      <name val="Arial"/>
      <family val="2"/>
    </font>
    <font>
      <sz val="8"/>
      <name val="Times New Roman"/>
      <family val="1"/>
    </font>
    <font>
      <sz val="20"/>
      <name val="MS Sans Serif"/>
      <family val="2"/>
    </font>
    <font>
      <sz val="26"/>
      <name val="MS Sans Serif"/>
      <family val="2"/>
    </font>
    <font>
      <sz val="18"/>
      <name val="MS Sans Serif"/>
      <family val="2"/>
    </font>
    <font>
      <sz val="10"/>
      <name val="Times New Roman"/>
    </font>
    <font>
      <sz val="28"/>
      <name val="Arial Black"/>
      <family val="2"/>
    </font>
    <font>
      <b/>
      <sz val="10"/>
      <name val="Times New Roman"/>
    </font>
    <font>
      <sz val="18"/>
      <name val="Arial Black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28"/>
      <name val="Times New Roman"/>
      <family val="1"/>
    </font>
    <font>
      <b/>
      <sz val="22"/>
      <name val="Times New Roman"/>
      <family val="1"/>
    </font>
    <font>
      <sz val="10"/>
      <name val="Arial"/>
    </font>
    <font>
      <b/>
      <sz val="9"/>
      <name val="Times New Roman"/>
      <family val="1"/>
    </font>
    <font>
      <b/>
      <sz val="11"/>
      <color indexed="18"/>
      <name val="Times New Roman"/>
      <family val="1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u/>
      <sz val="14"/>
      <color indexed="9"/>
      <name val="Arial"/>
      <family val="2"/>
    </font>
    <font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2" fontId="3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165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166" fontId="6" fillId="0" borderId="1" xfId="0" applyNumberFormat="1" applyFont="1" applyBorder="1"/>
    <xf numFmtId="2" fontId="6" fillId="0" borderId="1" xfId="0" applyNumberFormat="1" applyFont="1" applyBorder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2" fontId="6" fillId="0" borderId="0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165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69" fontId="0" fillId="0" borderId="0" xfId="0" applyNumberFormat="1"/>
    <xf numFmtId="169" fontId="13" fillId="0" borderId="0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right"/>
    </xf>
    <xf numFmtId="171" fontId="1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67" fontId="0" fillId="0" borderId="0" xfId="0" applyNumberFormat="1"/>
    <xf numFmtId="0" fontId="4" fillId="0" borderId="0" xfId="0" applyFont="1" applyAlignment="1" applyProtection="1">
      <alignment vertical="top"/>
    </xf>
    <xf numFmtId="0" fontId="1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 vertical="top"/>
    </xf>
    <xf numFmtId="0" fontId="15" fillId="0" borderId="0" xfId="0" applyFont="1" applyAlignment="1">
      <alignment horizontal="left"/>
    </xf>
    <xf numFmtId="0" fontId="4" fillId="0" borderId="0" xfId="0" applyFont="1" applyAlignment="1" applyProtection="1"/>
    <xf numFmtId="2" fontId="3" fillId="0" borderId="0" xfId="0" applyNumberFormat="1" applyFont="1" applyAlignment="1">
      <alignment horizontal="center"/>
    </xf>
    <xf numFmtId="0" fontId="4" fillId="0" borderId="0" xfId="0" applyFont="1" applyProtection="1"/>
    <xf numFmtId="170" fontId="4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165" fontId="17" fillId="0" borderId="0" xfId="0" applyNumberFormat="1" applyFont="1" applyAlignment="1" applyProtection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169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right"/>
    </xf>
    <xf numFmtId="169" fontId="14" fillId="0" borderId="0" xfId="0" applyNumberFormat="1" applyFont="1" applyAlignment="1" applyProtection="1">
      <alignment horizontal="left"/>
      <protection locked="0"/>
    </xf>
    <xf numFmtId="2" fontId="15" fillId="0" borderId="0" xfId="0" applyNumberFormat="1" applyFont="1" applyAlignment="1">
      <alignment horizontal="right"/>
    </xf>
    <xf numFmtId="1" fontId="14" fillId="0" borderId="0" xfId="0" applyNumberFormat="1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right" vertical="center"/>
      <protection locked="0"/>
    </xf>
    <xf numFmtId="2" fontId="14" fillId="0" borderId="11" xfId="0" applyNumberFormat="1" applyFont="1" applyBorder="1" applyAlignment="1" applyProtection="1">
      <alignment horizontal="right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169" fontId="14" fillId="0" borderId="11" xfId="0" applyNumberFormat="1" applyFont="1" applyBorder="1" applyAlignment="1" applyProtection="1">
      <alignment horizontal="center" vertical="center"/>
      <protection locked="0"/>
    </xf>
    <xf numFmtId="1" fontId="14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171" fontId="15" fillId="0" borderId="12" xfId="0" applyNumberFormat="1" applyFont="1" applyBorder="1" applyAlignment="1" applyProtection="1">
      <alignment horizontal="center" vertical="center"/>
      <protection locked="0"/>
    </xf>
    <xf numFmtId="171" fontId="14" fillId="0" borderId="11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 applyProtection="1">
      <alignment horizontal="center" vertical="center"/>
      <protection locked="0"/>
    </xf>
    <xf numFmtId="168" fontId="14" fillId="0" borderId="0" xfId="0" applyNumberFormat="1" applyFont="1" applyBorder="1" applyAlignment="1">
      <alignment horizontal="center" vertical="center"/>
    </xf>
    <xf numFmtId="171" fontId="15" fillId="0" borderId="14" xfId="0" applyNumberFormat="1" applyFont="1" applyBorder="1" applyAlignment="1" applyProtection="1">
      <alignment horizontal="center" vertical="center"/>
      <protection locked="0"/>
    </xf>
    <xf numFmtId="1" fontId="14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1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171" fontId="15" fillId="0" borderId="16" xfId="0" applyNumberFormat="1" applyFont="1" applyBorder="1" applyAlignment="1" applyProtection="1">
      <alignment horizontal="center" vertical="center"/>
      <protection locked="0"/>
    </xf>
    <xf numFmtId="171" fontId="14" fillId="0" borderId="15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 applyProtection="1">
      <alignment horizontal="center" vertical="center"/>
      <protection locked="0"/>
    </xf>
    <xf numFmtId="0" fontId="14" fillId="0" borderId="10" xfId="0" quotePrefix="1" applyFont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169" fontId="26" fillId="0" borderId="0" xfId="0" applyNumberFormat="1" applyFont="1" applyBorder="1" applyAlignment="1">
      <alignment horizontal="center"/>
    </xf>
    <xf numFmtId="1" fontId="26" fillId="0" borderId="0" xfId="0" applyNumberFormat="1" applyFont="1" applyBorder="1" applyAlignment="1">
      <alignment horizontal="left"/>
    </xf>
    <xf numFmtId="171" fontId="26" fillId="0" borderId="0" xfId="0" applyNumberFormat="1" applyFont="1" applyBorder="1" applyAlignment="1">
      <alignment horizontal="right"/>
    </xf>
    <xf numFmtId="2" fontId="26" fillId="0" borderId="0" xfId="0" applyNumberFormat="1" applyFont="1" applyBorder="1" applyAlignment="1">
      <alignment horizontal="right"/>
    </xf>
    <xf numFmtId="172" fontId="26" fillId="0" borderId="0" xfId="0" applyNumberFormat="1" applyFont="1" applyBorder="1" applyAlignment="1">
      <alignment horizontal="right"/>
    </xf>
    <xf numFmtId="0" fontId="5" fillId="0" borderId="10" xfId="0" quotePrefix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9" fontId="29" fillId="0" borderId="0" xfId="0" applyNumberFormat="1" applyFont="1" applyBorder="1" applyAlignment="1">
      <alignment horizontal="right" vertical="center"/>
    </xf>
    <xf numFmtId="164" fontId="29" fillId="0" borderId="0" xfId="0" applyNumberFormat="1" applyFont="1" applyBorder="1" applyAlignment="1">
      <alignment horizontal="right"/>
    </xf>
    <xf numFmtId="166" fontId="4" fillId="0" borderId="17" xfId="1" applyNumberFormat="1" applyFont="1" applyBorder="1" applyAlignment="1" applyProtection="1">
      <alignment horizontal="center" vertical="center"/>
      <protection locked="0"/>
    </xf>
    <xf numFmtId="166" fontId="4" fillId="0" borderId="18" xfId="1" applyNumberFormat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right" vertical="center"/>
      <protection locked="0"/>
    </xf>
    <xf numFmtId="2" fontId="5" fillId="0" borderId="20" xfId="1" applyNumberFormat="1" applyFont="1" applyBorder="1" applyAlignment="1" applyProtection="1">
      <alignment horizontal="right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169" fontId="5" fillId="0" borderId="20" xfId="1" applyNumberFormat="1" applyFont="1" applyBorder="1" applyAlignment="1" applyProtection="1">
      <alignment horizontal="center" vertical="center"/>
      <protection locked="0"/>
    </xf>
    <xf numFmtId="1" fontId="5" fillId="0" borderId="20" xfId="1" applyNumberFormat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vertical="center"/>
      <protection locked="0"/>
    </xf>
    <xf numFmtId="166" fontId="4" fillId="0" borderId="21" xfId="1" applyNumberFormat="1" applyFont="1" applyBorder="1" applyAlignment="1" applyProtection="1">
      <alignment horizontal="center" vertical="center"/>
      <protection locked="0"/>
    </xf>
    <xf numFmtId="0" fontId="5" fillId="0" borderId="19" xfId="1" quotePrefix="1" applyFont="1" applyBorder="1" applyAlignment="1" applyProtection="1">
      <alignment horizontal="right" vertical="center"/>
      <protection locked="0"/>
    </xf>
    <xf numFmtId="0" fontId="30" fillId="0" borderId="20" xfId="1" applyFont="1" applyBorder="1" applyAlignment="1" applyProtection="1">
      <alignment vertical="center"/>
      <protection locked="0"/>
    </xf>
    <xf numFmtId="0" fontId="5" fillId="0" borderId="20" xfId="1" applyFont="1" applyBorder="1" applyAlignment="1" applyProtection="1">
      <alignment horizontal="right" vertical="center"/>
      <protection locked="0"/>
    </xf>
    <xf numFmtId="2" fontId="5" fillId="0" borderId="20" xfId="1" quotePrefix="1" applyNumberFormat="1" applyFont="1" applyBorder="1" applyAlignment="1" applyProtection="1">
      <alignment horizontal="right" vertical="center"/>
      <protection locked="0"/>
    </xf>
    <xf numFmtId="0" fontId="31" fillId="0" borderId="19" xfId="1" quotePrefix="1" applyFont="1" applyBorder="1" applyAlignment="1" applyProtection="1">
      <alignment horizontal="right" vertical="center"/>
      <protection locked="0"/>
    </xf>
    <xf numFmtId="2" fontId="31" fillId="0" borderId="20" xfId="1" applyNumberFormat="1" applyFont="1" applyBorder="1" applyAlignment="1" applyProtection="1">
      <alignment horizontal="right" vertical="center"/>
      <protection locked="0"/>
    </xf>
    <xf numFmtId="0" fontId="31" fillId="0" borderId="20" xfId="1" applyFont="1" applyBorder="1" applyAlignment="1" applyProtection="1">
      <alignment horizontal="center" vertical="center"/>
      <protection locked="0"/>
    </xf>
    <xf numFmtId="169" fontId="31" fillId="0" borderId="20" xfId="1" applyNumberFormat="1" applyFont="1" applyBorder="1" applyAlignment="1" applyProtection="1">
      <alignment horizontal="center" vertical="center"/>
      <protection locked="0"/>
    </xf>
    <xf numFmtId="1" fontId="31" fillId="0" borderId="20" xfId="1" applyNumberFormat="1" applyFont="1" applyBorder="1" applyAlignment="1" applyProtection="1">
      <alignment horizontal="center" vertical="center"/>
      <protection locked="0"/>
    </xf>
    <xf numFmtId="0" fontId="31" fillId="0" borderId="20" xfId="1" applyFont="1" applyBorder="1" applyAlignment="1" applyProtection="1">
      <alignment vertical="center"/>
      <protection locked="0"/>
    </xf>
    <xf numFmtId="0" fontId="31" fillId="0" borderId="22" xfId="1" quotePrefix="1" applyFont="1" applyBorder="1" applyAlignment="1" applyProtection="1">
      <alignment horizontal="right" vertical="center"/>
      <protection locked="0"/>
    </xf>
    <xf numFmtId="2" fontId="31" fillId="0" borderId="23" xfId="1" applyNumberFormat="1" applyFont="1" applyBorder="1" applyAlignment="1" applyProtection="1">
      <alignment horizontal="right" vertical="center"/>
      <protection locked="0"/>
    </xf>
    <xf numFmtId="0" fontId="31" fillId="0" borderId="23" xfId="1" applyFont="1" applyBorder="1" applyAlignment="1" applyProtection="1">
      <alignment horizontal="center" vertical="center"/>
      <protection locked="0"/>
    </xf>
    <xf numFmtId="169" fontId="31" fillId="0" borderId="23" xfId="1" applyNumberFormat="1" applyFont="1" applyBorder="1" applyAlignment="1" applyProtection="1">
      <alignment horizontal="center" vertical="center"/>
      <protection locked="0"/>
    </xf>
    <xf numFmtId="0" fontId="31" fillId="0" borderId="23" xfId="1" applyFont="1" applyBorder="1" applyAlignment="1" applyProtection="1">
      <alignment vertical="center"/>
      <protection locked="0"/>
    </xf>
    <xf numFmtId="166" fontId="4" fillId="0" borderId="24" xfId="1" applyNumberFormat="1" applyFont="1" applyBorder="1" applyAlignment="1" applyProtection="1">
      <alignment horizontal="center" vertical="center"/>
      <protection locked="0"/>
    </xf>
    <xf numFmtId="166" fontId="4" fillId="0" borderId="25" xfId="1" applyNumberFormat="1" applyFont="1" applyBorder="1" applyAlignment="1" applyProtection="1">
      <alignment horizontal="center" vertical="center"/>
      <protection locked="0"/>
    </xf>
    <xf numFmtId="166" fontId="4" fillId="0" borderId="26" xfId="1" applyNumberFormat="1" applyFont="1" applyBorder="1" applyAlignment="1" applyProtection="1">
      <alignment horizontal="center" vertical="center"/>
      <protection locked="0"/>
    </xf>
    <xf numFmtId="1" fontId="5" fillId="0" borderId="0" xfId="0" applyNumberFormat="1" applyFont="1" applyBorder="1" applyAlignment="1">
      <alignment horizontal="left"/>
    </xf>
    <xf numFmtId="0" fontId="32" fillId="2" borderId="0" xfId="0" applyFont="1" applyFill="1"/>
    <xf numFmtId="1" fontId="32" fillId="2" borderId="0" xfId="0" applyNumberFormat="1" applyFont="1" applyFill="1" applyAlignment="1">
      <alignment horizontal="center"/>
    </xf>
    <xf numFmtId="0" fontId="3" fillId="0" borderId="20" xfId="1" applyFont="1" applyBorder="1" applyAlignment="1" applyProtection="1">
      <alignment vertical="center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71" fontId="4" fillId="0" borderId="12" xfId="0" applyNumberFormat="1" applyFont="1" applyBorder="1" applyAlignment="1" applyProtection="1">
      <alignment horizontal="center" vertical="center"/>
      <protection locked="0"/>
    </xf>
    <xf numFmtId="171" fontId="4" fillId="0" borderId="12" xfId="0" quotePrefix="1" applyNumberFormat="1" applyFont="1" applyBorder="1" applyAlignment="1" applyProtection="1">
      <alignment horizontal="center" vertical="center"/>
      <protection locked="0"/>
    </xf>
    <xf numFmtId="1" fontId="33" fillId="2" borderId="0" xfId="0" applyNumberFormat="1" applyFont="1" applyFill="1" applyAlignment="1">
      <alignment horizontal="right"/>
    </xf>
    <xf numFmtId="1" fontId="35" fillId="0" borderId="0" xfId="0" applyNumberFormat="1" applyFont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left"/>
      <protection locked="0"/>
    </xf>
    <xf numFmtId="0" fontId="14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34" fillId="2" borderId="0" xfId="0" applyFont="1" applyFill="1" applyAlignment="1">
      <alignment horizontal="center"/>
    </xf>
    <xf numFmtId="0" fontId="28" fillId="3" borderId="0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left"/>
    </xf>
    <xf numFmtId="169" fontId="25" fillId="5" borderId="0" xfId="0" applyNumberFormat="1" applyFont="1" applyFill="1" applyBorder="1" applyAlignment="1">
      <alignment horizontal="left"/>
    </xf>
  </cellXfs>
  <cellStyles count="2">
    <cellStyle name="Normal" xfId="0" builtinId="0"/>
    <cellStyle name="Normal_Sheet2" xfId="1"/>
  </cellStyles>
  <dxfs count="24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5</xdr:col>
      <xdr:colOff>1697078</xdr:colOff>
      <xdr:row>2</xdr:row>
      <xdr:rowOff>38100</xdr:rowOff>
    </xdr:to>
    <xdr:sp macro="" textlink="">
      <xdr:nvSpPr>
        <xdr:cNvPr id="15439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15800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5</xdr:col>
      <xdr:colOff>1697078</xdr:colOff>
      <xdr:row>2</xdr:row>
      <xdr:rowOff>38100</xdr:rowOff>
    </xdr:to>
    <xdr:sp macro="" textlink="">
      <xdr:nvSpPr>
        <xdr:cNvPr id="6233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6594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5</xdr:col>
      <xdr:colOff>1697078</xdr:colOff>
      <xdr:row>2</xdr:row>
      <xdr:rowOff>38100</xdr:rowOff>
    </xdr:to>
    <xdr:sp macro="" textlink="">
      <xdr:nvSpPr>
        <xdr:cNvPr id="8276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8640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5</xdr:col>
      <xdr:colOff>1697078</xdr:colOff>
      <xdr:row>2</xdr:row>
      <xdr:rowOff>38100</xdr:rowOff>
    </xdr:to>
    <xdr:sp macro="" textlink="">
      <xdr:nvSpPr>
        <xdr:cNvPr id="9299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9661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5</xdr:col>
      <xdr:colOff>1697078</xdr:colOff>
      <xdr:row>2</xdr:row>
      <xdr:rowOff>38100</xdr:rowOff>
    </xdr:to>
    <xdr:sp macro="" textlink="">
      <xdr:nvSpPr>
        <xdr:cNvPr id="10322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10685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5</xdr:col>
      <xdr:colOff>1697078</xdr:colOff>
      <xdr:row>2</xdr:row>
      <xdr:rowOff>38100</xdr:rowOff>
    </xdr:to>
    <xdr:sp macro="" textlink="">
      <xdr:nvSpPr>
        <xdr:cNvPr id="11345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11707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5</xdr:col>
      <xdr:colOff>1697078</xdr:colOff>
      <xdr:row>2</xdr:row>
      <xdr:rowOff>38100</xdr:rowOff>
    </xdr:to>
    <xdr:sp macro="" textlink="">
      <xdr:nvSpPr>
        <xdr:cNvPr id="12370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12737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6</xdr:col>
      <xdr:colOff>1880</xdr:colOff>
      <xdr:row>2</xdr:row>
      <xdr:rowOff>38100</xdr:rowOff>
    </xdr:to>
    <xdr:sp macro="" textlink="">
      <xdr:nvSpPr>
        <xdr:cNvPr id="13394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13759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1188720</xdr:colOff>
      <xdr:row>0</xdr:row>
      <xdr:rowOff>63500</xdr:rowOff>
    </xdr:from>
    <xdr:to>
      <xdr:col>6</xdr:col>
      <xdr:colOff>1880</xdr:colOff>
      <xdr:row>2</xdr:row>
      <xdr:rowOff>38100</xdr:rowOff>
    </xdr:to>
    <xdr:sp macro="" textlink="">
      <xdr:nvSpPr>
        <xdr:cNvPr id="16461" name="Rectangle 1"/>
        <xdr:cNvSpPr>
          <a:spLocks noChangeArrowheads="1"/>
        </xdr:cNvSpPr>
      </xdr:nvSpPr>
      <xdr:spPr bwMode="auto">
        <a:xfrm>
          <a:off x="3365500" y="63500"/>
          <a:ext cx="469900" cy="825500"/>
        </a:xfrm>
        <a:prstGeom prst="rect">
          <a:avLst/>
        </a:prstGeom>
        <a:noFill/>
        <a:ln w="2476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nb-NO"/>
        </a:p>
      </xdr:txBody>
    </xdr:sp>
    <xdr:clientData/>
  </xdr:twoCellAnchor>
  <xdr:twoCellAnchor>
    <xdr:from>
      <xdr:col>0</xdr:col>
      <xdr:colOff>403860</xdr:colOff>
      <xdr:row>0</xdr:row>
      <xdr:rowOff>53340</xdr:rowOff>
    </xdr:from>
    <xdr:to>
      <xdr:col>2</xdr:col>
      <xdr:colOff>68580</xdr:colOff>
      <xdr:row>4</xdr:row>
      <xdr:rowOff>0</xdr:rowOff>
    </xdr:to>
    <xdr:pic>
      <xdr:nvPicPr>
        <xdr:cNvPr id="16821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6858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autoPageBreaks="0" fitToPage="1"/>
  </sheetPr>
  <dimension ref="A1:V39"/>
  <sheetViews>
    <sheetView showGridLines="0" showRowColHeaders="0" showZeros="0" tabSelected="1" showOutlineSymbols="0" topLeftCell="A4" zoomScaleNormal="100" zoomScaleSheetLayoutView="75" workbookViewId="0">
      <selection activeCell="A9" sqref="A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11.21875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1" t="s">
        <v>46</v>
      </c>
      <c r="D5" s="162"/>
      <c r="E5" s="162"/>
      <c r="F5" s="162"/>
      <c r="G5" s="52" t="s">
        <v>0</v>
      </c>
      <c r="H5" s="163" t="s">
        <v>47</v>
      </c>
      <c r="I5" s="164"/>
      <c r="J5" s="164"/>
      <c r="K5" s="164"/>
      <c r="L5" s="85" t="s">
        <v>1</v>
      </c>
      <c r="M5" s="165" t="s">
        <v>48</v>
      </c>
      <c r="N5" s="166"/>
      <c r="O5" s="166"/>
      <c r="P5" s="166"/>
      <c r="Q5" s="85" t="s">
        <v>2</v>
      </c>
      <c r="R5" s="86">
        <v>42441</v>
      </c>
      <c r="S5" s="87" t="s">
        <v>30</v>
      </c>
      <c r="T5" s="88">
        <v>1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23">
        <v>48</v>
      </c>
      <c r="B9" s="124">
        <v>47.17</v>
      </c>
      <c r="C9" s="125" t="s">
        <v>115</v>
      </c>
      <c r="D9" s="126">
        <v>36902</v>
      </c>
      <c r="E9" s="127"/>
      <c r="F9" s="128" t="s">
        <v>126</v>
      </c>
      <c r="G9" s="128" t="s">
        <v>53</v>
      </c>
      <c r="H9" s="121">
        <v>-44</v>
      </c>
      <c r="I9" s="129">
        <v>-45</v>
      </c>
      <c r="J9" s="122">
        <v>-45</v>
      </c>
      <c r="K9" s="121">
        <v>60</v>
      </c>
      <c r="L9" s="153">
        <v>-64</v>
      </c>
      <c r="M9" s="153">
        <v>64</v>
      </c>
      <c r="N9" s="96">
        <f t="shared" ref="N9:N24" si="0">IF(MAX(H9:J9)&lt;0,0,TRUNC(MAX(H9:J9)/1)*1)</f>
        <v>0</v>
      </c>
      <c r="O9" s="96">
        <f t="shared" ref="O9:O24" si="1">IF(MAX(K9:M9)&lt;0,0,TRUNC(MAX(K9:M9)/1)*1)</f>
        <v>64</v>
      </c>
      <c r="P9" s="96">
        <f t="shared" ref="P9:P24" si="2">IF(N9=0,0,IF(O9=0,0,SUM(N9:O9)))</f>
        <v>0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0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98" t="s">
        <v>22</v>
      </c>
      <c r="T9" s="98" t="s">
        <v>22</v>
      </c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1.6647121624466155</v>
      </c>
      <c r="V9" s="119">
        <f>R5</f>
        <v>42441</v>
      </c>
    </row>
    <row r="10" spans="1:22" s="13" customFormat="1" ht="19.95" customHeight="1" x14ac:dyDescent="0.25">
      <c r="A10" s="123">
        <v>53</v>
      </c>
      <c r="B10" s="124">
        <v>49.87</v>
      </c>
      <c r="C10" s="125" t="s">
        <v>118</v>
      </c>
      <c r="D10" s="126">
        <v>35898</v>
      </c>
      <c r="E10" s="127"/>
      <c r="F10" s="128" t="s">
        <v>127</v>
      </c>
      <c r="G10" s="128" t="s">
        <v>54</v>
      </c>
      <c r="H10" s="121">
        <v>49</v>
      </c>
      <c r="I10" s="129">
        <v>-52</v>
      </c>
      <c r="J10" s="122">
        <v>53</v>
      </c>
      <c r="K10" s="121">
        <v>67</v>
      </c>
      <c r="L10" s="153">
        <v>-70</v>
      </c>
      <c r="M10" s="153">
        <v>-70</v>
      </c>
      <c r="N10" s="96">
        <f t="shared" si="0"/>
        <v>53</v>
      </c>
      <c r="O10" s="96">
        <f t="shared" si="1"/>
        <v>67</v>
      </c>
      <c r="P10" s="96">
        <f t="shared" si="2"/>
        <v>120</v>
      </c>
      <c r="Q10" s="97">
        <f t="shared" ref="Q10:Q24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190.3264543704399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>
        <v>1</v>
      </c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1.5860537864203326</v>
      </c>
      <c r="V10" s="119">
        <f>R5</f>
        <v>42441</v>
      </c>
    </row>
    <row r="11" spans="1:22" s="13" customFormat="1" ht="19.95" customHeight="1" x14ac:dyDescent="0.25">
      <c r="A11" s="123">
        <v>58</v>
      </c>
      <c r="B11" s="124">
        <v>54.23</v>
      </c>
      <c r="C11" s="125" t="s">
        <v>118</v>
      </c>
      <c r="D11" s="126">
        <v>35320</v>
      </c>
      <c r="E11" s="127"/>
      <c r="F11" s="128" t="s">
        <v>128</v>
      </c>
      <c r="G11" s="128" t="s">
        <v>53</v>
      </c>
      <c r="H11" s="121">
        <v>66</v>
      </c>
      <c r="I11" s="129">
        <v>68</v>
      </c>
      <c r="J11" s="122">
        <v>-70</v>
      </c>
      <c r="K11" s="121">
        <v>84</v>
      </c>
      <c r="L11" s="153">
        <v>87</v>
      </c>
      <c r="M11" s="153">
        <v>-90</v>
      </c>
      <c r="N11" s="96">
        <f t="shared" si="0"/>
        <v>68</v>
      </c>
      <c r="O11" s="96">
        <f t="shared" si="1"/>
        <v>87</v>
      </c>
      <c r="P11" s="96">
        <f t="shared" si="2"/>
        <v>155</v>
      </c>
      <c r="Q11" s="97">
        <f t="shared" si="3"/>
        <v>229.6013161064287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>
        <v>1</v>
      </c>
      <c r="T11" s="152" t="s">
        <v>161</v>
      </c>
      <c r="U11" s="99">
        <f t="shared" si="4"/>
        <v>1.4812988135898626</v>
      </c>
      <c r="V11" s="119">
        <f>R5</f>
        <v>42441</v>
      </c>
    </row>
    <row r="12" spans="1:22" s="13" customFormat="1" ht="19.95" customHeight="1" x14ac:dyDescent="0.25">
      <c r="A12" s="130">
        <v>58</v>
      </c>
      <c r="B12" s="124">
        <v>54.98</v>
      </c>
      <c r="C12" s="125" t="s">
        <v>115</v>
      </c>
      <c r="D12" s="126">
        <v>36487</v>
      </c>
      <c r="E12" s="127"/>
      <c r="F12" s="128" t="s">
        <v>129</v>
      </c>
      <c r="G12" s="128" t="s">
        <v>55</v>
      </c>
      <c r="H12" s="121">
        <v>30</v>
      </c>
      <c r="I12" s="129">
        <v>-33</v>
      </c>
      <c r="J12" s="122">
        <v>-33</v>
      </c>
      <c r="K12" s="121">
        <v>41</v>
      </c>
      <c r="L12" s="153">
        <v>44</v>
      </c>
      <c r="M12" s="153">
        <v>-46</v>
      </c>
      <c r="N12" s="96">
        <f t="shared" si="0"/>
        <v>30</v>
      </c>
      <c r="O12" s="96">
        <f t="shared" si="1"/>
        <v>44</v>
      </c>
      <c r="P12" s="96">
        <f t="shared" si="2"/>
        <v>74</v>
      </c>
      <c r="Q12" s="97">
        <f t="shared" si="3"/>
        <v>108.45212903220819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>
        <v>5</v>
      </c>
      <c r="T12" s="101" t="s">
        <v>22</v>
      </c>
      <c r="U12" s="99">
        <f t="shared" si="4"/>
        <v>1.4655693112460566</v>
      </c>
      <c r="V12" s="119">
        <f>R5</f>
        <v>42441</v>
      </c>
    </row>
    <row r="13" spans="1:22" s="13" customFormat="1" ht="19.95" customHeight="1" x14ac:dyDescent="0.25">
      <c r="A13" s="123">
        <v>58</v>
      </c>
      <c r="B13" s="124">
        <v>57.19</v>
      </c>
      <c r="C13" s="125" t="s">
        <v>118</v>
      </c>
      <c r="D13" s="126">
        <v>35232</v>
      </c>
      <c r="E13" s="127"/>
      <c r="F13" s="131" t="s">
        <v>130</v>
      </c>
      <c r="G13" s="128" t="s">
        <v>56</v>
      </c>
      <c r="H13" s="121">
        <v>53</v>
      </c>
      <c r="I13" s="129">
        <v>57</v>
      </c>
      <c r="J13" s="122">
        <v>-61</v>
      </c>
      <c r="K13" s="121">
        <v>70</v>
      </c>
      <c r="L13" s="153">
        <v>75</v>
      </c>
      <c r="M13" s="95">
        <v>77</v>
      </c>
      <c r="N13" s="96">
        <f t="shared" si="0"/>
        <v>57</v>
      </c>
      <c r="O13" s="96">
        <f t="shared" si="1"/>
        <v>77</v>
      </c>
      <c r="P13" s="96">
        <f t="shared" si="2"/>
        <v>134</v>
      </c>
      <c r="Q13" s="97">
        <f t="shared" si="3"/>
        <v>190.61757377853382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>
        <v>2</v>
      </c>
      <c r="T13" s="101" t="s">
        <v>22</v>
      </c>
      <c r="U13" s="99">
        <f t="shared" si="4"/>
        <v>1.4225192073024913</v>
      </c>
      <c r="V13" s="119">
        <f>R5</f>
        <v>42441</v>
      </c>
    </row>
    <row r="14" spans="1:22" s="13" customFormat="1" ht="19.95" customHeight="1" x14ac:dyDescent="0.25">
      <c r="A14" s="123">
        <v>58</v>
      </c>
      <c r="B14" s="124">
        <v>56</v>
      </c>
      <c r="C14" s="125" t="s">
        <v>115</v>
      </c>
      <c r="D14" s="126">
        <v>36168</v>
      </c>
      <c r="E14" s="127"/>
      <c r="F14" s="128" t="s">
        <v>131</v>
      </c>
      <c r="G14" s="128" t="s">
        <v>57</v>
      </c>
      <c r="H14" s="121">
        <v>42</v>
      </c>
      <c r="I14" s="129">
        <v>46</v>
      </c>
      <c r="J14" s="122">
        <v>48</v>
      </c>
      <c r="K14" s="121">
        <v>50</v>
      </c>
      <c r="L14" s="153">
        <v>55</v>
      </c>
      <c r="M14" s="153">
        <v>57</v>
      </c>
      <c r="N14" s="96">
        <f t="shared" si="0"/>
        <v>48</v>
      </c>
      <c r="O14" s="96">
        <f t="shared" si="1"/>
        <v>57</v>
      </c>
      <c r="P14" s="96">
        <f t="shared" si="2"/>
        <v>105</v>
      </c>
      <c r="Q14" s="97">
        <f t="shared" si="3"/>
        <v>151.73671457095878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>
        <v>3</v>
      </c>
      <c r="T14" s="101" t="s">
        <v>22</v>
      </c>
      <c r="U14" s="99">
        <f t="shared" si="4"/>
        <v>1.4451115673424646</v>
      </c>
      <c r="V14" s="119">
        <f>R5</f>
        <v>42441</v>
      </c>
    </row>
    <row r="15" spans="1:22" s="13" customFormat="1" ht="19.95" customHeight="1" x14ac:dyDescent="0.25">
      <c r="A15" s="130">
        <v>58</v>
      </c>
      <c r="B15" s="124">
        <v>53.73</v>
      </c>
      <c r="C15" s="125" t="s">
        <v>115</v>
      </c>
      <c r="D15" s="126">
        <v>37315</v>
      </c>
      <c r="E15" s="127"/>
      <c r="F15" s="128" t="s">
        <v>132</v>
      </c>
      <c r="G15" s="128" t="s">
        <v>55</v>
      </c>
      <c r="H15" s="121">
        <v>38</v>
      </c>
      <c r="I15" s="129">
        <v>40</v>
      </c>
      <c r="J15" s="122">
        <v>42</v>
      </c>
      <c r="K15" s="121">
        <v>52</v>
      </c>
      <c r="L15" s="153">
        <v>55</v>
      </c>
      <c r="M15" s="153">
        <v>58</v>
      </c>
      <c r="N15" s="96">
        <f t="shared" si="0"/>
        <v>42</v>
      </c>
      <c r="O15" s="96">
        <f t="shared" si="1"/>
        <v>58</v>
      </c>
      <c r="P15" s="96">
        <f t="shared" si="2"/>
        <v>100</v>
      </c>
      <c r="Q15" s="97">
        <f t="shared" si="3"/>
        <v>149.21255314045098</v>
      </c>
      <c r="R15" s="97" t="str">
        <f>IF(OR(D15="",B15="",V15=""),0,IF(OR(C15="UM",C15="JM",C15="SM",C15="UK",C15="JK",C15="SK"),"",Q15*(IF(ABS(1900-YEAR((V15+1)-D15))&lt;29,0,(VLOOKUP((YEAR(V15)-YEAR(D15)),'Meltzer-Malone'!$A$3:$B$63,2))))))</f>
        <v/>
      </c>
      <c r="S15" s="101">
        <v>4</v>
      </c>
      <c r="T15" s="101"/>
      <c r="U15" s="99">
        <f t="shared" si="4"/>
        <v>1.4921255314045099</v>
      </c>
      <c r="V15" s="119">
        <f>R5</f>
        <v>42441</v>
      </c>
    </row>
    <row r="16" spans="1:22" s="13" customFormat="1" ht="19.95" customHeight="1" x14ac:dyDescent="0.25">
      <c r="A16" s="130">
        <v>63</v>
      </c>
      <c r="B16" s="124">
        <v>60.73</v>
      </c>
      <c r="C16" s="125" t="s">
        <v>115</v>
      </c>
      <c r="D16" s="126">
        <v>36912</v>
      </c>
      <c r="E16" s="127"/>
      <c r="F16" s="128" t="s">
        <v>133</v>
      </c>
      <c r="G16" s="128" t="s">
        <v>53</v>
      </c>
      <c r="H16" s="121">
        <v>54</v>
      </c>
      <c r="I16" s="129">
        <v>56</v>
      </c>
      <c r="J16" s="122">
        <v>58</v>
      </c>
      <c r="K16" s="121">
        <v>66</v>
      </c>
      <c r="L16" s="153">
        <v>-69</v>
      </c>
      <c r="M16" s="153">
        <v>71</v>
      </c>
      <c r="N16" s="96">
        <f t="shared" si="0"/>
        <v>58</v>
      </c>
      <c r="O16" s="96">
        <f t="shared" si="1"/>
        <v>71</v>
      </c>
      <c r="P16" s="96">
        <f t="shared" si="2"/>
        <v>129</v>
      </c>
      <c r="Q16" s="97">
        <f t="shared" si="3"/>
        <v>175.7625011215255</v>
      </c>
      <c r="R16" s="97" t="str">
        <f>IF(OR(D16="",B16="",V16=""),0,IF(OR(C16="UM",C16="JM",C16="SM",C16="UK",C16="JK",C16="SK"),"",Q16*(IF(ABS(1900-YEAR((V16+1)-D16))&lt;29,0,(VLOOKUP((YEAR(V16)-YEAR(D16)),'Meltzer-Malone'!$A$3:$B$63,2))))))</f>
        <v/>
      </c>
      <c r="S16" s="101">
        <v>2</v>
      </c>
      <c r="T16" s="101"/>
      <c r="U16" s="99">
        <f t="shared" si="4"/>
        <v>1.3625000086939962</v>
      </c>
      <c r="V16" s="119">
        <f>R5</f>
        <v>42441</v>
      </c>
    </row>
    <row r="17" spans="1:22" s="13" customFormat="1" ht="19.95" customHeight="1" x14ac:dyDescent="0.25">
      <c r="A17" s="123">
        <v>63</v>
      </c>
      <c r="B17" s="124">
        <v>62.46</v>
      </c>
      <c r="C17" s="125" t="s">
        <v>118</v>
      </c>
      <c r="D17" s="126">
        <v>35431</v>
      </c>
      <c r="E17" s="127"/>
      <c r="F17" s="128" t="s">
        <v>134</v>
      </c>
      <c r="G17" s="128" t="s">
        <v>54</v>
      </c>
      <c r="H17" s="121">
        <v>74</v>
      </c>
      <c r="I17" s="129">
        <v>77</v>
      </c>
      <c r="J17" s="122">
        <v>80</v>
      </c>
      <c r="K17" s="121">
        <v>90</v>
      </c>
      <c r="L17" s="153">
        <v>95</v>
      </c>
      <c r="M17" s="153">
        <v>-98</v>
      </c>
      <c r="N17" s="96">
        <f t="shared" si="0"/>
        <v>80</v>
      </c>
      <c r="O17" s="96">
        <f t="shared" si="1"/>
        <v>95</v>
      </c>
      <c r="P17" s="96">
        <f t="shared" si="2"/>
        <v>175</v>
      </c>
      <c r="Q17" s="97">
        <f t="shared" si="3"/>
        <v>233.90406053140615</v>
      </c>
      <c r="R17" s="97" t="str">
        <f>IF(OR(D17="",B17="",V17=""),0,IF(OR(C17="UM",C17="JM",C17="SM",C17="UK",C17="JK",C17="SK"),"",Q17*(IF(ABS(1900-YEAR((V17+1)-D17))&lt;29,0,(VLOOKUP((YEAR(V17)-YEAR(D17)),'Meltzer-Malone'!$A$3:$B$63,2))))))</f>
        <v/>
      </c>
      <c r="S17" s="101">
        <v>1</v>
      </c>
      <c r="T17" s="152" t="s">
        <v>163</v>
      </c>
      <c r="U17" s="99">
        <f t="shared" si="4"/>
        <v>1.336594631608035</v>
      </c>
      <c r="V17" s="119">
        <f>R5</f>
        <v>42441</v>
      </c>
    </row>
    <row r="18" spans="1:22" s="13" customFormat="1" ht="19.95" customHeight="1" x14ac:dyDescent="0.25">
      <c r="A18" s="117"/>
      <c r="B18" s="90"/>
      <c r="C18" s="118"/>
      <c r="D18" s="92"/>
      <c r="E18" s="93"/>
      <c r="F18" s="94"/>
      <c r="G18" s="94"/>
      <c r="H18" s="100"/>
      <c r="I18" s="95"/>
      <c r="J18" s="95"/>
      <c r="K18" s="100"/>
      <c r="L18" s="95"/>
      <c r="M18" s="95"/>
      <c r="N18" s="96">
        <f t="shared" si="0"/>
        <v>0</v>
      </c>
      <c r="O18" s="96">
        <f t="shared" si="1"/>
        <v>0</v>
      </c>
      <c r="P18" s="96">
        <f t="shared" si="2"/>
        <v>0</v>
      </c>
      <c r="Q18" s="97" t="str">
        <f t="shared" si="3"/>
        <v/>
      </c>
      <c r="R18" s="97">
        <f>IF(OR(D18="",B18="",V18=""),0,IF(OR(C18="UM",C18="JM",C18="SM",C18="UK",C18="JK",C18="SK"),"",Q18*(IF(ABS(1900-YEAR((V18+1)-D18))&lt;29,0,(VLOOKUP((YEAR(V18)-YEAR(D18)),'Meltzer-Malone'!$A$3:$B$63,2))))))</f>
        <v>0</v>
      </c>
      <c r="S18" s="101" t="s">
        <v>22</v>
      </c>
      <c r="T18" s="101" t="s">
        <v>22</v>
      </c>
      <c r="U18" s="99" t="str">
        <f t="shared" si="4"/>
        <v/>
      </c>
      <c r="V18" s="119">
        <f>R5</f>
        <v>42441</v>
      </c>
    </row>
    <row r="19" spans="1:22" s="13" customFormat="1" ht="19.95" customHeight="1" x14ac:dyDescent="0.25">
      <c r="A19" s="117"/>
      <c r="B19" s="90"/>
      <c r="C19" s="118"/>
      <c r="D19" s="92"/>
      <c r="E19" s="93"/>
      <c r="F19" s="94"/>
      <c r="G19" s="94"/>
      <c r="H19" s="100"/>
      <c r="I19" s="95"/>
      <c r="J19" s="95"/>
      <c r="K19" s="100"/>
      <c r="L19" s="95"/>
      <c r="M19" s="95"/>
      <c r="N19" s="96">
        <f t="shared" si="0"/>
        <v>0</v>
      </c>
      <c r="O19" s="96">
        <f t="shared" si="1"/>
        <v>0</v>
      </c>
      <c r="P19" s="96">
        <f t="shared" si="2"/>
        <v>0</v>
      </c>
      <c r="Q19" s="97" t="str">
        <f t="shared" si="3"/>
        <v/>
      </c>
      <c r="R19" s="97">
        <f>IF(OR(D19="",B19="",V19=""),0,IF(OR(C19="UM",C19="JM",C19="SM",C19="UK",C19="JK",C19="SK"),"",Q19*(IF(ABS(1900-YEAR((V19+1)-D19))&lt;29,0,(VLOOKUP((YEAR(V19)-YEAR(D19)),'Meltzer-Malone'!$A$3:$B$63,2))))))</f>
        <v>0</v>
      </c>
      <c r="S19" s="101"/>
      <c r="T19" s="101"/>
      <c r="U19" s="99" t="str">
        <f t="shared" si="4"/>
        <v/>
      </c>
      <c r="V19" s="119">
        <f>R5</f>
        <v>42441</v>
      </c>
    </row>
    <row r="20" spans="1:22" s="13" customFormat="1" ht="19.95" customHeight="1" x14ac:dyDescent="0.25">
      <c r="A20" s="117"/>
      <c r="B20" s="90"/>
      <c r="C20" s="118"/>
      <c r="D20" s="92"/>
      <c r="E20" s="93"/>
      <c r="F20" s="94"/>
      <c r="G20" s="94"/>
      <c r="H20" s="100"/>
      <c r="I20" s="95"/>
      <c r="J20" s="95"/>
      <c r="K20" s="100"/>
      <c r="L20" s="95"/>
      <c r="M20" s="95"/>
      <c r="N20" s="96">
        <f t="shared" si="0"/>
        <v>0</v>
      </c>
      <c r="O20" s="96">
        <f t="shared" si="1"/>
        <v>0</v>
      </c>
      <c r="P20" s="96">
        <f t="shared" si="2"/>
        <v>0</v>
      </c>
      <c r="Q20" s="97" t="str">
        <f t="shared" si="3"/>
        <v/>
      </c>
      <c r="R20" s="97">
        <f>IF(OR(D20="",B20="",V20=""),0,IF(OR(C20="UM",C20="JM",C20="SM",C20="UK",C20="JK",C20="SK"),"",Q20*(IF(ABS(1900-YEAR((V20+1)-D20))&lt;29,0,(VLOOKUP((YEAR(V20)-YEAR(D20)),'Meltzer-Malone'!$A$3:$B$63,2))))))</f>
        <v>0</v>
      </c>
      <c r="S20" s="101"/>
      <c r="T20" s="101"/>
      <c r="U20" s="99" t="str">
        <f t="shared" si="4"/>
        <v/>
      </c>
      <c r="V20" s="119">
        <f>R5</f>
        <v>42441</v>
      </c>
    </row>
    <row r="21" spans="1:22" s="13" customFormat="1" ht="19.95" customHeight="1" x14ac:dyDescent="0.25">
      <c r="A21" s="117"/>
      <c r="B21" s="90"/>
      <c r="C21" s="118"/>
      <c r="D21" s="92"/>
      <c r="E21" s="93"/>
      <c r="F21" s="94"/>
      <c r="G21" s="94"/>
      <c r="H21" s="100"/>
      <c r="I21" s="95"/>
      <c r="J21" s="95"/>
      <c r="K21" s="100"/>
      <c r="L21" s="95"/>
      <c r="M21" s="95"/>
      <c r="N21" s="96">
        <f t="shared" si="0"/>
        <v>0</v>
      </c>
      <c r="O21" s="96">
        <f t="shared" si="1"/>
        <v>0</v>
      </c>
      <c r="P21" s="96">
        <f t="shared" si="2"/>
        <v>0</v>
      </c>
      <c r="Q21" s="97" t="str">
        <f t="shared" si="3"/>
        <v/>
      </c>
      <c r="R21" s="97">
        <f>IF(OR(D21="",B21="",V21=""),0,IF(OR(C21="UM",C21="JM",C21="SM",C21="UK",C21="JK",C21="SK"),"",Q21*(IF(ABS(1900-YEAR((V21+1)-D21))&lt;29,0,(VLOOKUP((YEAR(V21)-YEAR(D21)),'Meltzer-Malone'!$A$3:$B$63,2))))))</f>
        <v>0</v>
      </c>
      <c r="S21" s="101"/>
      <c r="T21" s="101"/>
      <c r="U21" s="99" t="str">
        <f t="shared" si="4"/>
        <v/>
      </c>
      <c r="V21" s="119">
        <f>R5</f>
        <v>42441</v>
      </c>
    </row>
    <row r="22" spans="1:22" s="13" customFormat="1" ht="19.95" customHeight="1" x14ac:dyDescent="0.25">
      <c r="A22" s="117"/>
      <c r="B22" s="90"/>
      <c r="C22" s="118"/>
      <c r="D22" s="92"/>
      <c r="E22" s="93"/>
      <c r="F22" s="94"/>
      <c r="G22" s="94"/>
      <c r="H22" s="100"/>
      <c r="I22" s="95"/>
      <c r="J22" s="95"/>
      <c r="K22" s="100"/>
      <c r="L22" s="95"/>
      <c r="M22" s="95"/>
      <c r="N22" s="96">
        <f t="shared" si="0"/>
        <v>0</v>
      </c>
      <c r="O22" s="96">
        <f t="shared" si="1"/>
        <v>0</v>
      </c>
      <c r="P22" s="96">
        <f t="shared" si="2"/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42441</v>
      </c>
    </row>
    <row r="23" spans="1:22" s="13" customFormat="1" ht="19.95" customHeight="1" x14ac:dyDescent="0.25">
      <c r="A23" s="117"/>
      <c r="B23" s="90"/>
      <c r="C23" s="118"/>
      <c r="D23" s="91"/>
      <c r="E23" s="93"/>
      <c r="F23" s="94"/>
      <c r="G23" s="94"/>
      <c r="H23" s="100"/>
      <c r="I23" s="95"/>
      <c r="J23" s="95"/>
      <c r="K23" s="100"/>
      <c r="L23" s="95"/>
      <c r="M23" s="95"/>
      <c r="N23" s="96">
        <f t="shared" si="0"/>
        <v>0</v>
      </c>
      <c r="O23" s="96">
        <f t="shared" si="1"/>
        <v>0</v>
      </c>
      <c r="P23" s="96">
        <f t="shared" si="2"/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42441</v>
      </c>
    </row>
    <row r="24" spans="1:22" s="13" customFormat="1" ht="19.95" customHeight="1" x14ac:dyDescent="0.25">
      <c r="A24" s="117"/>
      <c r="B24" s="90"/>
      <c r="C24" s="118"/>
      <c r="D24" s="92"/>
      <c r="E24" s="93"/>
      <c r="F24" s="94"/>
      <c r="G24" s="94"/>
      <c r="H24" s="100"/>
      <c r="I24" s="95"/>
      <c r="J24" s="95"/>
      <c r="K24" s="100"/>
      <c r="L24" s="95"/>
      <c r="M24" s="95"/>
      <c r="N24" s="96">
        <f t="shared" si="0"/>
        <v>0</v>
      </c>
      <c r="O24" s="96">
        <f t="shared" si="1"/>
        <v>0</v>
      </c>
      <c r="P24" s="106">
        <f t="shared" si="2"/>
        <v>0</v>
      </c>
      <c r="Q24" s="97" t="str">
        <f t="shared" si="3"/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42441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10"/>
      <c r="V25" s="120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7" t="s">
        <v>66</v>
      </c>
      <c r="D27" s="158"/>
      <c r="E27" s="158"/>
      <c r="F27" s="158"/>
      <c r="G27" s="56" t="s">
        <v>36</v>
      </c>
      <c r="H27" s="57">
        <v>1</v>
      </c>
      <c r="I27" s="157" t="s">
        <v>68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167"/>
      <c r="D28" s="167"/>
      <c r="E28" s="167"/>
      <c r="F28" s="167"/>
      <c r="G28" s="58" t="s">
        <v>22</v>
      </c>
      <c r="H28" s="57">
        <v>2</v>
      </c>
      <c r="I28" s="157" t="s">
        <v>73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69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7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1"/>
      <c r="D32" s="42"/>
      <c r="E32" s="42"/>
      <c r="F32" s="43"/>
      <c r="G32" s="62" t="s">
        <v>39</v>
      </c>
      <c r="H32" s="157" t="s">
        <v>70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7" t="s">
        <v>67</v>
      </c>
      <c r="D33" s="158"/>
      <c r="E33" s="158"/>
      <c r="F33" s="158"/>
      <c r="G33" s="62" t="s">
        <v>40</v>
      </c>
      <c r="H33" s="157" t="s">
        <v>71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83</v>
      </c>
      <c r="D35" s="158"/>
      <c r="E35" s="158"/>
      <c r="F35" s="158"/>
      <c r="G35" s="62" t="s">
        <v>24</v>
      </c>
      <c r="H35" s="157" t="s">
        <v>162</v>
      </c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8"/>
      <c r="D36" s="158"/>
      <c r="E36" s="158"/>
      <c r="F36" s="158"/>
      <c r="G36" s="62"/>
      <c r="H36" s="157" t="s">
        <v>164</v>
      </c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6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C28:F28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12 H14:M20 L13:M13 H22:M23 L21:M21 L24:M24">
    <cfRule type="cellIs" dxfId="23" priority="7" stopIfTrue="1" operator="between">
      <formula>1</formula>
      <formula>300</formula>
    </cfRule>
    <cfRule type="cellIs" dxfId="22" priority="8" stopIfTrue="1" operator="lessThanOrEqual">
      <formula>0</formula>
    </cfRule>
  </conditionalFormatting>
  <conditionalFormatting sqref="H13:K13">
    <cfRule type="cellIs" dxfId="21" priority="5" stopIfTrue="1" operator="between">
      <formula>1</formula>
      <formula>300</formula>
    </cfRule>
    <cfRule type="cellIs" dxfId="20" priority="6" stopIfTrue="1" operator="lessThanOrEqual">
      <formula>0</formula>
    </cfRule>
  </conditionalFormatting>
  <conditionalFormatting sqref="H21:K21">
    <cfRule type="cellIs" dxfId="19" priority="3" stopIfTrue="1" operator="between">
      <formula>1</formula>
      <formula>300</formula>
    </cfRule>
    <cfRule type="cellIs" dxfId="18" priority="4" stopIfTrue="1" operator="lessThanOrEqual">
      <formula>0</formula>
    </cfRule>
  </conditionalFormatting>
  <conditionalFormatting sqref="H24:K24">
    <cfRule type="cellIs" dxfId="17" priority="1" stopIfTrue="1" operator="between">
      <formula>1</formula>
      <formula>300</formula>
    </cfRule>
    <cfRule type="cellIs" dxfId="16" priority="2" stopIfTrue="1" operator="lessThanOrEqual">
      <formula>0</formula>
    </cfRule>
  </conditionalFormatting>
  <dataValidations count="2">
    <dataValidation type="list" allowBlank="1" showInputMessage="1" showErrorMessage="1" sqref="C9:C24">
      <formula1>"UM,JM,SM,UK,JK,SK,M1,M2,M3,M4,M5,M6,M7,M8,M9,M10,K1,K2,K3,K4,K5,K6,K7,K8,K9,K10"</formula1>
    </dataValidation>
    <dataValidation type="list" allowBlank="1" showInputMessage="1" showErrorMessage="1" sqref="A9:A24">
      <formula1>"44,48,53,58,63,69,+69,'+69,69+,75,+75,'+75,75+,50,56,62,69,77,85,94,+94,'+94,94+,105,+105,'+105,105+"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2"/>
  <sheetViews>
    <sheetView showGridLines="0" showRowColHeaders="0" zoomScale="120" zoomScaleNormal="120" workbookViewId="0">
      <pane ySplit="2" topLeftCell="A3" activePane="bottomLeft" state="frozen"/>
      <selection pane="bottomLeft" activeCell="P68" sqref="P68"/>
    </sheetView>
  </sheetViews>
  <sheetFormatPr baseColWidth="10" defaultColWidth="8.77734375" defaultRowHeight="12.6" x14ac:dyDescent="0.25"/>
  <cols>
    <col min="1" max="1" width="4.5546875" customWidth="1"/>
    <col min="2" max="2" width="5.44140625" customWidth="1"/>
    <col min="3" max="3" width="8.44140625" customWidth="1"/>
    <col min="4" max="4" width="5.44140625" customWidth="1"/>
    <col min="5" max="5" width="10.44140625" style="50" customWidth="1"/>
    <col min="6" max="6" width="29.5546875" style="12" customWidth="1"/>
    <col min="7" max="7" width="21.5546875" style="12" customWidth="1"/>
    <col min="8" max="10" width="6.77734375" customWidth="1"/>
    <col min="11" max="11" width="9.5546875" style="74" customWidth="1"/>
  </cols>
  <sheetData>
    <row r="1" spans="1:12" ht="34.799999999999997" x14ac:dyDescent="0.55000000000000004">
      <c r="A1" s="170" t="s">
        <v>49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s="69" customFormat="1" ht="26.25" customHeight="1" x14ac:dyDescent="0.4">
      <c r="A2" s="171" t="str">
        <f>IF('P1'!H5&gt;0,'P1'!H5,"")</f>
        <v>Gjøvik AK</v>
      </c>
      <c r="B2" s="171"/>
      <c r="C2" s="171"/>
      <c r="D2" s="171"/>
      <c r="E2" s="171"/>
      <c r="F2" s="171" t="str">
        <f>IF('P1'!M5&gt;0,'P1'!M5,"")</f>
        <v>Gjøvik</v>
      </c>
      <c r="G2" s="171"/>
      <c r="H2" s="172" t="str">
        <f>IF('P1'!O5&gt;0,'P1'!O5,"")</f>
        <v/>
      </c>
      <c r="I2" s="172"/>
      <c r="J2" s="173">
        <f>IF('P1'!R5&gt;0,'P1'!R5,"")</f>
        <v>42441</v>
      </c>
      <c r="K2" s="173"/>
    </row>
    <row r="3" spans="1:12" ht="27.6" x14ac:dyDescent="0.45">
      <c r="A3" s="169" t="s">
        <v>26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2" ht="21" x14ac:dyDescent="0.4">
      <c r="A4" s="54"/>
      <c r="B4" s="54"/>
      <c r="C4" s="54"/>
      <c r="D4" s="54"/>
      <c r="E4" s="70"/>
      <c r="F4" s="71"/>
      <c r="G4" s="71"/>
      <c r="H4" s="54"/>
      <c r="I4" s="54"/>
      <c r="J4" s="54"/>
      <c r="K4" s="73"/>
    </row>
    <row r="5" spans="1:12" ht="15.6" x14ac:dyDescent="0.3">
      <c r="A5" s="109"/>
      <c r="B5" s="110">
        <f>IF('P1'!A9="","",'P1'!A9)</f>
        <v>48</v>
      </c>
      <c r="C5" s="111">
        <f>IF('P1'!B9="","",'P1'!B9)</f>
        <v>47.17</v>
      </c>
      <c r="D5" s="110" t="str">
        <f>IF('P1'!C9="","",'P1'!C9)</f>
        <v>UK</v>
      </c>
      <c r="E5" s="112">
        <f>IF('P1'!D9="","",'P1'!D9)</f>
        <v>36902</v>
      </c>
      <c r="F5" s="113" t="str">
        <f>IF('P1'!F9="","",'P1'!F9)</f>
        <v>Helene Skuggedal</v>
      </c>
      <c r="G5" s="113" t="str">
        <f>IF('P1'!G9="","",'P1'!G9)</f>
        <v>Larvik AK</v>
      </c>
      <c r="H5" s="114" t="str">
        <f>IF('P1'!N9=0,"",'P1'!N9)</f>
        <v/>
      </c>
      <c r="I5" s="114">
        <f>IF('P1'!O9=0,"",'P1'!O9)</f>
        <v>64</v>
      </c>
      <c r="J5" s="114" t="str">
        <f>IF('P1'!P9=0,"",'P1'!P9)</f>
        <v/>
      </c>
      <c r="K5" s="115" t="str">
        <f>IF('P1'!Q9=0,"",'P1'!Q9)</f>
        <v/>
      </c>
      <c r="L5" s="81"/>
    </row>
    <row r="6" spans="1:12" ht="15.6" x14ac:dyDescent="0.3">
      <c r="A6" s="109"/>
      <c r="B6" s="110"/>
      <c r="C6" s="111"/>
      <c r="D6" s="110"/>
      <c r="E6" s="112"/>
      <c r="F6" s="113"/>
      <c r="G6" s="113"/>
      <c r="H6" s="114"/>
      <c r="I6" s="114"/>
      <c r="J6" s="114"/>
      <c r="K6" s="115"/>
      <c r="L6" s="81"/>
    </row>
    <row r="7" spans="1:12" ht="15.6" x14ac:dyDescent="0.3">
      <c r="A7" s="109">
        <v>1</v>
      </c>
      <c r="B7" s="110">
        <f>IF('P1'!A10="","",'P1'!A10)</f>
        <v>53</v>
      </c>
      <c r="C7" s="111">
        <f>IF('P1'!B10="","",'P1'!B10)</f>
        <v>49.87</v>
      </c>
      <c r="D7" s="110" t="str">
        <f>IF('P1'!C10="","",'P1'!C10)</f>
        <v>JK</v>
      </c>
      <c r="E7" s="112">
        <f>IF('P1'!D10="","",'P1'!D10)</f>
        <v>35898</v>
      </c>
      <c r="F7" s="113" t="str">
        <f>IF('P1'!F10="","",'P1'!F10)</f>
        <v>Bettine Carlsen</v>
      </c>
      <c r="G7" s="113" t="str">
        <f>IF('P1'!G10="","",'P1'!G10)</f>
        <v>AK Bjørgvin</v>
      </c>
      <c r="H7" s="114">
        <f>IF('P1'!N10=0,"",'P1'!N10)</f>
        <v>53</v>
      </c>
      <c r="I7" s="114">
        <f>IF('P1'!O10=0,"",'P1'!O10)</f>
        <v>67</v>
      </c>
      <c r="J7" s="114">
        <f>IF('P1'!P10=0,"",'P1'!P10)</f>
        <v>120</v>
      </c>
      <c r="K7" s="115">
        <f>IF('P1'!Q10=0,"",'P1'!Q10)</f>
        <v>190.3264543704399</v>
      </c>
      <c r="L7" s="81">
        <v>12</v>
      </c>
    </row>
    <row r="8" spans="1:12" ht="15.6" x14ac:dyDescent="0.3">
      <c r="A8" s="109"/>
      <c r="B8" s="110"/>
      <c r="C8" s="111"/>
      <c r="D8" s="110"/>
      <c r="E8" s="112"/>
      <c r="F8" s="113"/>
      <c r="G8" s="113"/>
      <c r="H8" s="114"/>
      <c r="I8" s="114"/>
      <c r="J8" s="114"/>
      <c r="K8" s="115"/>
      <c r="L8" s="81"/>
    </row>
    <row r="9" spans="1:12" ht="15.6" x14ac:dyDescent="0.3">
      <c r="A9" s="109">
        <v>1</v>
      </c>
      <c r="B9" s="110">
        <f>IF('P1'!A11="","",'P1'!A11)</f>
        <v>58</v>
      </c>
      <c r="C9" s="111">
        <f>IF('P1'!B11="","",'P1'!B11)</f>
        <v>54.23</v>
      </c>
      <c r="D9" s="110" t="str">
        <f>IF('P1'!C11="","",'P1'!C11)</f>
        <v>JK</v>
      </c>
      <c r="E9" s="112">
        <f>IF('P1'!D11="","",'P1'!D11)</f>
        <v>35320</v>
      </c>
      <c r="F9" s="113" t="str">
        <f>IF('P1'!F11="","",'P1'!F11)</f>
        <v>Rebekka Tao Jacobsen</v>
      </c>
      <c r="G9" s="113" t="str">
        <f>IF('P1'!G11="","",'P1'!G11)</f>
        <v>Larvik AK</v>
      </c>
      <c r="H9" s="114">
        <f>IF('P1'!N11=0,"",'P1'!N11)</f>
        <v>68</v>
      </c>
      <c r="I9" s="114">
        <f>IF('P1'!O11=0,"",'P1'!O11)</f>
        <v>87</v>
      </c>
      <c r="J9" s="114">
        <f>IF('P1'!P11=0,"",'P1'!P11)</f>
        <v>155</v>
      </c>
      <c r="K9" s="115">
        <f>IF('P1'!Q11=0,"",'P1'!Q11)</f>
        <v>229.6013161064287</v>
      </c>
      <c r="L9" s="81">
        <v>12</v>
      </c>
    </row>
    <row r="10" spans="1:12" ht="15.6" x14ac:dyDescent="0.3">
      <c r="A10" s="109">
        <v>2</v>
      </c>
      <c r="B10" s="110">
        <f>IF('P1'!A13="","",'P1'!A13)</f>
        <v>58</v>
      </c>
      <c r="C10" s="111">
        <f>IF('P1'!B13="","",'P1'!B13)</f>
        <v>57.19</v>
      </c>
      <c r="D10" s="110" t="str">
        <f>IF('P1'!C13="","",'P1'!C13)</f>
        <v>JK</v>
      </c>
      <c r="E10" s="112">
        <f>IF('P1'!D13="","",'P1'!D13)</f>
        <v>35232</v>
      </c>
      <c r="F10" s="113" t="str">
        <f>IF('P1'!F13="","",'P1'!F13)</f>
        <v>Kamilla Storstein Grønnestad</v>
      </c>
      <c r="G10" s="113" t="str">
        <f>IF('P1'!G13="","",'P1'!G13)</f>
        <v>Haugesund VK</v>
      </c>
      <c r="H10" s="114">
        <f>IF('P1'!N13=0,"",'P1'!N13)</f>
        <v>57</v>
      </c>
      <c r="I10" s="114">
        <f>IF('P1'!O13=0,"",'P1'!O13)</f>
        <v>77</v>
      </c>
      <c r="J10" s="114">
        <f>IF('P1'!P13=0,"",'P1'!P13)</f>
        <v>134</v>
      </c>
      <c r="K10" s="115">
        <f>IF('P1'!Q13=0,"",'P1'!Q13)</f>
        <v>190.61757377853382</v>
      </c>
      <c r="L10" s="81">
        <v>10</v>
      </c>
    </row>
    <row r="11" spans="1:12" ht="15.6" x14ac:dyDescent="0.3">
      <c r="A11" s="109">
        <v>3</v>
      </c>
      <c r="B11" s="110">
        <f>IF('P1'!A14="","",'P1'!A14)</f>
        <v>58</v>
      </c>
      <c r="C11" s="111">
        <f>IF('P1'!B14="","",'P1'!B14)</f>
        <v>56</v>
      </c>
      <c r="D11" s="110" t="str">
        <f>IF('P1'!C14="","",'P1'!C14)</f>
        <v>UK</v>
      </c>
      <c r="E11" s="112">
        <f>IF('P1'!D14="","",'P1'!D14)</f>
        <v>36168</v>
      </c>
      <c r="F11" s="113" t="str">
        <f>IF('P1'!F14="","",'P1'!F14)</f>
        <v>Tina Marita Kværnø</v>
      </c>
      <c r="G11" s="113" t="str">
        <f>IF('P1'!G14="","",'P1'!G14)</f>
        <v>Hitra VK</v>
      </c>
      <c r="H11" s="114">
        <f>IF('P1'!N14=0,"",'P1'!N14)</f>
        <v>48</v>
      </c>
      <c r="I11" s="114">
        <f>IF('P1'!O14=0,"",'P1'!O14)</f>
        <v>57</v>
      </c>
      <c r="J11" s="114">
        <f>IF('P1'!P14=0,"",'P1'!P14)</f>
        <v>105</v>
      </c>
      <c r="K11" s="115">
        <f>IF('P1'!Q14=0,"",'P1'!Q14)</f>
        <v>151.73671457095878</v>
      </c>
      <c r="L11" s="81">
        <v>9</v>
      </c>
    </row>
    <row r="12" spans="1:12" ht="15.6" x14ac:dyDescent="0.3">
      <c r="A12" s="109">
        <v>4</v>
      </c>
      <c r="B12" s="110">
        <f>IF('P1'!A15="","",'P1'!A15)</f>
        <v>58</v>
      </c>
      <c r="C12" s="111">
        <f>IF('P1'!B15="","",'P1'!B15)</f>
        <v>53.73</v>
      </c>
      <c r="D12" s="110" t="str">
        <f>IF('P1'!C15="","",'P1'!C15)</f>
        <v>UK</v>
      </c>
      <c r="E12" s="112">
        <f>IF('P1'!D15="","",'P1'!D15)</f>
        <v>37315</v>
      </c>
      <c r="F12" s="113" t="str">
        <f>IF('P1'!F15="","",'P1'!F15)</f>
        <v>Julia Jordanger Loen</v>
      </c>
      <c r="G12" s="113" t="str">
        <f>IF('P1'!G15="","",'P1'!G15)</f>
        <v>Breimsbygda IL</v>
      </c>
      <c r="H12" s="114">
        <f>IF('P1'!N15=0,"",'P1'!N15)</f>
        <v>42</v>
      </c>
      <c r="I12" s="114">
        <f>IF('P1'!O15=0,"",'P1'!O15)</f>
        <v>58</v>
      </c>
      <c r="J12" s="114">
        <f>IF('P1'!P15=0,"",'P1'!P15)</f>
        <v>100</v>
      </c>
      <c r="K12" s="115">
        <f>IF('P1'!Q15=0,"",'P1'!Q15)</f>
        <v>149.21255314045098</v>
      </c>
      <c r="L12" s="81">
        <v>8</v>
      </c>
    </row>
    <row r="13" spans="1:12" ht="15.6" x14ac:dyDescent="0.3">
      <c r="A13" s="109">
        <v>5</v>
      </c>
      <c r="B13" s="110">
        <f>IF('P1'!A12="","",'P1'!A12)</f>
        <v>58</v>
      </c>
      <c r="C13" s="111">
        <f>IF('P1'!B12="","",'P1'!B12)</f>
        <v>54.98</v>
      </c>
      <c r="D13" s="110" t="str">
        <f>IF('P1'!C12="","",'P1'!C12)</f>
        <v>UK</v>
      </c>
      <c r="E13" s="112">
        <f>IF('P1'!D12="","",'P1'!D12)</f>
        <v>36487</v>
      </c>
      <c r="F13" s="113" t="str">
        <f>IF('P1'!F12="","",'P1'!F12)</f>
        <v>Maithe Eilander</v>
      </c>
      <c r="G13" s="113" t="str">
        <f>IF('P1'!G12="","",'P1'!G12)</f>
        <v>Breimsbygda IL</v>
      </c>
      <c r="H13" s="114">
        <f>IF('P1'!N12=0,"",'P1'!N12)</f>
        <v>30</v>
      </c>
      <c r="I13" s="114">
        <f>IF('P1'!O12=0,"",'P1'!O12)</f>
        <v>44</v>
      </c>
      <c r="J13" s="114">
        <f>IF('P1'!P12=0,"",'P1'!P12)</f>
        <v>74</v>
      </c>
      <c r="K13" s="115">
        <f>IF('P1'!Q12=0,"",'P1'!Q12)</f>
        <v>108.45212903220819</v>
      </c>
      <c r="L13" s="81">
        <v>7</v>
      </c>
    </row>
    <row r="14" spans="1:12" ht="15.6" x14ac:dyDescent="0.3">
      <c r="A14" s="109"/>
      <c r="B14" s="110"/>
      <c r="C14" s="111"/>
      <c r="D14" s="110"/>
      <c r="E14" s="112"/>
      <c r="F14" s="113"/>
      <c r="G14" s="113"/>
      <c r="H14" s="114"/>
      <c r="I14" s="114"/>
      <c r="J14" s="114"/>
      <c r="K14" s="115"/>
      <c r="L14" s="81"/>
    </row>
    <row r="15" spans="1:12" ht="15.6" x14ac:dyDescent="0.3">
      <c r="A15" s="109">
        <v>1</v>
      </c>
      <c r="B15" s="110">
        <f>IF('P1'!A17="","",'P1'!A17)</f>
        <v>63</v>
      </c>
      <c r="C15" s="111">
        <f>IF('P1'!B17="","",'P1'!B17)</f>
        <v>62.46</v>
      </c>
      <c r="D15" s="110" t="str">
        <f>IF('P1'!C17="","",'P1'!C17)</f>
        <v>JK</v>
      </c>
      <c r="E15" s="112">
        <f>IF('P1'!D17="","",'P1'!D17)</f>
        <v>35431</v>
      </c>
      <c r="F15" s="113" t="str">
        <f>IF('P1'!F17="","",'P1'!F17)</f>
        <v>Emma Hald</v>
      </c>
      <c r="G15" s="113" t="str">
        <f>IF('P1'!G17="","",'P1'!G17)</f>
        <v>AK Bjørgvin</v>
      </c>
      <c r="H15" s="114">
        <f>IF('P1'!N17=0,"",'P1'!N17)</f>
        <v>80</v>
      </c>
      <c r="I15" s="114">
        <f>IF('P1'!O17=0,"",'P1'!O17)</f>
        <v>95</v>
      </c>
      <c r="J15" s="114">
        <f>IF('P1'!P17=0,"",'P1'!P17)</f>
        <v>175</v>
      </c>
      <c r="K15" s="115">
        <f>IF('P1'!Q17=0,"",'P1'!Q17)</f>
        <v>233.90406053140615</v>
      </c>
      <c r="L15" s="81">
        <v>12</v>
      </c>
    </row>
    <row r="16" spans="1:12" ht="15.6" x14ac:dyDescent="0.3">
      <c r="A16" s="109">
        <v>2</v>
      </c>
      <c r="B16" s="110">
        <f>IF('P1'!A16="","",'P1'!A16)</f>
        <v>63</v>
      </c>
      <c r="C16" s="111">
        <f>IF('P1'!B16="","",'P1'!B16)</f>
        <v>60.73</v>
      </c>
      <c r="D16" s="110" t="str">
        <f>IF('P1'!C16="","",'P1'!C16)</f>
        <v>UK</v>
      </c>
      <c r="E16" s="112">
        <f>IF('P1'!D16="","",'P1'!D16)</f>
        <v>36912</v>
      </c>
      <c r="F16" s="113" t="str">
        <f>IF('P1'!F16="","",'P1'!F16)</f>
        <v>Sofie Prytz Løwer</v>
      </c>
      <c r="G16" s="113" t="str">
        <f>IF('P1'!G16="","",'P1'!G16)</f>
        <v>Larvik AK</v>
      </c>
      <c r="H16" s="114">
        <f>IF('P1'!N16=0,"",'P1'!N16)</f>
        <v>58</v>
      </c>
      <c r="I16" s="114">
        <f>IF('P1'!O16=0,"",'P1'!O16)</f>
        <v>71</v>
      </c>
      <c r="J16" s="114">
        <f>IF('P1'!P16=0,"",'P1'!P16)</f>
        <v>129</v>
      </c>
      <c r="K16" s="115">
        <f>IF('P1'!Q16=0,"",'P1'!Q16)</f>
        <v>175.7625011215255</v>
      </c>
      <c r="L16" s="81">
        <v>10</v>
      </c>
    </row>
    <row r="17" spans="1:12" ht="15.6" x14ac:dyDescent="0.3">
      <c r="A17" s="109"/>
      <c r="B17" s="110"/>
      <c r="C17" s="111"/>
      <c r="D17" s="110"/>
      <c r="E17" s="112"/>
      <c r="F17" s="113"/>
      <c r="G17" s="113"/>
      <c r="H17" s="114"/>
      <c r="I17" s="114"/>
      <c r="J17" s="114"/>
      <c r="K17" s="115"/>
      <c r="L17" s="81"/>
    </row>
    <row r="18" spans="1:12" ht="15.6" x14ac:dyDescent="0.3">
      <c r="A18" s="109">
        <v>1</v>
      </c>
      <c r="B18" s="110">
        <f>IF('P4'!A11="","",'P4'!A11)</f>
        <v>69</v>
      </c>
      <c r="C18" s="111">
        <f>IF('P4'!B11="","",'P4'!B11)</f>
        <v>68.08</v>
      </c>
      <c r="D18" s="110" t="str">
        <f>IF('P4'!C11="","",'P4'!C11)</f>
        <v>JK</v>
      </c>
      <c r="E18" s="112">
        <f>IF('P4'!D11="","",'P4'!D11)</f>
        <v>35560</v>
      </c>
      <c r="F18" s="113" t="str">
        <f>IF('P4'!F11="","",'P4'!F11)</f>
        <v>Tuva Fløysvik</v>
      </c>
      <c r="G18" s="113" t="str">
        <f>IF('P4'!G11="","",'P4'!G11)</f>
        <v>Hillevåg AK</v>
      </c>
      <c r="H18" s="114">
        <f>IF('P4'!N11=0,"",'P4'!N11)</f>
        <v>52</v>
      </c>
      <c r="I18" s="114">
        <f>IF('P4'!O11=0,"",'P4'!O11)</f>
        <v>70</v>
      </c>
      <c r="J18" s="114">
        <f>IF('P4'!P11=0,"",'P4'!P11)</f>
        <v>122</v>
      </c>
      <c r="K18" s="115">
        <f>IF('P4'!Q11=0,"",'P4'!Q11)</f>
        <v>154.33112232419711</v>
      </c>
      <c r="L18" s="81">
        <v>12</v>
      </c>
    </row>
    <row r="19" spans="1:12" ht="15.6" x14ac:dyDescent="0.3">
      <c r="A19" s="109">
        <v>2</v>
      </c>
      <c r="B19" s="110">
        <f>IF('P4'!A12="","",'P4'!A12)</f>
        <v>69</v>
      </c>
      <c r="C19" s="111">
        <f>IF('P4'!B12="","",'P4'!B12)</f>
        <v>65.64</v>
      </c>
      <c r="D19" s="110" t="str">
        <f>IF('P4'!C12="","",'P4'!C12)</f>
        <v>JK</v>
      </c>
      <c r="E19" s="112">
        <f>IF('P4'!D12="","",'P4'!D12)</f>
        <v>36085</v>
      </c>
      <c r="F19" s="113" t="str">
        <f>IF('P4'!F12="","",'P4'!F12)</f>
        <v>Celina Ramstad</v>
      </c>
      <c r="G19" s="113" t="str">
        <f>IF('P4'!G12="","",'P4'!G12)</f>
        <v>Haugesund VK</v>
      </c>
      <c r="H19" s="114">
        <f>IF('P4'!N12=0,"",'P4'!N12)</f>
        <v>53</v>
      </c>
      <c r="I19" s="114">
        <f>IF('P4'!O12=0,"",'P4'!O12)</f>
        <v>67</v>
      </c>
      <c r="J19" s="114">
        <f>IF('P4'!P12=0,"",'P4'!P12)</f>
        <v>120</v>
      </c>
      <c r="K19" s="115">
        <f>IF('P4'!Q12=0,"",'P4'!Q12)</f>
        <v>155.27279274927258</v>
      </c>
      <c r="L19" s="81">
        <v>10</v>
      </c>
    </row>
    <row r="20" spans="1:12" ht="15.6" x14ac:dyDescent="0.3">
      <c r="A20" s="109">
        <v>3</v>
      </c>
      <c r="B20" s="110">
        <f>IF('P4'!A10="","",'P4'!A10)</f>
        <v>69</v>
      </c>
      <c r="C20" s="111">
        <f>IF('P4'!B10="","",'P4'!B10)</f>
        <v>67.88</v>
      </c>
      <c r="D20" s="110" t="str">
        <f>IF('P4'!C10="","",'P4'!C10)</f>
        <v>UK</v>
      </c>
      <c r="E20" s="112">
        <f>IF('P4'!D10="","",'P4'!D10)</f>
        <v>36288</v>
      </c>
      <c r="F20" s="113" t="str">
        <f>IF('P4'!F10="","",'P4'!F10)</f>
        <v>Amalie Melin</v>
      </c>
      <c r="G20" s="113" t="str">
        <f>IF('P4'!G10="","",'P4'!G10)</f>
        <v>T &amp; IL National</v>
      </c>
      <c r="H20" s="114">
        <f>IF('P4'!N10=0,"",'P4'!N10)</f>
        <v>44</v>
      </c>
      <c r="I20" s="114">
        <f>IF('P4'!O10=0,"",'P4'!O10)</f>
        <v>57</v>
      </c>
      <c r="J20" s="114">
        <f>IF('P4'!P10=0,"",'P4'!P10)</f>
        <v>101</v>
      </c>
      <c r="K20" s="115">
        <f>IF('P4'!Q10=0,"",'P4'!Q10)</f>
        <v>127.99410107063117</v>
      </c>
      <c r="L20" s="81">
        <v>9</v>
      </c>
    </row>
    <row r="21" spans="1:12" ht="15.6" x14ac:dyDescent="0.3">
      <c r="A21" s="109">
        <v>4</v>
      </c>
      <c r="B21" s="110">
        <f>IF('P4'!A9="","",'P4'!A9)</f>
        <v>69</v>
      </c>
      <c r="C21" s="111">
        <f>IF('P4'!B9="","",'P4'!B9)</f>
        <v>63.77</v>
      </c>
      <c r="D21" s="110" t="str">
        <f>IF('P4'!C9="","",'P4'!C9)</f>
        <v>UK</v>
      </c>
      <c r="E21" s="112">
        <f>IF('P4'!D9="","",'P4'!D9)</f>
        <v>36700</v>
      </c>
      <c r="F21" s="113" t="str">
        <f>IF('P4'!F9="","",'P4'!F9)</f>
        <v>Vilde Sårheim</v>
      </c>
      <c r="G21" s="113" t="str">
        <f>IF('P4'!G9="","",'P4'!G9)</f>
        <v>Breimsbygda IL</v>
      </c>
      <c r="H21" s="114">
        <f>IF('P4'!N9=0,"",'P4'!N9)</f>
        <v>42</v>
      </c>
      <c r="I21" s="114">
        <f>IF('P4'!O9=0,"",'P4'!O9)</f>
        <v>49</v>
      </c>
      <c r="J21" s="114">
        <f>IF('P4'!P9=0,"",'P4'!P9)</f>
        <v>91</v>
      </c>
      <c r="K21" s="115">
        <f>IF('P4'!Q9=0,"",'P4'!Q9)</f>
        <v>119.96431019460664</v>
      </c>
      <c r="L21" s="81">
        <v>8</v>
      </c>
    </row>
    <row r="22" spans="1:12" ht="15.6" x14ac:dyDescent="0.3">
      <c r="A22" s="109"/>
      <c r="B22" s="110"/>
      <c r="C22" s="111"/>
      <c r="D22" s="110"/>
      <c r="E22" s="112"/>
      <c r="F22" s="113"/>
      <c r="G22" s="113"/>
      <c r="H22" s="114"/>
      <c r="I22" s="114"/>
      <c r="J22" s="114"/>
      <c r="K22" s="115"/>
      <c r="L22" s="81"/>
    </row>
    <row r="23" spans="1:12" ht="15.6" x14ac:dyDescent="0.3">
      <c r="A23" s="109">
        <v>1</v>
      </c>
      <c r="B23" s="110">
        <f>IF('P4'!A14="","",'P4'!A14)</f>
        <v>75</v>
      </c>
      <c r="C23" s="111">
        <f>IF('P4'!B14="","",'P4'!B14)</f>
        <v>70.84</v>
      </c>
      <c r="D23" s="110" t="str">
        <f>IF('P4'!C14="","",'P4'!C14)</f>
        <v>UK</v>
      </c>
      <c r="E23" s="112">
        <f>IF('P4'!D14="","",'P4'!D14)</f>
        <v>36232</v>
      </c>
      <c r="F23" s="113" t="str">
        <f>IF('P4'!F14="","",'P4'!F14)</f>
        <v>Maren Fikse</v>
      </c>
      <c r="G23" s="113" t="str">
        <f>IF('P4'!G14="","",'P4'!G14)</f>
        <v>Gjøvik AK</v>
      </c>
      <c r="H23" s="114">
        <f>IF('P4'!N14=0,"",'P4'!N14)</f>
        <v>67</v>
      </c>
      <c r="I23" s="114">
        <f>IF('P4'!O14=0,"",'P4'!O14)</f>
        <v>86</v>
      </c>
      <c r="J23" s="114">
        <f>IF('P4'!P14=0,"",'P4'!P14)</f>
        <v>153</v>
      </c>
      <c r="K23" s="115">
        <f>IF('P4'!Q14=0,"",'P4'!Q14)</f>
        <v>189.06235941852276</v>
      </c>
      <c r="L23" s="81">
        <v>12</v>
      </c>
    </row>
    <row r="24" spans="1:12" ht="15.6" x14ac:dyDescent="0.3">
      <c r="A24" s="109">
        <v>2</v>
      </c>
      <c r="B24" s="110">
        <f>IF('P4'!A13="","",'P4'!A13)</f>
        <v>75</v>
      </c>
      <c r="C24" s="111">
        <f>IF('P4'!B13="","",'P4'!B13)</f>
        <v>69.8</v>
      </c>
      <c r="D24" s="110" t="str">
        <f>IF('P4'!C13="","",'P4'!C13)</f>
        <v>JK</v>
      </c>
      <c r="E24" s="112">
        <f>IF('P4'!D13="","",'P4'!D13)</f>
        <v>35358</v>
      </c>
      <c r="F24" s="113" t="str">
        <f>IF('P4'!F13="","",'P4'!F13)</f>
        <v>Yvonne Holm</v>
      </c>
      <c r="G24" s="113" t="str">
        <f>IF('P4'!G13="","",'P4'!G13)</f>
        <v>Hillevåg AK</v>
      </c>
      <c r="H24" s="114">
        <f>IF('P4'!N13=0,"",'P4'!N13)</f>
        <v>46</v>
      </c>
      <c r="I24" s="114">
        <f>IF('P4'!O13=0,"",'P4'!O13)</f>
        <v>65</v>
      </c>
      <c r="J24" s="114">
        <f>IF('P4'!P13=0,"",'P4'!P13)</f>
        <v>111</v>
      </c>
      <c r="K24" s="115">
        <f>IF('P4'!Q13=0,"",'P4'!Q13)</f>
        <v>138.34478310688166</v>
      </c>
      <c r="L24" s="81">
        <v>10</v>
      </c>
    </row>
    <row r="25" spans="1:12" ht="15.6" x14ac:dyDescent="0.3">
      <c r="A25" s="109">
        <v>3</v>
      </c>
      <c r="B25" s="110">
        <f>IF('P4'!A15="","",'P4'!A15)</f>
        <v>75</v>
      </c>
      <c r="C25" s="111">
        <f>IF('P4'!B15="","",'P4'!B15)</f>
        <v>70.19</v>
      </c>
      <c r="D25" s="110" t="str">
        <f>IF('P4'!C15="","",'P4'!C15)</f>
        <v>JK</v>
      </c>
      <c r="E25" s="112">
        <f>IF('P4'!D15="","",'P4'!D15)</f>
        <v>35701</v>
      </c>
      <c r="F25" s="113" t="str">
        <f>IF('P4'!F15="","",'P4'!F15)</f>
        <v>Sunniva Block</v>
      </c>
      <c r="G25" s="113" t="str">
        <f>IF('P4'!G15="","",'P4'!G15)</f>
        <v>Nidelv IL</v>
      </c>
      <c r="H25" s="114">
        <f>IF('P4'!N15=0,"",'P4'!N15)</f>
        <v>48</v>
      </c>
      <c r="I25" s="114">
        <f>IF('P4'!O15=0,"",'P4'!O15)</f>
        <v>63</v>
      </c>
      <c r="J25" s="114">
        <f>IF('P4'!P15=0,"",'P4'!P15)</f>
        <v>111</v>
      </c>
      <c r="K25" s="115">
        <f>IF('P4'!Q15=0,"",'P4'!Q15)</f>
        <v>137.89557075116292</v>
      </c>
      <c r="L25" s="81">
        <v>9</v>
      </c>
    </row>
    <row r="26" spans="1:12" ht="15.6" x14ac:dyDescent="0.3">
      <c r="A26" s="109"/>
      <c r="B26" s="110"/>
      <c r="C26" s="111"/>
      <c r="D26" s="110"/>
      <c r="E26" s="112"/>
      <c r="F26" s="113"/>
      <c r="G26" s="113"/>
      <c r="H26" s="114"/>
      <c r="I26" s="114"/>
      <c r="J26" s="114"/>
      <c r="K26" s="115"/>
      <c r="L26" s="81"/>
    </row>
    <row r="27" spans="1:12" ht="15.6" x14ac:dyDescent="0.3">
      <c r="A27" s="109">
        <v>1</v>
      </c>
      <c r="B27" s="110" t="str">
        <f>IF('P4'!A16="","",'P4'!A16)</f>
        <v>+75</v>
      </c>
      <c r="C27" s="111">
        <f>IF('P4'!B16="","",'P4'!B16)</f>
        <v>87.29</v>
      </c>
      <c r="D27" s="110" t="str">
        <f>IF('P4'!C16="","",'P4'!C16)</f>
        <v>UK</v>
      </c>
      <c r="E27" s="112">
        <f>IF('P4'!D16="","",'P4'!D16)</f>
        <v>36354</v>
      </c>
      <c r="F27" s="113" t="str">
        <f>IF('P4'!F16="","",'P4'!F16)</f>
        <v>Marta Josefiene Skretting</v>
      </c>
      <c r="G27" s="113" t="str">
        <f>IF('P4'!G16="","",'P4'!G16)</f>
        <v>Vigrestad IK</v>
      </c>
      <c r="H27" s="114">
        <f>IF('P4'!N16=0,"",'P4'!N16)</f>
        <v>58</v>
      </c>
      <c r="I27" s="114">
        <f>IF('P4'!O16=0,"",'P4'!O16)</f>
        <v>72</v>
      </c>
      <c r="J27" s="114">
        <f>IF('P4'!P16=0,"",'P4'!P16)</f>
        <v>130</v>
      </c>
      <c r="K27" s="115">
        <f>IF('P4'!Q16=0,"",'P4'!Q16)</f>
        <v>144.92730630181808</v>
      </c>
      <c r="L27" s="81">
        <v>12</v>
      </c>
    </row>
    <row r="28" spans="1:12" x14ac:dyDescent="0.25">
      <c r="A28" s="48"/>
    </row>
    <row r="29" spans="1:12" ht="27.6" x14ac:dyDescent="0.45">
      <c r="A29" s="169" t="s">
        <v>27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</row>
    <row r="30" spans="1:12" ht="17.399999999999999" x14ac:dyDescent="0.3">
      <c r="A30" s="49"/>
      <c r="B30" s="49"/>
      <c r="C30" s="49"/>
      <c r="D30" s="49"/>
      <c r="E30" s="51"/>
      <c r="F30" s="72"/>
      <c r="G30" s="72"/>
      <c r="H30" s="53"/>
      <c r="I30" s="53"/>
      <c r="J30" s="53"/>
      <c r="K30" s="75"/>
    </row>
    <row r="31" spans="1:12" ht="15.6" x14ac:dyDescent="0.3">
      <c r="A31" s="109">
        <v>1</v>
      </c>
      <c r="B31" s="110">
        <f>IF('P2'!A10="","",'P2'!A10)</f>
        <v>56</v>
      </c>
      <c r="C31" s="111">
        <f>IF('P2'!B10="","",'P2'!B10)</f>
        <v>55.28</v>
      </c>
      <c r="D31" s="110" t="str">
        <f>IF('P2'!C10="","",'P2'!C10)</f>
        <v>UM</v>
      </c>
      <c r="E31" s="112">
        <f>IF('P2'!D10="","",'P2'!D10)</f>
        <v>36790</v>
      </c>
      <c r="F31" s="113" t="str">
        <f>IF('P2'!F10="","",'P2'!F10)</f>
        <v>Eddy Knutshaug</v>
      </c>
      <c r="G31" s="113" t="str">
        <f>IF('P2'!G10="","",'P2'!G10)</f>
        <v>Hitra VK</v>
      </c>
      <c r="H31" s="114">
        <f>IF('P2'!N10=0,"",'P2'!N10)</f>
        <v>60</v>
      </c>
      <c r="I31" s="114">
        <f>IF('P2'!O10=0,"",'P2'!O10)</f>
        <v>74</v>
      </c>
      <c r="J31" s="114">
        <f>IF('P2'!P10=0,"",'P2'!P10)</f>
        <v>134</v>
      </c>
      <c r="K31" s="115">
        <f>IF('P2'!Q10=0,"",'P2'!Q10)</f>
        <v>211.28558313137276</v>
      </c>
      <c r="L31" s="81">
        <v>12</v>
      </c>
    </row>
    <row r="32" spans="1:12" ht="15.6" x14ac:dyDescent="0.3">
      <c r="A32" s="109">
        <v>2</v>
      </c>
      <c r="B32" s="110">
        <f>IF('P2'!A9="","",'P2'!A9)</f>
        <v>56</v>
      </c>
      <c r="C32" s="111">
        <f>IF('P2'!B9="","",'P2'!B9)</f>
        <v>49.46</v>
      </c>
      <c r="D32" s="110" t="str">
        <f>IF('P2'!C9="","",'P2'!C9)</f>
        <v>UM</v>
      </c>
      <c r="E32" s="112">
        <f>IF('P2'!D9="","",'P2'!D9)</f>
        <v>36893</v>
      </c>
      <c r="F32" s="113" t="str">
        <f>IF('P2'!F9="","",'P2'!F9)</f>
        <v>Aron Süssmann</v>
      </c>
      <c r="G32" s="113" t="str">
        <f>IF('P2'!G9="","",'P2'!G9)</f>
        <v>Stavanger VK</v>
      </c>
      <c r="H32" s="114">
        <f>IF('P2'!N9=0,"",'P2'!N9)</f>
        <v>58</v>
      </c>
      <c r="I32" s="114">
        <f>IF('P2'!O9=0,"",'P2'!O9)</f>
        <v>68</v>
      </c>
      <c r="J32" s="114">
        <f>IF('P2'!P9=0,"",'P2'!P9)</f>
        <v>126</v>
      </c>
      <c r="K32" s="115">
        <f>IF('P2'!Q9=0,"",'P2'!Q9)</f>
        <v>217.91575878055619</v>
      </c>
      <c r="L32" s="81">
        <v>10</v>
      </c>
    </row>
    <row r="33" spans="1:12" ht="15.6" x14ac:dyDescent="0.3">
      <c r="A33" s="109"/>
      <c r="B33" s="110"/>
      <c r="C33" s="111"/>
      <c r="D33" s="110"/>
      <c r="E33" s="112"/>
      <c r="F33" s="113"/>
      <c r="G33" s="113"/>
      <c r="H33" s="114"/>
      <c r="I33" s="114"/>
      <c r="J33" s="114"/>
      <c r="K33" s="115"/>
      <c r="L33" s="81"/>
    </row>
    <row r="34" spans="1:12" ht="15.6" x14ac:dyDescent="0.3">
      <c r="A34" s="109">
        <v>1</v>
      </c>
      <c r="B34" s="110">
        <f>IF('P2'!A14="","",'P2'!A14)</f>
        <v>62</v>
      </c>
      <c r="C34" s="111">
        <f>IF('P2'!B14="","",'P2'!B14)</f>
        <v>61.22</v>
      </c>
      <c r="D34" s="110" t="str">
        <f>IF('P2'!C14="","",'P2'!C14)</f>
        <v>UM</v>
      </c>
      <c r="E34" s="112">
        <f>IF('P2'!D14="","",'P2'!D14)</f>
        <v>36529</v>
      </c>
      <c r="F34" s="113" t="str">
        <f>IF('P2'!F14="","",'P2'!F14)</f>
        <v>Robert Andre Moldestad</v>
      </c>
      <c r="G34" s="113" t="str">
        <f>IF('P2'!G14="","",'P2'!G14)</f>
        <v>Breimsbygda IL</v>
      </c>
      <c r="H34" s="114">
        <f>IF('P2'!N14=0,"",'P2'!N14)</f>
        <v>81</v>
      </c>
      <c r="I34" s="114">
        <f>IF('P2'!O14=0,"",'P2'!O14)</f>
        <v>95</v>
      </c>
      <c r="J34" s="114">
        <f>IF('P2'!P14=0,"",'P2'!P14)</f>
        <v>176</v>
      </c>
      <c r="K34" s="115">
        <f>IF('P2'!Q14=0,"",'P2'!Q14)</f>
        <v>256.86293714155408</v>
      </c>
      <c r="L34" s="81">
        <v>12</v>
      </c>
    </row>
    <row r="35" spans="1:12" ht="15.6" x14ac:dyDescent="0.3">
      <c r="A35" s="109">
        <v>2</v>
      </c>
      <c r="B35" s="110">
        <f>IF('P2'!A11="","",'P2'!A11)</f>
        <v>62</v>
      </c>
      <c r="C35" s="111">
        <f>IF('P2'!B11="","",'P2'!B11)</f>
        <v>57.7</v>
      </c>
      <c r="D35" s="110" t="str">
        <f>IF('P2'!C11="","",'P2'!C11)</f>
        <v>UM</v>
      </c>
      <c r="E35" s="112">
        <f>IF('P2'!D11="","",'P2'!D11)</f>
        <v>36793</v>
      </c>
      <c r="F35" s="113" t="str">
        <f>IF('P2'!F11="","",'P2'!F11)</f>
        <v>Kim Aleksander Kværnø</v>
      </c>
      <c r="G35" s="113" t="str">
        <f>IF('P2'!G11="","",'P2'!G11)</f>
        <v>Hitra VK</v>
      </c>
      <c r="H35" s="114">
        <f>IF('P2'!N11=0,"",'P2'!N11)</f>
        <v>73</v>
      </c>
      <c r="I35" s="114">
        <f>IF('P2'!O11=0,"",'P2'!O11)</f>
        <v>95</v>
      </c>
      <c r="J35" s="114">
        <f>IF('P2'!P11=0,"",'P2'!P11)</f>
        <v>168</v>
      </c>
      <c r="K35" s="115">
        <f>IF('P2'!Q11=0,"",'P2'!Q11)</f>
        <v>256.21164700078998</v>
      </c>
      <c r="L35" s="81">
        <v>10</v>
      </c>
    </row>
    <row r="36" spans="1:12" ht="15.6" x14ac:dyDescent="0.3">
      <c r="A36" s="109">
        <v>3</v>
      </c>
      <c r="B36" s="110">
        <f>IF('P2'!A12="","",'P2'!A12)</f>
        <v>62</v>
      </c>
      <c r="C36" s="111">
        <f>IF('P2'!B12="","",'P2'!B12)</f>
        <v>60.16</v>
      </c>
      <c r="D36" s="110" t="str">
        <f>IF('P2'!C12="","",'P2'!C12)</f>
        <v>UM</v>
      </c>
      <c r="E36" s="112">
        <f>IF('P2'!D12="","",'P2'!D12)</f>
        <v>36725</v>
      </c>
      <c r="F36" s="113" t="str">
        <f>IF('P2'!F12="","",'P2'!F12)</f>
        <v>Runar Scheie</v>
      </c>
      <c r="G36" s="113" t="str">
        <f>IF('P2'!G12="","",'P2'!G12)</f>
        <v>Hitra VK</v>
      </c>
      <c r="H36" s="114">
        <f>IF('P2'!N12=0,"",'P2'!N12)</f>
        <v>65</v>
      </c>
      <c r="I36" s="114">
        <f>IF('P2'!O12=0,"",'P2'!O12)</f>
        <v>88</v>
      </c>
      <c r="J36" s="114">
        <f>IF('P2'!P12=0,"",'P2'!P12)</f>
        <v>153</v>
      </c>
      <c r="K36" s="115">
        <f>IF('P2'!Q12=0,"",'P2'!Q12)</f>
        <v>226.15428567980908</v>
      </c>
      <c r="L36" s="81">
        <v>9</v>
      </c>
    </row>
    <row r="37" spans="1:12" ht="15.6" x14ac:dyDescent="0.3">
      <c r="A37" s="109">
        <v>4</v>
      </c>
      <c r="B37" s="110">
        <f>IF('P2'!A13="","",'P2'!A13)</f>
        <v>62</v>
      </c>
      <c r="C37" s="111">
        <f>IF('P2'!B13="","",'P2'!B13)</f>
        <v>58.68</v>
      </c>
      <c r="D37" s="110" t="str">
        <f>IF('P2'!C13="","",'P2'!C13)</f>
        <v>JM</v>
      </c>
      <c r="E37" s="112">
        <f>IF('P2'!D13="","",'P2'!D13)</f>
        <v>35506</v>
      </c>
      <c r="F37" s="113" t="str">
        <f>IF('P2'!F13="","",'P2'!F13)</f>
        <v>Andreas Klinkenberg</v>
      </c>
      <c r="G37" s="113" t="str">
        <f>IF('P2'!G13="","",'P2'!G13)</f>
        <v>Hillevåg AK</v>
      </c>
      <c r="H37" s="114">
        <f>IF('P2'!N13=0,"",'P2'!N13)</f>
        <v>60</v>
      </c>
      <c r="I37" s="114">
        <f>IF('P2'!O13=0,"",'P2'!O13)</f>
        <v>83</v>
      </c>
      <c r="J37" s="114">
        <f>IF('P2'!P13=0,"",'P2'!P13)</f>
        <v>143</v>
      </c>
      <c r="K37" s="115">
        <f>IF('P2'!Q13=0,"",'P2'!Q13)</f>
        <v>215.32093440688556</v>
      </c>
      <c r="L37" s="81">
        <v>8</v>
      </c>
    </row>
    <row r="38" spans="1:12" ht="15.6" x14ac:dyDescent="0.3">
      <c r="A38" s="109"/>
      <c r="B38" s="110"/>
      <c r="C38" s="111"/>
      <c r="D38" s="110"/>
      <c r="E38" s="112"/>
      <c r="F38" s="113"/>
      <c r="G38" s="113"/>
      <c r="H38" s="114"/>
      <c r="I38" s="114"/>
      <c r="J38" s="114"/>
      <c r="K38" s="115"/>
      <c r="L38" s="81"/>
    </row>
    <row r="39" spans="1:12" ht="15.6" x14ac:dyDescent="0.3">
      <c r="A39" s="109">
        <v>1</v>
      </c>
      <c r="B39" s="110">
        <f>IF('P2'!A15="","",'P2'!A15)</f>
        <v>69</v>
      </c>
      <c r="C39" s="111">
        <f>IF('P2'!B15="","",'P2'!B15)</f>
        <v>68.36</v>
      </c>
      <c r="D39" s="110" t="str">
        <f>IF('P2'!C15="","",'P2'!C15)</f>
        <v>JM</v>
      </c>
      <c r="E39" s="112">
        <f>IF('P2'!D15="","",'P2'!D15)</f>
        <v>35378</v>
      </c>
      <c r="F39" s="113" t="str">
        <f>IF('P2'!F15="","",'P2'!F15)</f>
        <v>Runar Klungervik</v>
      </c>
      <c r="G39" s="113" t="str">
        <f>IF('P2'!G15="","",'P2'!G15)</f>
        <v>Hitra VK</v>
      </c>
      <c r="H39" s="114">
        <f>IF('P2'!N15=0,"",'P2'!N15)</f>
        <v>92</v>
      </c>
      <c r="I39" s="114">
        <f>IF('P2'!O15=0,"",'P2'!O15)</f>
        <v>115</v>
      </c>
      <c r="J39" s="114">
        <f>IF('P2'!P15=0,"",'P2'!P15)</f>
        <v>207</v>
      </c>
      <c r="K39" s="115">
        <f>IF('P2'!Q15=0,"",'P2'!Q15)</f>
        <v>280.14218331832188</v>
      </c>
      <c r="L39" s="81">
        <v>12</v>
      </c>
    </row>
    <row r="40" spans="1:12" ht="15.6" x14ac:dyDescent="0.3">
      <c r="A40" s="109">
        <v>2</v>
      </c>
      <c r="B40" s="110">
        <f>IF('P2'!A16="","",'P2'!A16)</f>
        <v>69</v>
      </c>
      <c r="C40" s="111">
        <f>IF('P2'!B16="","",'P2'!B16)</f>
        <v>66.64</v>
      </c>
      <c r="D40" s="110" t="str">
        <f>IF('P2'!C16="","",'P2'!C16)</f>
        <v>UM</v>
      </c>
      <c r="E40" s="112">
        <f>IF('P2'!D16="","",'P2'!D16)</f>
        <v>36545</v>
      </c>
      <c r="F40" s="113" t="str">
        <f>IF('P2'!F16="","",'P2'!F16)</f>
        <v>Marcus Røed Frøyset</v>
      </c>
      <c r="G40" s="113" t="str">
        <f>IF('P2'!G16="","",'P2'!G16)</f>
        <v>IL Brodd</v>
      </c>
      <c r="H40" s="114">
        <f>IF('P2'!N16=0,"",'P2'!N16)</f>
        <v>66</v>
      </c>
      <c r="I40" s="114">
        <f>IF('P2'!O16=0,"",'P2'!O16)</f>
        <v>87</v>
      </c>
      <c r="J40" s="114">
        <f>IF('P2'!P16=0,"",'P2'!P16)</f>
        <v>153</v>
      </c>
      <c r="K40" s="115">
        <f>IF('P2'!Q16=0,"",'P2'!Q16)</f>
        <v>210.54655276457038</v>
      </c>
      <c r="L40" s="81">
        <v>10</v>
      </c>
    </row>
    <row r="41" spans="1:12" ht="15.6" x14ac:dyDescent="0.3">
      <c r="A41" s="109">
        <v>3</v>
      </c>
      <c r="B41" s="110">
        <f>IF('P2'!A17="","",'P2'!A17)</f>
        <v>69</v>
      </c>
      <c r="C41" s="111">
        <f>IF('P2'!B17="","",'P2'!B17)</f>
        <v>65.48</v>
      </c>
      <c r="D41" s="110" t="str">
        <f>IF('P2'!C17="","",'P2'!C17)</f>
        <v>UM</v>
      </c>
      <c r="E41" s="112">
        <f>IF('P2'!D17="","",'P2'!D17)</f>
        <v>37233</v>
      </c>
      <c r="F41" s="113" t="str">
        <f>IF('P2'!F17="","",'P2'!F17)</f>
        <v>Øystein Aleksander Skauge</v>
      </c>
      <c r="G41" s="113" t="str">
        <f>IF('P2'!G17="","",'P2'!G17)</f>
        <v>Nidelv IL</v>
      </c>
      <c r="H41" s="114">
        <f>IF('P2'!N17=0,"",'P2'!N17)</f>
        <v>69</v>
      </c>
      <c r="I41" s="114">
        <f>IF('P2'!O17=0,"",'P2'!O17)</f>
        <v>83</v>
      </c>
      <c r="J41" s="114">
        <f>IF('P2'!P17=0,"",'P2'!P17)</f>
        <v>152</v>
      </c>
      <c r="K41" s="115">
        <f>IF('P2'!Q17=0,"",'P2'!Q17)</f>
        <v>211.64524154160179</v>
      </c>
      <c r="L41" s="81">
        <v>9</v>
      </c>
    </row>
    <row r="42" spans="1:12" ht="15.6" x14ac:dyDescent="0.3">
      <c r="A42" s="109"/>
      <c r="B42" s="110"/>
      <c r="C42" s="111"/>
      <c r="D42" s="110"/>
      <c r="E42" s="112"/>
      <c r="F42" s="113"/>
      <c r="G42" s="113"/>
      <c r="H42" s="114"/>
      <c r="I42" s="114"/>
      <c r="J42" s="114"/>
      <c r="K42" s="115"/>
    </row>
    <row r="43" spans="1:12" ht="15.6" x14ac:dyDescent="0.3">
      <c r="A43" s="109">
        <v>1</v>
      </c>
      <c r="B43" s="110">
        <f>IF('P3'!A9="","",'P3'!A9)</f>
        <v>77</v>
      </c>
      <c r="C43" s="111">
        <f>IF('P3'!B9="","",'P3'!B9)</f>
        <v>74.84</v>
      </c>
      <c r="D43" s="110" t="str">
        <f>IF('P3'!C9="","",'P3'!C9)</f>
        <v>UM</v>
      </c>
      <c r="E43" s="112">
        <f>IF('P3'!D9="","",'P3'!D9)</f>
        <v>36192</v>
      </c>
      <c r="F43" s="113" t="str">
        <f>IF('P3'!F9="","",'P3'!F9)</f>
        <v>Eskil Andersen</v>
      </c>
      <c r="G43" s="113" t="str">
        <f>IF('P3'!G9="","",'P3'!G9)</f>
        <v>Stavanger VK</v>
      </c>
      <c r="H43" s="114">
        <f>IF('P3'!N9=0,"",'P3'!N9)</f>
        <v>111</v>
      </c>
      <c r="I43" s="114">
        <f>IF('P3'!O9=0,"",'P3'!O9)</f>
        <v>135</v>
      </c>
      <c r="J43" s="114">
        <f>IF('P3'!P9=0,"",'P3'!P9)</f>
        <v>246</v>
      </c>
      <c r="K43" s="115">
        <f>IF('P3'!Q9=0,"",'P3'!Q9)</f>
        <v>314.88864527071979</v>
      </c>
      <c r="L43" s="5">
        <v>12</v>
      </c>
    </row>
    <row r="44" spans="1:12" ht="15.6" x14ac:dyDescent="0.3">
      <c r="A44" s="109">
        <v>2</v>
      </c>
      <c r="B44" s="110">
        <f>IF('P3'!A12="","",'P3'!A12)</f>
        <v>77</v>
      </c>
      <c r="C44" s="111">
        <f>IF('P3'!B12="","",'P3'!B12)</f>
        <v>71.84</v>
      </c>
      <c r="D44" s="110" t="str">
        <f>IF('P3'!C12="","",'P3'!C12)</f>
        <v>JM</v>
      </c>
      <c r="E44" s="112">
        <f>IF('P3'!D12="","",'P3'!D12)</f>
        <v>35355</v>
      </c>
      <c r="F44" s="113" t="str">
        <f>IF('P3'!F12="","",'P3'!F12)</f>
        <v>Jo-Magne Rønning Elden</v>
      </c>
      <c r="G44" s="113" t="str">
        <f>IF('P3'!G12="","",'P3'!G12)</f>
        <v>Nidelv IL</v>
      </c>
      <c r="H44" s="114">
        <f>IF('P3'!N12=0,"",'P3'!N12)</f>
        <v>110</v>
      </c>
      <c r="I44" s="114">
        <f>IF('P3'!O12=0,"",'P3'!O12)</f>
        <v>134</v>
      </c>
      <c r="J44" s="114">
        <f>IF('P3'!P12=0,"",'P3'!P12)</f>
        <v>244</v>
      </c>
      <c r="K44" s="115">
        <f>IF('P3'!Q12=0,"",'P3'!Q12)</f>
        <v>320.06126288970177</v>
      </c>
      <c r="L44" s="5">
        <v>10</v>
      </c>
    </row>
    <row r="45" spans="1:12" ht="15.6" x14ac:dyDescent="0.3">
      <c r="A45" s="109">
        <v>3</v>
      </c>
      <c r="B45" s="110">
        <f>IF('P3'!A13="","",'P3'!A13)</f>
        <v>77</v>
      </c>
      <c r="C45" s="111">
        <f>IF('P3'!B13="","",'P3'!B13)</f>
        <v>73.44</v>
      </c>
      <c r="D45" s="110" t="str">
        <f>IF('P3'!C13="","",'P3'!C13)</f>
        <v>JM</v>
      </c>
      <c r="E45" s="112">
        <f>IF('P3'!D13="","",'P3'!D13)</f>
        <v>35180</v>
      </c>
      <c r="F45" s="113" t="str">
        <f>IF('P3'!F13="","",'P3'!F13)</f>
        <v>Johan Espedal</v>
      </c>
      <c r="G45" s="113" t="str">
        <f>IF('P3'!G13="","",'P3'!G13)</f>
        <v>Stavanger VK</v>
      </c>
      <c r="H45" s="114">
        <f>IF('P3'!N13=0,"",'P3'!N13)</f>
        <v>93</v>
      </c>
      <c r="I45" s="114">
        <f>IF('P3'!O13=0,"",'P3'!O13)</f>
        <v>120</v>
      </c>
      <c r="J45" s="114">
        <f>IF('P3'!P13=0,"",'P3'!P13)</f>
        <v>213</v>
      </c>
      <c r="K45" s="115">
        <f>IF('P3'!Q13=0,"",'P3'!Q13)</f>
        <v>275.70319839790511</v>
      </c>
      <c r="L45" s="5">
        <v>9</v>
      </c>
    </row>
    <row r="46" spans="1:12" ht="15.6" x14ac:dyDescent="0.3">
      <c r="A46" s="109">
        <v>4</v>
      </c>
      <c r="B46" s="110">
        <f>IF('P3'!A11="","",'P3'!A11)</f>
        <v>77</v>
      </c>
      <c r="C46" s="111">
        <f>IF('P3'!B11="","",'P3'!B11)</f>
        <v>73.42</v>
      </c>
      <c r="D46" s="110" t="str">
        <f>IF('P3'!C11="","",'P3'!C11)</f>
        <v>JM</v>
      </c>
      <c r="E46" s="112">
        <f>IF('P3'!D11="","",'P3'!D11)</f>
        <v>35782</v>
      </c>
      <c r="F46" s="113" t="str">
        <f>IF('P3'!F11="","",'P3'!F11)</f>
        <v>Vemund Holstad</v>
      </c>
      <c r="G46" s="113" t="str">
        <f>IF('P3'!G11="","",'P3'!G11)</f>
        <v>Tambarskjelvar IL</v>
      </c>
      <c r="H46" s="114">
        <f>IF('P3'!N11=0,"",'P3'!N11)</f>
        <v>83</v>
      </c>
      <c r="I46" s="114">
        <f>IF('P3'!O11=0,"",'P3'!O11)</f>
        <v>105</v>
      </c>
      <c r="J46" s="114">
        <f>IF('P3'!P11=0,"",'P3'!P11)</f>
        <v>188</v>
      </c>
      <c r="K46" s="115">
        <f>IF('P3'!Q11=0,"",'P3'!Q11)</f>
        <v>243.38322731002222</v>
      </c>
      <c r="L46" s="5">
        <v>8</v>
      </c>
    </row>
    <row r="47" spans="1:12" ht="15.6" x14ac:dyDescent="0.3">
      <c r="A47" s="109">
        <v>5</v>
      </c>
      <c r="B47" s="110">
        <f>IF('P3'!A15="","",'P3'!A15)</f>
        <v>77</v>
      </c>
      <c r="C47" s="111">
        <f>IF('P3'!B15="","",'P3'!B15)</f>
        <v>73.599999999999994</v>
      </c>
      <c r="D47" s="110" t="str">
        <f>IF('P3'!C15="","",'P3'!C15)</f>
        <v>UM</v>
      </c>
      <c r="E47" s="112">
        <f>IF('P3'!D15="","",'P3'!D15)</f>
        <v>37288</v>
      </c>
      <c r="F47" s="113" t="str">
        <f>IF('P3'!F15="","",'P3'!F15)</f>
        <v>Dennis Lauritsen</v>
      </c>
      <c r="G47" s="113" t="str">
        <f>IF('P3'!G15="","",'P3'!G15)</f>
        <v>Larvik AK</v>
      </c>
      <c r="H47" s="114">
        <f>IF('P3'!N15=0,"",'P3'!N15)</f>
        <v>75</v>
      </c>
      <c r="I47" s="114">
        <f>IF('P3'!O15=0,"",'P3'!O15)</f>
        <v>95</v>
      </c>
      <c r="J47" s="114">
        <f>IF('P3'!P15=0,"",'P3'!P15)</f>
        <v>170</v>
      </c>
      <c r="K47" s="115">
        <f>IF('P3'!Q15=0,"",'P3'!Q15)</f>
        <v>219.75959597247095</v>
      </c>
      <c r="L47" s="5">
        <v>7</v>
      </c>
    </row>
    <row r="48" spans="1:12" ht="15.6" x14ac:dyDescent="0.3">
      <c r="A48" s="109">
        <v>6</v>
      </c>
      <c r="B48" s="110">
        <f>IF('P3'!A10="","",'P3'!A10)</f>
        <v>77</v>
      </c>
      <c r="C48" s="111">
        <f>IF('P3'!B10="","",'P3'!B10)</f>
        <v>71.22</v>
      </c>
      <c r="D48" s="110" t="str">
        <f>IF('P3'!C10="","",'P3'!C10)</f>
        <v>UM</v>
      </c>
      <c r="E48" s="112">
        <f>IF('P3'!D10="","",'P3'!D10)</f>
        <v>36575</v>
      </c>
      <c r="F48" s="113" t="str">
        <f>IF('P3'!F10="","",'P3'!F10)</f>
        <v>Håkon Hjelle Roset</v>
      </c>
      <c r="G48" s="113" t="str">
        <f>IF('P3'!G10="","",'P3'!G10)</f>
        <v>IL Brodd</v>
      </c>
      <c r="H48" s="114">
        <f>IF('P3'!N10=0,"",'P3'!N10)</f>
        <v>73</v>
      </c>
      <c r="I48" s="114">
        <f>IF('P3'!O10=0,"",'P3'!O10)</f>
        <v>90</v>
      </c>
      <c r="J48" s="114">
        <f>IF('P3'!P10=0,"",'P3'!P10)</f>
        <v>163</v>
      </c>
      <c r="K48" s="115">
        <f>IF('P3'!Q10=0,"",'P3'!Q10)</f>
        <v>214.95403959548835</v>
      </c>
      <c r="L48" s="5">
        <v>6</v>
      </c>
    </row>
    <row r="49" spans="1:12" ht="15.6" x14ac:dyDescent="0.3">
      <c r="A49" s="109"/>
      <c r="B49" s="110">
        <f>IF('P3'!A16="","",'P3'!A16)</f>
        <v>77</v>
      </c>
      <c r="C49" s="111">
        <f>IF('P3'!B16="","",'P3'!B16)</f>
        <v>75.3</v>
      </c>
      <c r="D49" s="110" t="str">
        <f>IF('P3'!C16="","",'P3'!C16)</f>
        <v>JM</v>
      </c>
      <c r="E49" s="112">
        <f>IF('P3'!D16="","",'P3'!D16)</f>
        <v>35850</v>
      </c>
      <c r="F49" s="113" t="str">
        <f>IF('P3'!F16="","",'P3'!F16)</f>
        <v>Sigurd Kristoffer Notøy</v>
      </c>
      <c r="G49" s="113" t="str">
        <f>IF('P3'!G16="","",'P3'!G16)</f>
        <v>AK Bjørgvin</v>
      </c>
      <c r="H49" s="114" t="str">
        <f>IF('P3'!N16=0,"",'P3'!N16)</f>
        <v/>
      </c>
      <c r="I49" s="114">
        <f>IF('P3'!O16=0,"",'P3'!O16)</f>
        <v>85</v>
      </c>
      <c r="J49" s="114" t="str">
        <f>IF('P3'!P16=0,"",'P3'!P16)</f>
        <v/>
      </c>
      <c r="K49" s="115" t="str">
        <f>IF('P3'!Q16=0,"",'P3'!Q16)</f>
        <v/>
      </c>
    </row>
    <row r="50" spans="1:12" ht="15.6" x14ac:dyDescent="0.3">
      <c r="A50" s="109"/>
      <c r="B50" s="110">
        <f>IF('P3'!A14="","",'P3'!A14)</f>
        <v>77</v>
      </c>
      <c r="C50" s="111">
        <f>IF('P3'!B14="","",'P3'!B14)</f>
        <v>69.739999999999995</v>
      </c>
      <c r="D50" s="110" t="str">
        <f>IF('P3'!C14="","",'P3'!C14)</f>
        <v>UM</v>
      </c>
      <c r="E50" s="112">
        <f>IF('P3'!D14="","",'P3'!D14)</f>
        <v>36849</v>
      </c>
      <c r="F50" s="113" t="str">
        <f>IF('P3'!F14="","",'P3'!F14)</f>
        <v>Stephan Paulsen</v>
      </c>
      <c r="G50" s="113" t="str">
        <f>IF('P3'!G14="","",'P3'!G14)</f>
        <v>Hitra VK</v>
      </c>
      <c r="H50" s="114">
        <f>IF('P3'!N14=0,"",'P3'!N14)</f>
        <v>76</v>
      </c>
      <c r="I50" s="114" t="str">
        <f>IF('P3'!O14=0,"",'P3'!O14)</f>
        <v/>
      </c>
      <c r="J50" s="114" t="str">
        <f>IF('P3'!P14=0,"",'P3'!P14)</f>
        <v/>
      </c>
      <c r="K50" s="115" t="str">
        <f>IF('P3'!Q14=0,"",'P3'!Q14)</f>
        <v/>
      </c>
    </row>
    <row r="51" spans="1:12" ht="15.6" x14ac:dyDescent="0.3">
      <c r="A51" s="109"/>
      <c r="B51" s="110"/>
      <c r="C51" s="111"/>
      <c r="D51" s="110"/>
      <c r="E51" s="112"/>
      <c r="F51" s="113"/>
      <c r="G51" s="113"/>
      <c r="H51" s="114"/>
      <c r="I51" s="114"/>
      <c r="J51" s="114"/>
      <c r="K51" s="115"/>
    </row>
    <row r="52" spans="1:12" ht="15.6" x14ac:dyDescent="0.3">
      <c r="A52" s="109">
        <v>1</v>
      </c>
      <c r="B52" s="110">
        <f>IF('P5'!A9="","",'P5'!A9)</f>
        <v>85</v>
      </c>
      <c r="C52" s="111">
        <f>IF('P5'!B9="","",'P5'!B9)</f>
        <v>84.86</v>
      </c>
      <c r="D52" s="110" t="str">
        <f>IF('P5'!C9="","",'P5'!C9)</f>
        <v>JM</v>
      </c>
      <c r="E52" s="112">
        <f>IF('P5'!D9="","",'P5'!D9)</f>
        <v>35949</v>
      </c>
      <c r="F52" s="113" t="str">
        <f>IF('P5'!F9="","",'P5'!F9)</f>
        <v>Izak Süssmann</v>
      </c>
      <c r="G52" s="113" t="str">
        <f>IF('P5'!G9="","",'P5'!G9)</f>
        <v>Stavanger VK</v>
      </c>
      <c r="H52" s="114">
        <f>IF('P5'!N9=0,"",'P5'!N9)</f>
        <v>102</v>
      </c>
      <c r="I52" s="114">
        <f>IF('P5'!O9=0,"",'P5'!O9)</f>
        <v>126</v>
      </c>
      <c r="J52" s="114">
        <f>IF('P5'!P9=0,"",'P5'!P9)</f>
        <v>228</v>
      </c>
      <c r="K52" s="115">
        <f>IF('P5'!Q9=0,"",'P5'!Q9)</f>
        <v>272.69101577133091</v>
      </c>
      <c r="L52" s="81">
        <v>12</v>
      </c>
    </row>
    <row r="53" spans="1:12" ht="15.6" x14ac:dyDescent="0.3">
      <c r="A53" s="109">
        <v>2</v>
      </c>
      <c r="B53" s="110">
        <f>IF('P5'!A11="","",'P5'!A11)</f>
        <v>85</v>
      </c>
      <c r="C53" s="111">
        <f>IF('P5'!B11="","",'P5'!B11)</f>
        <v>80.64</v>
      </c>
      <c r="D53" s="110" t="str">
        <f>IF('P5'!C11="","",'P5'!C11)</f>
        <v>UM</v>
      </c>
      <c r="E53" s="112">
        <f>IF('P5'!D11="","",'P5'!D11)</f>
        <v>36497</v>
      </c>
      <c r="F53" s="113" t="str">
        <f>IF('P5'!F11="","",'P5'!F11)</f>
        <v>Oskar Emil Wavold</v>
      </c>
      <c r="G53" s="113" t="str">
        <f>IF('P5'!G11="","",'P5'!G11)</f>
        <v>Nidelv IL</v>
      </c>
      <c r="H53" s="114">
        <f>IF('P5'!N11=0,"",'P5'!N11)</f>
        <v>105</v>
      </c>
      <c r="I53" s="114">
        <f>IF('P5'!O11=0,"",'P5'!O11)</f>
        <v>118</v>
      </c>
      <c r="J53" s="114">
        <f>IF('P5'!P11=0,"",'P5'!P11)</f>
        <v>223</v>
      </c>
      <c r="K53" s="115">
        <f>IF('P5'!Q11=0,"",'P5'!Q11)</f>
        <v>273.8043091541636</v>
      </c>
      <c r="L53" s="81">
        <v>10</v>
      </c>
    </row>
    <row r="54" spans="1:12" ht="15.6" x14ac:dyDescent="0.3">
      <c r="A54" s="109">
        <v>3</v>
      </c>
      <c r="B54" s="110">
        <f>IF('P5'!A10="","",'P5'!A10)</f>
        <v>85</v>
      </c>
      <c r="C54" s="111">
        <f>IF('P5'!B10="","",'P5'!B10)</f>
        <v>81.88</v>
      </c>
      <c r="D54" s="110" t="str">
        <f>IF('P5'!C10="","",'P5'!C10)</f>
        <v>JM</v>
      </c>
      <c r="E54" s="112">
        <f>IF('P5'!D10="","",'P5'!D10)</f>
        <v>35261</v>
      </c>
      <c r="F54" s="113" t="str">
        <f>IF('P5'!F10="","",'P5'!F10)</f>
        <v>Bjarne Bergheim</v>
      </c>
      <c r="G54" s="113" t="str">
        <f>IF('P5'!G10="","",'P5'!G10)</f>
        <v>Breimsbygda IL</v>
      </c>
      <c r="H54" s="114">
        <f>IF('P5'!N10=0,"",'P5'!N10)</f>
        <v>75</v>
      </c>
      <c r="I54" s="114">
        <f>IF('P5'!O10=0,"",'P5'!O10)</f>
        <v>101</v>
      </c>
      <c r="J54" s="114">
        <f>IF('P5'!P10=0,"",'P5'!P10)</f>
        <v>176</v>
      </c>
      <c r="K54" s="115">
        <f>IF('P5'!Q10=0,"",'P5'!Q10)</f>
        <v>214.36605203600871</v>
      </c>
      <c r="L54" s="81">
        <v>9</v>
      </c>
    </row>
    <row r="55" spans="1:12" ht="15.6" x14ac:dyDescent="0.3">
      <c r="A55" s="109"/>
      <c r="B55" s="110"/>
      <c r="C55" s="111"/>
      <c r="D55" s="110"/>
      <c r="E55" s="112"/>
      <c r="F55" s="113"/>
      <c r="G55" s="113"/>
      <c r="H55" s="114"/>
      <c r="I55" s="114"/>
      <c r="J55" s="114"/>
      <c r="K55" s="115"/>
      <c r="L55" s="81"/>
    </row>
    <row r="56" spans="1:12" ht="15.6" x14ac:dyDescent="0.3">
      <c r="A56" s="109">
        <v>1</v>
      </c>
      <c r="B56" s="110">
        <f>IF('P5'!A12="","",'P5'!A12)</f>
        <v>94</v>
      </c>
      <c r="C56" s="111">
        <f>IF('P5'!B12="","",'P5'!B12)</f>
        <v>90.14</v>
      </c>
      <c r="D56" s="110" t="str">
        <f>IF('P5'!C12="","",'P5'!C12)</f>
        <v>JM</v>
      </c>
      <c r="E56" s="112">
        <f>IF('P5'!D12="","",'P5'!D12)</f>
        <v>35101</v>
      </c>
      <c r="F56" s="113" t="str">
        <f>IF('P5'!F12="","",'P5'!F12)</f>
        <v>Hans Sande</v>
      </c>
      <c r="G56" s="113" t="str">
        <f>IF('P5'!G12="","",'P5'!G12)</f>
        <v>IL Brodd</v>
      </c>
      <c r="H56" s="114">
        <f>IF('P5'!N12=0,"",'P5'!N12)</f>
        <v>111</v>
      </c>
      <c r="I56" s="114">
        <f>IF('P5'!O12=0,"",'P5'!O12)</f>
        <v>143</v>
      </c>
      <c r="J56" s="114">
        <f>IF('P5'!P12=0,"",'P5'!P12)</f>
        <v>254</v>
      </c>
      <c r="K56" s="115">
        <f>IF('P5'!Q12=0,"",'P5'!Q12)</f>
        <v>295.18017023104551</v>
      </c>
      <c r="L56" s="81">
        <v>12</v>
      </c>
    </row>
    <row r="57" spans="1:12" ht="15.6" x14ac:dyDescent="0.3">
      <c r="A57" s="109">
        <v>2</v>
      </c>
      <c r="B57" s="110">
        <f>IF('P5'!A13="","",'P5'!A13)</f>
        <v>94</v>
      </c>
      <c r="C57" s="111">
        <f>IF('P5'!B13="","",'P5'!B13)</f>
        <v>91.22</v>
      </c>
      <c r="D57" s="110" t="str">
        <f>IF('P5'!C13="","",'P5'!C13)</f>
        <v>UM</v>
      </c>
      <c r="E57" s="112">
        <f>IF('P5'!D13="","",'P5'!D13)</f>
        <v>36166</v>
      </c>
      <c r="F57" s="113" t="str">
        <f>IF('P5'!F13="","",'P5'!F13)</f>
        <v>Simon B. Kværnø</v>
      </c>
      <c r="G57" s="113" t="str">
        <f>IF('P5'!G13="","",'P5'!G13)</f>
        <v>Hitra VK</v>
      </c>
      <c r="H57" s="114">
        <f>IF('P5'!N13=0,"",'P5'!N13)</f>
        <v>75</v>
      </c>
      <c r="I57" s="114">
        <f>IF('P5'!O13=0,"",'P5'!O13)</f>
        <v>110</v>
      </c>
      <c r="J57" s="114">
        <f>IF('P5'!P13=0,"",'P5'!P13)</f>
        <v>185</v>
      </c>
      <c r="K57" s="115">
        <f>IF('P5'!Q13=0,"",'P5'!Q13)</f>
        <v>213.84109446651036</v>
      </c>
      <c r="L57" s="81">
        <v>10</v>
      </c>
    </row>
    <row r="58" spans="1:12" ht="15.6" x14ac:dyDescent="0.3">
      <c r="A58" s="109"/>
      <c r="B58" s="110"/>
      <c r="C58" s="111"/>
      <c r="D58" s="110"/>
      <c r="E58" s="112"/>
      <c r="F58" s="113"/>
      <c r="G58" s="113"/>
      <c r="H58" s="114"/>
      <c r="I58" s="114"/>
      <c r="J58" s="114"/>
      <c r="K58" s="115"/>
      <c r="L58" s="81"/>
    </row>
    <row r="59" spans="1:12" ht="15.6" x14ac:dyDescent="0.3">
      <c r="A59" s="109">
        <v>1</v>
      </c>
      <c r="B59" s="110">
        <f>IF('P5'!A14="","",'P5'!A14)</f>
        <v>105</v>
      </c>
      <c r="C59" s="111">
        <f>IF('P5'!B14="","",'P5'!B14)</f>
        <v>95.22</v>
      </c>
      <c r="D59" s="110" t="str">
        <f>IF('P5'!C14="","",'P5'!C14)</f>
        <v>JM</v>
      </c>
      <c r="E59" s="112">
        <f>IF('P5'!D14="","",'P5'!D14)</f>
        <v>35434</v>
      </c>
      <c r="F59" s="113" t="str">
        <f>IF('P5'!F14="","",'P5'!F14)</f>
        <v>Ole Magnus Strand</v>
      </c>
      <c r="G59" s="113" t="str">
        <f>IF('P5'!G14="","",'P5'!G14)</f>
        <v>Hitra VK</v>
      </c>
      <c r="H59" s="114">
        <f>IF('P5'!N14=0,"",'P5'!N14)</f>
        <v>110</v>
      </c>
      <c r="I59" s="114">
        <f>IF('P5'!O14=0,"",'P5'!O14)</f>
        <v>137</v>
      </c>
      <c r="J59" s="114">
        <f>IF('P5'!P14=0,"",'P5'!P14)</f>
        <v>247</v>
      </c>
      <c r="K59" s="115">
        <f>IF('P5'!Q14=0,"",'P5'!Q14)</f>
        <v>280.25846609336332</v>
      </c>
      <c r="L59" s="81">
        <v>12</v>
      </c>
    </row>
    <row r="60" spans="1:12" ht="15.6" x14ac:dyDescent="0.3">
      <c r="A60" s="109">
        <v>2</v>
      </c>
      <c r="B60" s="110">
        <f>IF('P5'!A15="","",'P5'!A15)</f>
        <v>105</v>
      </c>
      <c r="C60" s="111">
        <f>IF('P5'!B15="","",'P5'!B15)</f>
        <v>100.52</v>
      </c>
      <c r="D60" s="110" t="str">
        <f>IF('P5'!C15="","",'P5'!C15)</f>
        <v>JM</v>
      </c>
      <c r="E60" s="112">
        <f>IF('P5'!D15="","",'P5'!D15)</f>
        <v>36029</v>
      </c>
      <c r="F60" s="113" t="str">
        <f>IF('P5'!F15="","",'P5'!F15)</f>
        <v>Ole-Kristoffer Sørland</v>
      </c>
      <c r="G60" s="113" t="str">
        <f>IF('P5'!G15="","",'P5'!G15)</f>
        <v>Breimsbygda IL</v>
      </c>
      <c r="H60" s="114">
        <f>IF('P5'!N15=0,"",'P5'!N15)</f>
        <v>85</v>
      </c>
      <c r="I60" s="114">
        <f>IF('P5'!O15=0,"",'P5'!O15)</f>
        <v>112</v>
      </c>
      <c r="J60" s="114">
        <f>IF('P5'!P15=0,"",'P5'!P15)</f>
        <v>197</v>
      </c>
      <c r="K60" s="115">
        <f>IF('P5'!Q15=0,"",'P5'!Q15)</f>
        <v>218.74887709998777</v>
      </c>
      <c r="L60" s="81">
        <v>10</v>
      </c>
    </row>
    <row r="61" spans="1:12" ht="15.6" x14ac:dyDescent="0.3">
      <c r="A61" s="109">
        <v>3</v>
      </c>
      <c r="B61" s="110">
        <f>IF('P5'!A16="","",'P5'!A16)</f>
        <v>105</v>
      </c>
      <c r="C61" s="111">
        <f>IF('P5'!B16="","",'P5'!B16)</f>
        <v>99.06</v>
      </c>
      <c r="D61" s="110" t="str">
        <f>IF('P5'!C16="","",'P5'!C16)</f>
        <v>UM</v>
      </c>
      <c r="E61" s="112">
        <f>IF('P5'!D16="","",'P5'!D16)</f>
        <v>36608</v>
      </c>
      <c r="F61" s="113" t="str">
        <f>IF('P5'!F16="","",'P5'!F16)</f>
        <v>Kristen Brosvik</v>
      </c>
      <c r="G61" s="113" t="str">
        <f>IF('P5'!G16="","",'P5'!G16)</f>
        <v>AK Bjørgvin</v>
      </c>
      <c r="H61" s="114">
        <f>IF('P5'!N16=0,"",'P5'!N16)</f>
        <v>85</v>
      </c>
      <c r="I61" s="114">
        <f>IF('P5'!O16=0,"",'P5'!O16)</f>
        <v>107</v>
      </c>
      <c r="J61" s="114">
        <f>IF('P5'!P16=0,"",'P5'!P16)</f>
        <v>192</v>
      </c>
      <c r="K61" s="115">
        <f>IF('P5'!Q16=0,"",'P5'!Q16)</f>
        <v>214.40178300018738</v>
      </c>
      <c r="L61" s="81">
        <v>9</v>
      </c>
    </row>
    <row r="62" spans="1:12" ht="15.6" x14ac:dyDescent="0.3">
      <c r="A62" s="109"/>
      <c r="B62" s="110"/>
      <c r="C62" s="111"/>
      <c r="D62" s="110"/>
      <c r="E62" s="112"/>
      <c r="F62" s="113"/>
      <c r="G62" s="113"/>
      <c r="H62" s="114"/>
      <c r="I62" s="114"/>
      <c r="J62" s="114"/>
      <c r="K62" s="115"/>
      <c r="L62" s="81"/>
    </row>
    <row r="63" spans="1:12" ht="15.6" x14ac:dyDescent="0.3">
      <c r="A63" s="109">
        <v>1</v>
      </c>
      <c r="B63" s="110" t="str">
        <f>IF('P5'!A17="","",'P5'!A17)</f>
        <v>+105</v>
      </c>
      <c r="C63" s="111">
        <f>IF('P5'!B17="","",'P5'!B17)</f>
        <v>106.96</v>
      </c>
      <c r="D63" s="110" t="str">
        <f>IF('P5'!C17="","",'P5'!C17)</f>
        <v>JM</v>
      </c>
      <c r="E63" s="112">
        <f>IF('P5'!D17="","",'P5'!D17)</f>
        <v>35273</v>
      </c>
      <c r="F63" s="113" t="str">
        <f>IF('P5'!F17="","",'P5'!F17)</f>
        <v>Bjørn Christian Stabo-Eeg</v>
      </c>
      <c r="G63" s="113" t="str">
        <f>IF('P5'!G17="","",'P5'!G17)</f>
        <v>T &amp; IL National</v>
      </c>
      <c r="H63" s="114">
        <f>IF('P5'!N17=0,"",'P5'!N17)</f>
        <v>100</v>
      </c>
      <c r="I63" s="114">
        <f>IF('P5'!O17=0,"",'P5'!O17)</f>
        <v>125</v>
      </c>
      <c r="J63" s="114">
        <f>IF('P5'!P17=0,"",'P5'!P17)</f>
        <v>225</v>
      </c>
      <c r="K63" s="115">
        <f>IF('P5'!Q17=0,"",'P5'!Q17)</f>
        <v>244.33621728533646</v>
      </c>
      <c r="L63" s="81">
        <v>12</v>
      </c>
    </row>
    <row r="64" spans="1:12" ht="15.6" x14ac:dyDescent="0.3">
      <c r="A64" s="109">
        <v>2</v>
      </c>
      <c r="B64" s="110" t="str">
        <f>IF('P5'!A19="","",'P5'!A19)</f>
        <v>+105</v>
      </c>
      <c r="C64" s="111">
        <f>IF('P5'!B19="","",'P5'!B19)</f>
        <v>124.38</v>
      </c>
      <c r="D64" s="110" t="str">
        <f>IF('P5'!C19="","",'P5'!C19)</f>
        <v>JM</v>
      </c>
      <c r="E64" s="112">
        <f>IF('P5'!D19="","",'P5'!D19)</f>
        <v>35920</v>
      </c>
      <c r="F64" s="113" t="str">
        <f>IF('P5'!F19="","",'P5'!F19)</f>
        <v>Johannes N. Johansen</v>
      </c>
      <c r="G64" s="113" t="str">
        <f>IF('P5'!G19="","",'P5'!G19)</f>
        <v>Gjøvik AK</v>
      </c>
      <c r="H64" s="114">
        <f>IF('P5'!N19=0,"",'P5'!N19)</f>
        <v>105</v>
      </c>
      <c r="I64" s="114">
        <f>IF('P5'!O19=0,"",'P5'!O19)</f>
        <v>120</v>
      </c>
      <c r="J64" s="114">
        <f>IF('P5'!P19=0,"",'P5'!P19)</f>
        <v>225</v>
      </c>
      <c r="K64" s="115">
        <f>IF('P5'!Q19=0,"",'P5'!Q19)</f>
        <v>234.04324549618877</v>
      </c>
      <c r="L64" s="81">
        <v>10</v>
      </c>
    </row>
    <row r="65" spans="1:12" ht="15.6" x14ac:dyDescent="0.3">
      <c r="A65" s="109">
        <v>3</v>
      </c>
      <c r="B65" s="110" t="str">
        <f>IF('P5'!A18="","",'P5'!A18)</f>
        <v>+105</v>
      </c>
      <c r="C65" s="111">
        <f>IF('P5'!B18="","",'P5'!B18)</f>
        <v>125.54</v>
      </c>
      <c r="D65" s="110" t="str">
        <f>IF('P5'!C18="","",'P5'!C18)</f>
        <v>UM</v>
      </c>
      <c r="E65" s="112">
        <f>IF('P5'!D18="","",'P5'!D18)</f>
        <v>36841</v>
      </c>
      <c r="F65" s="113" t="str">
        <f>IF('P5'!F18="","",'P5'!F18)</f>
        <v>Leiv Arne Støyva Sårheim</v>
      </c>
      <c r="G65" s="113" t="str">
        <f>IF('P5'!G18="","",'P5'!G18)</f>
        <v>Breimsbygda IL</v>
      </c>
      <c r="H65" s="114">
        <f>IF('P5'!N18=0,"",'P5'!N18)</f>
        <v>90</v>
      </c>
      <c r="I65" s="114">
        <f>IF('P5'!O18=0,"",'P5'!O18)</f>
        <v>110</v>
      </c>
      <c r="J65" s="114">
        <f>IF('P5'!P18=0,"",'P5'!P18)</f>
        <v>200</v>
      </c>
      <c r="K65" s="115">
        <f>IF('P5'!Q18=0,"",'P5'!Q18)</f>
        <v>207.59475700964254</v>
      </c>
      <c r="L65" s="81">
        <v>9</v>
      </c>
    </row>
    <row r="66" spans="1:12" ht="15.6" x14ac:dyDescent="0.3">
      <c r="A66" s="109"/>
      <c r="B66" s="110" t="str">
        <f>IF('P5'!A21="","",'P5'!A21)</f>
        <v/>
      </c>
      <c r="C66" s="111" t="str">
        <f>IF('P5'!B21="","",'P5'!B21)</f>
        <v/>
      </c>
      <c r="D66" s="110" t="str">
        <f>IF('P5'!C21="","",'P5'!C21)</f>
        <v/>
      </c>
      <c r="E66" s="112" t="str">
        <f>IF('P5'!D21="","",'P5'!D21)</f>
        <v/>
      </c>
      <c r="F66" s="113" t="str">
        <f>IF('P5'!F21="","",'P5'!F21)</f>
        <v/>
      </c>
      <c r="G66" s="113" t="str">
        <f>IF('P5'!G21="","",'P5'!G21)</f>
        <v/>
      </c>
      <c r="H66" s="114" t="str">
        <f>IF('P5'!N21=0,"",'P5'!N21)</f>
        <v/>
      </c>
      <c r="I66" s="114" t="str">
        <f>IF('P5'!O21=0,"",'P5'!O21)</f>
        <v/>
      </c>
      <c r="J66" s="114" t="str">
        <f>IF('P5'!P21=0,"",'P5'!P21)</f>
        <v/>
      </c>
      <c r="K66" s="115" t="str">
        <f>IF('P5'!Q21=0,"",'P5'!Q21)</f>
        <v/>
      </c>
      <c r="L66" s="81">
        <f>SUM(L7:L65)</f>
        <v>421</v>
      </c>
    </row>
    <row r="67" spans="1:12" ht="15.6" x14ac:dyDescent="0.3">
      <c r="A67" s="109"/>
      <c r="B67" s="110" t="str">
        <f>IF('P5'!A22="","",'P5'!A22)</f>
        <v/>
      </c>
      <c r="C67" s="111" t="str">
        <f>IF('P5'!B22="","",'P5'!B22)</f>
        <v/>
      </c>
      <c r="D67" s="110" t="str">
        <f>IF('P5'!C22="","",'P5'!C22)</f>
        <v/>
      </c>
      <c r="E67" s="112" t="str">
        <f>IF('P5'!D22="","",'P5'!D22)</f>
        <v/>
      </c>
      <c r="F67" s="113" t="str">
        <f>IF('P5'!F22="","",'P5'!F22)</f>
        <v/>
      </c>
      <c r="G67" s="113" t="str">
        <f>IF('P5'!G22="","",'P5'!G22)</f>
        <v/>
      </c>
      <c r="H67" s="114" t="str">
        <f>IF('P5'!N22=0,"",'P5'!N22)</f>
        <v/>
      </c>
      <c r="I67" s="114" t="str">
        <f>IF('P5'!O22=0,"",'P5'!O22)</f>
        <v/>
      </c>
      <c r="J67" s="114" t="str">
        <f>IF('P5'!P22=0,"",'P5'!P22)</f>
        <v/>
      </c>
      <c r="K67" s="115" t="str">
        <f>IF('P5'!Q22=0,"",'P5'!Q22)</f>
        <v/>
      </c>
      <c r="L67" s="81"/>
    </row>
    <row r="68" spans="1:12" ht="18" customHeight="1" x14ac:dyDescent="0.3">
      <c r="E68" s="168" t="s">
        <v>65</v>
      </c>
      <c r="F68" s="168"/>
      <c r="G68" s="168"/>
      <c r="K68"/>
    </row>
    <row r="69" spans="1:12" ht="18" customHeight="1" x14ac:dyDescent="0.3">
      <c r="E69" s="150">
        <v>1</v>
      </c>
      <c r="F69" s="149" t="s">
        <v>57</v>
      </c>
      <c r="G69" s="155">
        <f>SUM(L11,L31,L35,L36,L39,L57,L59)</f>
        <v>74</v>
      </c>
      <c r="K69"/>
    </row>
    <row r="70" spans="1:12" ht="18" customHeight="1" x14ac:dyDescent="0.3">
      <c r="E70" s="150">
        <v>2</v>
      </c>
      <c r="F70" s="149" t="s">
        <v>55</v>
      </c>
      <c r="G70" s="155">
        <f>SUM(L12,L13,L21,L34,L54,L60,L65)</f>
        <v>63</v>
      </c>
      <c r="K70"/>
    </row>
    <row r="71" spans="1:12" ht="18" customHeight="1" x14ac:dyDescent="0.3">
      <c r="E71" s="150">
        <v>3</v>
      </c>
      <c r="F71" s="149" t="s">
        <v>58</v>
      </c>
      <c r="G71" s="155">
        <f>SUM(L32,L43,L45,L52)</f>
        <v>43</v>
      </c>
      <c r="K71" t="s">
        <v>22</v>
      </c>
    </row>
    <row r="72" spans="1:12" ht="18" customHeight="1" x14ac:dyDescent="0.3">
      <c r="E72" s="150">
        <v>4</v>
      </c>
      <c r="F72" s="149" t="s">
        <v>61</v>
      </c>
      <c r="G72" s="155">
        <f>SUM(L25,L41,L44,L53)</f>
        <v>38</v>
      </c>
      <c r="K72" t="s">
        <v>22</v>
      </c>
    </row>
    <row r="73" spans="1:12" ht="18" customHeight="1" x14ac:dyDescent="0.3">
      <c r="E73" s="150">
        <v>5</v>
      </c>
      <c r="F73" s="149" t="s">
        <v>54</v>
      </c>
      <c r="G73" s="155">
        <f>SUM(L7,L15,L61)</f>
        <v>33</v>
      </c>
      <c r="K73" t="s">
        <v>22</v>
      </c>
    </row>
    <row r="74" spans="1:12" ht="18" customHeight="1" x14ac:dyDescent="0.3">
      <c r="E74" s="150">
        <v>6</v>
      </c>
      <c r="F74" s="149" t="s">
        <v>59</v>
      </c>
      <c r="G74" s="155">
        <f>SUM(L18,L24,L37)</f>
        <v>30</v>
      </c>
      <c r="K74"/>
    </row>
    <row r="75" spans="1:12" ht="18" customHeight="1" x14ac:dyDescent="0.3">
      <c r="E75" s="150">
        <v>7</v>
      </c>
      <c r="F75" s="149" t="s">
        <v>53</v>
      </c>
      <c r="G75" s="155">
        <f>SUM(L9,L16,L47)</f>
        <v>29</v>
      </c>
      <c r="K75"/>
    </row>
    <row r="76" spans="1:12" ht="18" customHeight="1" x14ac:dyDescent="0.3">
      <c r="E76" s="150">
        <v>8</v>
      </c>
      <c r="F76" s="149" t="s">
        <v>60</v>
      </c>
      <c r="G76" s="155">
        <f>SUM(L40,L48,L56)</f>
        <v>28</v>
      </c>
      <c r="K76"/>
    </row>
    <row r="77" spans="1:12" ht="18" customHeight="1" x14ac:dyDescent="0.3">
      <c r="E77" s="150">
        <v>9</v>
      </c>
      <c r="F77" s="149" t="s">
        <v>47</v>
      </c>
      <c r="G77" s="155">
        <f>SUM(L23,L64)</f>
        <v>22</v>
      </c>
      <c r="K77"/>
    </row>
    <row r="78" spans="1:12" ht="18" customHeight="1" x14ac:dyDescent="0.3">
      <c r="E78" s="150">
        <v>10</v>
      </c>
      <c r="F78" s="149" t="s">
        <v>63</v>
      </c>
      <c r="G78" s="155">
        <f>SUM(L20,L63)</f>
        <v>21</v>
      </c>
      <c r="K78" t="s">
        <v>22</v>
      </c>
    </row>
    <row r="79" spans="1:12" ht="18" customHeight="1" x14ac:dyDescent="0.3">
      <c r="E79" s="150">
        <v>11</v>
      </c>
      <c r="F79" s="149" t="s">
        <v>56</v>
      </c>
      <c r="G79" s="155">
        <f>SUM(L10,L19)</f>
        <v>20</v>
      </c>
      <c r="K79"/>
    </row>
    <row r="80" spans="1:12" ht="18" customHeight="1" x14ac:dyDescent="0.3">
      <c r="E80" s="150">
        <v>12</v>
      </c>
      <c r="F80" s="149" t="s">
        <v>64</v>
      </c>
      <c r="G80" s="155">
        <f>SUM(L27)</f>
        <v>12</v>
      </c>
      <c r="K80"/>
    </row>
    <row r="81" spans="1:12" ht="18" customHeight="1" x14ac:dyDescent="0.3">
      <c r="E81" s="150">
        <v>13</v>
      </c>
      <c r="F81" s="149" t="s">
        <v>62</v>
      </c>
      <c r="G81" s="155">
        <f>SUM(L46)</f>
        <v>8</v>
      </c>
      <c r="K81"/>
    </row>
    <row r="82" spans="1:12" ht="15.6" x14ac:dyDescent="0.3">
      <c r="A82" s="109"/>
      <c r="B82" s="110" t="str">
        <f>IF('P5'!A23="","",'P5'!A23)</f>
        <v/>
      </c>
      <c r="C82" s="111" t="str">
        <f>IF('P5'!B23="","",'P5'!B23)</f>
        <v/>
      </c>
      <c r="D82" s="110" t="str">
        <f>IF('P5'!C23="","",'P5'!C23)</f>
        <v/>
      </c>
      <c r="E82" s="112" t="str">
        <f>IF('P5'!D23="","",'P5'!D23)</f>
        <v/>
      </c>
      <c r="F82" s="113" t="str">
        <f>IF('P5'!F23="","",'P5'!F23)</f>
        <v/>
      </c>
      <c r="G82" s="156">
        <f>SUM(G69:G81)</f>
        <v>421</v>
      </c>
      <c r="H82" s="114" t="str">
        <f>IF('P5'!N23=0,"",'P5'!N23)</f>
        <v/>
      </c>
      <c r="I82" s="114" t="str">
        <f>IF('P5'!O23=0,"",'P5'!O23)</f>
        <v/>
      </c>
      <c r="J82" s="114" t="str">
        <f>IF('P5'!P23=0,"",'P5'!P23)</f>
        <v/>
      </c>
      <c r="K82" s="115" t="str">
        <f>IF('P5'!Q23=0,"",'P5'!Q23)</f>
        <v/>
      </c>
      <c r="L82" s="81"/>
    </row>
  </sheetData>
  <mergeCells count="8">
    <mergeCell ref="E68:G68"/>
    <mergeCell ref="A29:K29"/>
    <mergeCell ref="A1:K1"/>
    <mergeCell ref="A2:E2"/>
    <mergeCell ref="F2:G2"/>
    <mergeCell ref="A3:K3"/>
    <mergeCell ref="H2:I2"/>
    <mergeCell ref="J2:K2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76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95"/>
  <sheetViews>
    <sheetView showGridLines="0" showRowColHeaders="0" zoomScale="120" zoomScaleNormal="120" workbookViewId="0">
      <pane ySplit="2" topLeftCell="A10" activePane="bottomLeft" state="frozen"/>
      <selection pane="bottomLeft" activeCell="A92" sqref="A92:A95"/>
    </sheetView>
  </sheetViews>
  <sheetFormatPr baseColWidth="10" defaultColWidth="8.77734375" defaultRowHeight="12.6" x14ac:dyDescent="0.25"/>
  <cols>
    <col min="1" max="1" width="4.5546875" customWidth="1"/>
    <col min="2" max="2" width="5.44140625" customWidth="1"/>
    <col min="3" max="3" width="8.44140625" customWidth="1"/>
    <col min="4" max="4" width="5.44140625" customWidth="1"/>
    <col min="5" max="5" width="10.44140625" style="50" customWidth="1"/>
    <col min="6" max="6" width="29.5546875" style="12" customWidth="1"/>
    <col min="7" max="7" width="21.5546875" style="12" customWidth="1"/>
    <col min="8" max="10" width="6.77734375" customWidth="1"/>
    <col min="11" max="11" width="9.5546875" style="74" customWidth="1"/>
  </cols>
  <sheetData>
    <row r="1" spans="1:12" s="68" customFormat="1" ht="34.799999999999997" x14ac:dyDescent="0.55000000000000004">
      <c r="A1" s="170" t="s">
        <v>50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s="69" customFormat="1" ht="26.25" customHeight="1" x14ac:dyDescent="0.4">
      <c r="A2" s="171" t="str">
        <f>IF('P1'!H5&gt;0,'P1'!H5,"")</f>
        <v>Gjøvik AK</v>
      </c>
      <c r="B2" s="171"/>
      <c r="C2" s="171"/>
      <c r="D2" s="171"/>
      <c r="E2" s="171"/>
      <c r="F2" s="171" t="str">
        <f>IF('P1'!M5&gt;0,'P1'!M5,"")</f>
        <v>Gjøvik</v>
      </c>
      <c r="G2" s="171"/>
      <c r="H2" s="171" t="s">
        <v>51</v>
      </c>
      <c r="I2" s="171"/>
      <c r="J2" s="171"/>
      <c r="K2" s="171"/>
    </row>
    <row r="3" spans="1:12" s="67" customFormat="1" ht="27.6" x14ac:dyDescent="0.45">
      <c r="A3" s="169" t="s">
        <v>26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2" ht="17.399999999999999" x14ac:dyDescent="0.3">
      <c r="A4" s="49"/>
      <c r="B4" s="49"/>
      <c r="C4" s="49"/>
      <c r="D4" s="49"/>
      <c r="E4" s="51"/>
      <c r="F4" s="72"/>
      <c r="G4" s="72"/>
      <c r="H4" s="49"/>
      <c r="I4" s="49"/>
      <c r="J4" s="49"/>
      <c r="K4" s="76"/>
    </row>
    <row r="5" spans="1:12" ht="15.6" x14ac:dyDescent="0.3">
      <c r="A5" s="109">
        <v>1</v>
      </c>
      <c r="B5" s="110">
        <f>IF('P1'!A17="","",'P1'!A17)</f>
        <v>63</v>
      </c>
      <c r="C5" s="111">
        <f>IF('P1'!B17="","",'P1'!B17)</f>
        <v>62.46</v>
      </c>
      <c r="D5" s="110" t="str">
        <f>IF('P1'!C17="","",'P1'!C17)</f>
        <v>JK</v>
      </c>
      <c r="E5" s="112">
        <f>IF('P1'!D17="","",'P1'!D17)</f>
        <v>35431</v>
      </c>
      <c r="F5" s="113" t="str">
        <f>IF('P1'!F17="","",'P1'!F17)</f>
        <v>Emma Hald</v>
      </c>
      <c r="G5" s="113" t="str">
        <f>IF('P1'!G17="","",'P1'!G17)</f>
        <v>AK Bjørgvin</v>
      </c>
      <c r="H5" s="114">
        <f>IF('P1'!N17=0,"",'P1'!N17)</f>
        <v>80</v>
      </c>
      <c r="I5" s="114">
        <f>IF('P1'!O17=0,"",'P1'!O17)</f>
        <v>95</v>
      </c>
      <c r="J5" s="114">
        <f>IF('P1'!P17=0,"",'P1'!P17)</f>
        <v>175</v>
      </c>
      <c r="K5" s="116">
        <f>IF('P1'!Q17=0,"",'P1'!Q17)</f>
        <v>233.90406053140615</v>
      </c>
      <c r="L5">
        <v>25</v>
      </c>
    </row>
    <row r="6" spans="1:12" ht="15.6" x14ac:dyDescent="0.3">
      <c r="A6" s="109">
        <v>2</v>
      </c>
      <c r="B6" s="110">
        <f>IF('P1'!A11="","",'P1'!A11)</f>
        <v>58</v>
      </c>
      <c r="C6" s="111">
        <f>IF('P1'!B11="","",'P1'!B11)</f>
        <v>54.23</v>
      </c>
      <c r="D6" s="110" t="str">
        <f>IF('P1'!C11="","",'P1'!C11)</f>
        <v>JK</v>
      </c>
      <c r="E6" s="112">
        <f>IF('P1'!D11="","",'P1'!D11)</f>
        <v>35320</v>
      </c>
      <c r="F6" s="113" t="str">
        <f>IF('P1'!F11="","",'P1'!F11)</f>
        <v>Rebekka Tao Jacobsen</v>
      </c>
      <c r="G6" s="113" t="str">
        <f>IF('P1'!G11="","",'P1'!G11)</f>
        <v>Larvik AK</v>
      </c>
      <c r="H6" s="114">
        <f>IF('P1'!N11=0,"",'P1'!N11)</f>
        <v>68</v>
      </c>
      <c r="I6" s="114">
        <f>IF('P1'!O11=0,"",'P1'!O11)</f>
        <v>87</v>
      </c>
      <c r="J6" s="114">
        <f>IF('P1'!P11=0,"",'P1'!P11)</f>
        <v>155</v>
      </c>
      <c r="K6" s="116">
        <f>IF('P1'!Q11=0,"",'P1'!Q11)</f>
        <v>229.6013161064287</v>
      </c>
      <c r="L6">
        <v>23</v>
      </c>
    </row>
    <row r="7" spans="1:12" ht="15.6" x14ac:dyDescent="0.3">
      <c r="A7" s="109">
        <v>3</v>
      </c>
      <c r="B7" s="110">
        <f>IF('P6'!A13="","",'P6'!A13)</f>
        <v>69</v>
      </c>
      <c r="C7" s="111">
        <f>IF('P6'!B13="","",'P6'!B13)</f>
        <v>65.540000000000006</v>
      </c>
      <c r="D7" s="110" t="str">
        <f>IF('P6'!C13="","",'P6'!C13)</f>
        <v>SK</v>
      </c>
      <c r="E7" s="112">
        <f>IF('P6'!D13="","",'P6'!D13)</f>
        <v>33735</v>
      </c>
      <c r="F7" s="113" t="str">
        <f>IF('P6'!F13="","",'P6'!F13)</f>
        <v>Marit Årdalsbakke</v>
      </c>
      <c r="G7" s="113" t="str">
        <f>IF('P6'!G13="","",'P6'!G13)</f>
        <v>Tambarskjelvar IL</v>
      </c>
      <c r="H7" s="114">
        <f>IF('P6'!N13=0,"",'P6'!N13)</f>
        <v>78</v>
      </c>
      <c r="I7" s="114">
        <f>IF('P6'!O13=0,"",'P6'!O13)</f>
        <v>97</v>
      </c>
      <c r="J7" s="114">
        <f>IF('P6'!P13=0,"",'P6'!P13)</f>
        <v>175</v>
      </c>
      <c r="K7" s="115">
        <f>IF('P6'!Q13=0,"",'P6'!Q13)</f>
        <v>226.65860000520425</v>
      </c>
      <c r="L7">
        <v>21</v>
      </c>
    </row>
    <row r="8" spans="1:12" ht="15.6" x14ac:dyDescent="0.3">
      <c r="A8" s="109">
        <v>4</v>
      </c>
      <c r="B8" s="110">
        <f>IF('P6'!A12="","",'P6'!A12)</f>
        <v>58</v>
      </c>
      <c r="C8" s="111">
        <f>IF('P6'!B12="","",'P6'!B12)</f>
        <v>55.68</v>
      </c>
      <c r="D8" s="110" t="str">
        <f>IF('P6'!C12="","",'P6'!C12)</f>
        <v>SK</v>
      </c>
      <c r="E8" s="112">
        <f>IF('P6'!D12="","",'P6'!D12)</f>
        <v>33955</v>
      </c>
      <c r="F8" s="113" t="str">
        <f>IF('P6'!F12="","",'P6'!F12)</f>
        <v>Sandra Trædal</v>
      </c>
      <c r="G8" s="113" t="str">
        <f>IF('P6'!G12="","",'P6'!G12)</f>
        <v>Tambarskjelvar IL</v>
      </c>
      <c r="H8" s="114">
        <f>IF('P6'!N12=0,"",'P6'!N12)</f>
        <v>66</v>
      </c>
      <c r="I8" s="114">
        <f>IF('P6'!O12=0,"",'P6'!O12)</f>
        <v>86</v>
      </c>
      <c r="J8" s="114">
        <f>IF('P6'!P12=0,"",'P6'!P12)</f>
        <v>152</v>
      </c>
      <c r="K8" s="115">
        <f>IF('P6'!Q12=0,"",'P6'!Q12)</f>
        <v>220.61545421598962</v>
      </c>
      <c r="L8">
        <v>20</v>
      </c>
    </row>
    <row r="9" spans="1:12" ht="15.6" x14ac:dyDescent="0.3">
      <c r="A9" s="109">
        <v>5</v>
      </c>
      <c r="B9" s="110">
        <f>IF('P1'!A13="","",'P1'!A13)</f>
        <v>58</v>
      </c>
      <c r="C9" s="111">
        <f>IF('P1'!B13="","",'P1'!B13)</f>
        <v>57.19</v>
      </c>
      <c r="D9" s="110" t="str">
        <f>IF('P1'!C13="","",'P1'!C13)</f>
        <v>JK</v>
      </c>
      <c r="E9" s="112">
        <f>IF('P1'!D13="","",'P1'!D13)</f>
        <v>35232</v>
      </c>
      <c r="F9" s="148" t="str">
        <f>IF('P1'!F13="","",'P1'!F13)</f>
        <v>Kamilla Storstein Grønnestad</v>
      </c>
      <c r="G9" s="113" t="str">
        <f>IF('P1'!G13="","",'P1'!G13)</f>
        <v>Haugesund VK</v>
      </c>
      <c r="H9" s="114">
        <f>IF('P1'!N13=0,"",'P1'!N13)</f>
        <v>57</v>
      </c>
      <c r="I9" s="114">
        <f>IF('P1'!O13=0,"",'P1'!O13)</f>
        <v>77</v>
      </c>
      <c r="J9" s="114">
        <f>IF('P1'!P13=0,"",'P1'!P13)</f>
        <v>134</v>
      </c>
      <c r="K9" s="116">
        <f>IF('P1'!Q13=0,"",'P1'!Q13)</f>
        <v>190.61757377853382</v>
      </c>
      <c r="L9">
        <v>19</v>
      </c>
    </row>
    <row r="10" spans="1:12" ht="15.6" x14ac:dyDescent="0.3">
      <c r="A10" s="109">
        <v>6</v>
      </c>
      <c r="B10" s="110">
        <f>IF('P1'!A10="","",'P1'!A10)</f>
        <v>53</v>
      </c>
      <c r="C10" s="111">
        <f>IF('P1'!B10="","",'P1'!B10)</f>
        <v>49.87</v>
      </c>
      <c r="D10" s="110" t="str">
        <f>IF('P1'!C10="","",'P1'!C10)</f>
        <v>JK</v>
      </c>
      <c r="E10" s="112">
        <f>IF('P1'!D10="","",'P1'!D10)</f>
        <v>35898</v>
      </c>
      <c r="F10" s="113" t="str">
        <f>IF('P1'!F10="","",'P1'!F10)</f>
        <v>Bettine Carlsen</v>
      </c>
      <c r="G10" s="113" t="str">
        <f>IF('P1'!G10="","",'P1'!G10)</f>
        <v>AK Bjørgvin</v>
      </c>
      <c r="H10" s="114">
        <f>IF('P1'!N10=0,"",'P1'!N10)</f>
        <v>53</v>
      </c>
      <c r="I10" s="114">
        <f>IF('P1'!O10=0,"",'P1'!O10)</f>
        <v>67</v>
      </c>
      <c r="J10" s="114">
        <f>IF('P1'!P10=0,"",'P1'!P10)</f>
        <v>120</v>
      </c>
      <c r="K10" s="116">
        <f>IF('P1'!Q10=0,"",'P1'!Q10)</f>
        <v>190.3264543704399</v>
      </c>
      <c r="L10">
        <v>18</v>
      </c>
    </row>
    <row r="11" spans="1:12" ht="15.6" x14ac:dyDescent="0.3">
      <c r="A11" s="109">
        <v>7</v>
      </c>
      <c r="B11" s="110">
        <f>IF('P4'!A14="","",'P4'!A14)</f>
        <v>75</v>
      </c>
      <c r="C11" s="111">
        <f>IF('P4'!B14="","",'P4'!B14)</f>
        <v>70.84</v>
      </c>
      <c r="D11" s="110" t="str">
        <f>IF('P4'!C14="","",'P4'!C14)</f>
        <v>UK</v>
      </c>
      <c r="E11" s="112">
        <f>IF('P4'!D14="","",'P4'!D14)</f>
        <v>36232</v>
      </c>
      <c r="F11" s="113" t="str">
        <f>IF('P4'!F14="","",'P4'!F14)</f>
        <v>Maren Fikse</v>
      </c>
      <c r="G11" s="113" t="str">
        <f>IF('P4'!G14="","",'P4'!G14)</f>
        <v>Gjøvik AK</v>
      </c>
      <c r="H11" s="114">
        <f>IF('P4'!N14=0,"",'P4'!N14)</f>
        <v>67</v>
      </c>
      <c r="I11" s="114">
        <f>IF('P4'!O14=0,"",'P4'!O14)</f>
        <v>86</v>
      </c>
      <c r="J11" s="114">
        <f>IF('P4'!P14=0,"",'P4'!P14)</f>
        <v>153</v>
      </c>
      <c r="K11" s="115">
        <f>IF('P4'!Q14=0,"",'P4'!Q14)</f>
        <v>189.06235941852276</v>
      </c>
      <c r="L11">
        <v>17</v>
      </c>
    </row>
    <row r="12" spans="1:12" ht="15.6" x14ac:dyDescent="0.3">
      <c r="A12" s="109">
        <v>8</v>
      </c>
      <c r="B12" s="110">
        <f>IF('P1'!A16="","",'P1'!A16)</f>
        <v>63</v>
      </c>
      <c r="C12" s="111">
        <f>IF('P1'!B16="","",'P1'!B16)</f>
        <v>60.73</v>
      </c>
      <c r="D12" s="110" t="str">
        <f>IF('P1'!C16="","",'P1'!C16)</f>
        <v>UK</v>
      </c>
      <c r="E12" s="112">
        <f>IF('P1'!D16="","",'P1'!D16)</f>
        <v>36912</v>
      </c>
      <c r="F12" s="113" t="str">
        <f>IF('P1'!F16="","",'P1'!F16)</f>
        <v>Sofie Prytz Løwer</v>
      </c>
      <c r="G12" s="113" t="str">
        <f>IF('P1'!G16="","",'P1'!G16)</f>
        <v>Larvik AK</v>
      </c>
      <c r="H12" s="114">
        <f>IF('P1'!N16=0,"",'P1'!N16)</f>
        <v>58</v>
      </c>
      <c r="I12" s="114">
        <f>IF('P1'!O16=0,"",'P1'!O16)</f>
        <v>71</v>
      </c>
      <c r="J12" s="114">
        <f>IF('P1'!P16=0,"",'P1'!P16)</f>
        <v>129</v>
      </c>
      <c r="K12" s="116">
        <f>IF('P1'!Q16=0,"",'P1'!Q16)</f>
        <v>175.7625011215255</v>
      </c>
      <c r="L12">
        <v>16</v>
      </c>
    </row>
    <row r="13" spans="1:12" ht="15.6" x14ac:dyDescent="0.3">
      <c r="A13" s="109">
        <v>9</v>
      </c>
      <c r="B13" s="110">
        <f>IF('P6'!A14="","",'P6'!A14)</f>
        <v>69</v>
      </c>
      <c r="C13" s="111">
        <f>IF('P6'!B14="","",'P6'!B14)</f>
        <v>63.88</v>
      </c>
      <c r="D13" s="110" t="str">
        <f>IF('P6'!C14="","",'P6'!C14)</f>
        <v>SK</v>
      </c>
      <c r="E13" s="112">
        <f>IF('P6'!D14="","",'P6'!D14)</f>
        <v>32706</v>
      </c>
      <c r="F13" s="113" t="str">
        <f>IF('P6'!F14="","",'P6'!F14)</f>
        <v>Anita Skimten Monsen</v>
      </c>
      <c r="G13" s="113" t="str">
        <f>IF('P6'!G14="","",'P6'!G14)</f>
        <v>Oslo AK</v>
      </c>
      <c r="H13" s="114">
        <f>IF('P6'!N14=0,"",'P6'!N14)</f>
        <v>60</v>
      </c>
      <c r="I13" s="114">
        <f>IF('P6'!O14=0,"",'P6'!O14)</f>
        <v>72</v>
      </c>
      <c r="J13" s="114">
        <f>IF('P6'!P14=0,"",'P6'!P14)</f>
        <v>132</v>
      </c>
      <c r="K13" s="115">
        <f>IF('P6'!Q14=0,"",'P6'!Q14)</f>
        <v>173.81764917720253</v>
      </c>
      <c r="L13">
        <v>15</v>
      </c>
    </row>
    <row r="14" spans="1:12" ht="15.6" x14ac:dyDescent="0.3">
      <c r="A14" s="109">
        <v>10</v>
      </c>
      <c r="B14" s="110">
        <f>IF('P6'!A15="","",'P6'!A15)</f>
        <v>63</v>
      </c>
      <c r="C14" s="111">
        <f>IF('P6'!B15="","",'P6'!B15)</f>
        <v>59.86</v>
      </c>
      <c r="D14" s="110" t="str">
        <f>IF('P6'!C15="","",'P6'!C15)</f>
        <v>SK</v>
      </c>
      <c r="E14" s="112">
        <f>IF('P6'!D15="","",'P6'!D15)</f>
        <v>33521</v>
      </c>
      <c r="F14" s="113" t="str">
        <f>IF('P6'!F15="","",'P6'!F15)</f>
        <v>Kristin Solbakken</v>
      </c>
      <c r="G14" s="113" t="str">
        <f>IF('P6'!G15="","",'P6'!G15)</f>
        <v>Nidelv IL</v>
      </c>
      <c r="H14" s="114">
        <f>IF('P6'!N15=0,"",'P6'!N15)</f>
        <v>58</v>
      </c>
      <c r="I14" s="114">
        <f>IF('P6'!O15=0,"",'P6'!O15)</f>
        <v>68</v>
      </c>
      <c r="J14" s="114">
        <f>IF('P6'!P15=0,"",'P6'!P15)</f>
        <v>126</v>
      </c>
      <c r="K14" s="115">
        <f>IF('P6'!Q15=0,"",'P6'!Q15)</f>
        <v>173.41775730457616</v>
      </c>
      <c r="L14">
        <v>14</v>
      </c>
    </row>
    <row r="15" spans="1:12" ht="15.6" x14ac:dyDescent="0.3">
      <c r="A15" s="109">
        <v>11</v>
      </c>
      <c r="B15" s="110">
        <f>IF('P6'!A17="","",'P6'!A17)</f>
        <v>75</v>
      </c>
      <c r="C15" s="111">
        <f>IF('P6'!B17="","",'P6'!B17)</f>
        <v>72.61</v>
      </c>
      <c r="D15" s="110" t="str">
        <f>IF('P6'!C17="","",'P6'!C17)</f>
        <v>SK</v>
      </c>
      <c r="E15" s="112">
        <f>IF('P6'!D17="","",'P6'!D17)</f>
        <v>31662</v>
      </c>
      <c r="F15" s="113" t="str">
        <f>IF('P6'!F17="","",'P6'!F17)</f>
        <v>Rebecca Tiffin</v>
      </c>
      <c r="G15" s="113" t="str">
        <f>IF('P6'!G17="","",'P6'!G17)</f>
        <v>Oslo AK</v>
      </c>
      <c r="H15" s="114">
        <f>IF('P6'!N17=0,"",'P6'!N17)</f>
        <v>64</v>
      </c>
      <c r="I15" s="114">
        <f>IF('P6'!O17=0,"",'P6'!O17)</f>
        <v>75</v>
      </c>
      <c r="J15" s="114">
        <f>IF('P6'!P17=0,"",'P6'!P17)</f>
        <v>139</v>
      </c>
      <c r="K15" s="115">
        <f>IF('P6'!Q17=0,"",'P6'!Q17)</f>
        <v>169.3852771035761</v>
      </c>
      <c r="L15">
        <v>13</v>
      </c>
    </row>
    <row r="16" spans="1:12" ht="15.6" x14ac:dyDescent="0.3">
      <c r="A16" s="109">
        <v>12</v>
      </c>
      <c r="B16" s="110">
        <f>IF('P6'!A10="","",'P6'!A10)</f>
        <v>58</v>
      </c>
      <c r="C16" s="111">
        <f>IF('P6'!B10="","",'P6'!B10)</f>
        <v>55.93</v>
      </c>
      <c r="D16" s="110" t="str">
        <f>IF('P6'!C10="","",'P6'!C10)</f>
        <v>SK</v>
      </c>
      <c r="E16" s="112">
        <f>IF('P6'!D10="","",'P6'!D10)</f>
        <v>34057</v>
      </c>
      <c r="F16" s="113" t="str">
        <f>IF('P6'!F10="","",'P6'!F10)</f>
        <v>Emelie Førstemann Nilsen</v>
      </c>
      <c r="G16" s="113" t="str">
        <f>IF('P6'!G10="","",'P6'!G10)</f>
        <v>Oslo AK</v>
      </c>
      <c r="H16" s="114">
        <f>IF('P6'!N10=0,"",'P6'!N10)</f>
        <v>50</v>
      </c>
      <c r="I16" s="114">
        <f>IF('P6'!O10=0,"",'P6'!O10)</f>
        <v>65</v>
      </c>
      <c r="J16" s="114">
        <f>IF('P6'!P10=0,"",'P6'!P10)</f>
        <v>115</v>
      </c>
      <c r="K16" s="115">
        <f>IF('P6'!Q10=0,"",'P6'!Q10)</f>
        <v>166.34547570455661</v>
      </c>
      <c r="L16">
        <v>12</v>
      </c>
    </row>
    <row r="17" spans="1:12" ht="15.6" x14ac:dyDescent="0.3">
      <c r="A17" s="109">
        <v>13</v>
      </c>
      <c r="B17" s="110">
        <f>IF('P6'!A11="","",'P6'!A11)</f>
        <v>63</v>
      </c>
      <c r="C17" s="111">
        <f>IF('P6'!B11="","",'P6'!B11)</f>
        <v>59.4</v>
      </c>
      <c r="D17" s="110" t="str">
        <f>IF('P6'!C11="","",'P6'!C11)</f>
        <v>SK</v>
      </c>
      <c r="E17" s="112">
        <f>IF('P6'!D11="","",'P6'!D11)</f>
        <v>31389</v>
      </c>
      <c r="F17" s="113" t="str">
        <f>IF('P6'!F11="","",'P6'!F11)</f>
        <v>Eirin Nygren</v>
      </c>
      <c r="G17" s="113" t="str">
        <f>IF('P6'!G11="","",'P6'!G11)</f>
        <v>Spydeberg Atletene</v>
      </c>
      <c r="H17" s="114">
        <f>IF('P6'!N11=0,"",'P6'!N11)</f>
        <v>51</v>
      </c>
      <c r="I17" s="114">
        <f>IF('P6'!O11=0,"",'P6'!O11)</f>
        <v>68</v>
      </c>
      <c r="J17" s="114">
        <f>IF('P6'!P11=0,"",'P6'!P11)</f>
        <v>119</v>
      </c>
      <c r="K17" s="115">
        <f>IF('P6'!Q11=0,"",'P6'!Q11)</f>
        <v>164.68120228738834</v>
      </c>
      <c r="L17">
        <v>11</v>
      </c>
    </row>
    <row r="18" spans="1:12" ht="15.6" x14ac:dyDescent="0.3">
      <c r="A18" s="109">
        <v>14</v>
      </c>
      <c r="B18" s="110">
        <f>IF('P6'!A9="","",'P6'!A9)</f>
        <v>58</v>
      </c>
      <c r="C18" s="111">
        <f>IF('P6'!B9="","",'P6'!B9)</f>
        <v>55.81</v>
      </c>
      <c r="D18" s="110" t="str">
        <f>IF('P6'!C9="","",'P6'!C9)</f>
        <v>SK</v>
      </c>
      <c r="E18" s="112">
        <f>IF('P6'!D9="","",'P6'!D9)</f>
        <v>33921</v>
      </c>
      <c r="F18" s="113" t="str">
        <f>IF('P6'!F9="","",'P6'!F9)</f>
        <v>Ragnhild Haug Lillegård</v>
      </c>
      <c r="G18" s="113" t="str">
        <f>IF('P6'!G9="","",'P6'!G9)</f>
        <v>Oslo AK</v>
      </c>
      <c r="H18" s="114">
        <f>IF('P6'!N9=0,"",'P6'!N9)</f>
        <v>45</v>
      </c>
      <c r="I18" s="114">
        <f>IF('P6'!O9=0,"",'P6'!O9)</f>
        <v>67</v>
      </c>
      <c r="J18" s="114">
        <f>IF('P6'!P9=0,"",'P6'!P9)</f>
        <v>112</v>
      </c>
      <c r="K18" s="115">
        <f>IF('P6'!Q9=0,"",'P6'!Q9)</f>
        <v>162.27047693144999</v>
      </c>
      <c r="L18">
        <v>10</v>
      </c>
    </row>
    <row r="19" spans="1:12" ht="15.6" x14ac:dyDescent="0.3">
      <c r="A19" s="109">
        <v>15</v>
      </c>
      <c r="B19" s="110">
        <f>IF('P4'!A12="","",'P4'!A12)</f>
        <v>69</v>
      </c>
      <c r="C19" s="111">
        <f>IF('P4'!B12="","",'P4'!B12)</f>
        <v>65.64</v>
      </c>
      <c r="D19" s="110" t="str">
        <f>IF('P4'!C12="","",'P4'!C12)</f>
        <v>JK</v>
      </c>
      <c r="E19" s="112">
        <f>IF('P4'!D12="","",'P4'!D12)</f>
        <v>36085</v>
      </c>
      <c r="F19" s="113" t="str">
        <f>IF('P4'!F12="","",'P4'!F12)</f>
        <v>Celina Ramstad</v>
      </c>
      <c r="G19" s="113" t="str">
        <f>IF('P4'!G12="","",'P4'!G12)</f>
        <v>Haugesund VK</v>
      </c>
      <c r="H19" s="114">
        <f>IF('P4'!N12=0,"",'P4'!N12)</f>
        <v>53</v>
      </c>
      <c r="I19" s="114">
        <f>IF('P4'!O12=0,"",'P4'!O12)</f>
        <v>67</v>
      </c>
      <c r="J19" s="114">
        <f>IF('P4'!P12=0,"",'P4'!P12)</f>
        <v>120</v>
      </c>
      <c r="K19" s="115">
        <f>IF('P4'!Q12=0,"",'P4'!Q12)</f>
        <v>155.27279274927258</v>
      </c>
      <c r="L19">
        <v>9</v>
      </c>
    </row>
    <row r="20" spans="1:12" ht="15.6" x14ac:dyDescent="0.3">
      <c r="A20" s="109">
        <v>16</v>
      </c>
      <c r="B20" s="110">
        <f>IF('P4'!A11="","",'P4'!A11)</f>
        <v>69</v>
      </c>
      <c r="C20" s="111">
        <f>IF('P4'!B11="","",'P4'!B11)</f>
        <v>68.08</v>
      </c>
      <c r="D20" s="110" t="str">
        <f>IF('P4'!C11="","",'P4'!C11)</f>
        <v>JK</v>
      </c>
      <c r="E20" s="112">
        <f>IF('P4'!D11="","",'P4'!D11)</f>
        <v>35560</v>
      </c>
      <c r="F20" s="113" t="str">
        <f>IF('P4'!F11="","",'P4'!F11)</f>
        <v>Tuva Fløysvik</v>
      </c>
      <c r="G20" s="113" t="str">
        <f>IF('P4'!G11="","",'P4'!G11)</f>
        <v>Hillevåg AK</v>
      </c>
      <c r="H20" s="114">
        <f>IF('P4'!N11=0,"",'P4'!N11)</f>
        <v>52</v>
      </c>
      <c r="I20" s="114">
        <f>IF('P4'!O11=0,"",'P4'!O11)</f>
        <v>70</v>
      </c>
      <c r="J20" s="114">
        <f>IF('P4'!P11=0,"",'P4'!P11)</f>
        <v>122</v>
      </c>
      <c r="K20" s="115">
        <f>IF('P4'!Q11=0,"",'P4'!Q11)</f>
        <v>154.33112232419711</v>
      </c>
      <c r="L20">
        <v>8</v>
      </c>
    </row>
    <row r="21" spans="1:12" ht="15.6" x14ac:dyDescent="0.3">
      <c r="A21" s="109">
        <v>17</v>
      </c>
      <c r="B21" s="110">
        <f>IF('P1'!A14="","",'P1'!A14)</f>
        <v>58</v>
      </c>
      <c r="C21" s="111">
        <f>IF('P1'!B14="","",'P1'!B14)</f>
        <v>56</v>
      </c>
      <c r="D21" s="110" t="str">
        <f>IF('P1'!C14="","",'P1'!C14)</f>
        <v>UK</v>
      </c>
      <c r="E21" s="112">
        <f>IF('P1'!D14="","",'P1'!D14)</f>
        <v>36168</v>
      </c>
      <c r="F21" s="113" t="str">
        <f>IF('P1'!F14="","",'P1'!F14)</f>
        <v>Tina Marita Kværnø</v>
      </c>
      <c r="G21" s="113" t="str">
        <f>IF('P1'!G14="","",'P1'!G14)</f>
        <v>Hitra VK</v>
      </c>
      <c r="H21" s="114">
        <f>IF('P1'!N14=0,"",'P1'!N14)</f>
        <v>48</v>
      </c>
      <c r="I21" s="114">
        <f>IF('P1'!O14=0,"",'P1'!O14)</f>
        <v>57</v>
      </c>
      <c r="J21" s="114">
        <f>IF('P1'!P14=0,"",'P1'!P14)</f>
        <v>105</v>
      </c>
      <c r="K21" s="116">
        <f>IF('P1'!Q14=0,"",'P1'!Q14)</f>
        <v>151.73671457095878</v>
      </c>
      <c r="L21">
        <v>7</v>
      </c>
    </row>
    <row r="22" spans="1:12" ht="15.6" x14ac:dyDescent="0.3">
      <c r="A22" s="109">
        <v>18</v>
      </c>
      <c r="B22" s="110">
        <f>IF('P1'!A15="","",'P1'!A15)</f>
        <v>58</v>
      </c>
      <c r="C22" s="111">
        <f>IF('P1'!B15="","",'P1'!B15)</f>
        <v>53.73</v>
      </c>
      <c r="D22" s="110" t="str">
        <f>IF('P1'!C15="","",'P1'!C15)</f>
        <v>UK</v>
      </c>
      <c r="E22" s="112">
        <f>IF('P1'!D15="","",'P1'!D15)</f>
        <v>37315</v>
      </c>
      <c r="F22" s="113" t="str">
        <f>IF('P1'!F15="","",'P1'!F15)</f>
        <v>Julia Jordanger Loen</v>
      </c>
      <c r="G22" s="113" t="str">
        <f>IF('P1'!G15="","",'P1'!G15)</f>
        <v>Breimsbygda IL</v>
      </c>
      <c r="H22" s="114">
        <f>IF('P1'!N15=0,"",'P1'!N15)</f>
        <v>42</v>
      </c>
      <c r="I22" s="114">
        <f>IF('P1'!O15=0,"",'P1'!O15)</f>
        <v>58</v>
      </c>
      <c r="J22" s="114">
        <f>IF('P1'!P15=0,"",'P1'!P15)</f>
        <v>100</v>
      </c>
      <c r="K22" s="116">
        <f>IF('P1'!Q15=0,"",'P1'!Q15)</f>
        <v>149.21255314045098</v>
      </c>
      <c r="L22">
        <v>6</v>
      </c>
    </row>
    <row r="23" spans="1:12" ht="15.6" x14ac:dyDescent="0.3">
      <c r="A23" s="109">
        <v>19</v>
      </c>
      <c r="B23" s="110" t="str">
        <f>IF('P4'!A16="","",'P4'!A16)</f>
        <v>+75</v>
      </c>
      <c r="C23" s="111">
        <f>IF('P4'!B16="","",'P4'!B16)</f>
        <v>87.29</v>
      </c>
      <c r="D23" s="110" t="str">
        <f>IF('P4'!C16="","",'P4'!C16)</f>
        <v>UK</v>
      </c>
      <c r="E23" s="112">
        <f>IF('P4'!D16="","",'P4'!D16)</f>
        <v>36354</v>
      </c>
      <c r="F23" s="113" t="str">
        <f>IF('P4'!F16="","",'P4'!F16)</f>
        <v>Marta Josefiene Skretting</v>
      </c>
      <c r="G23" s="113" t="str">
        <f>IF('P4'!G16="","",'P4'!G16)</f>
        <v>Vigrestad IK</v>
      </c>
      <c r="H23" s="114">
        <f>IF('P4'!N16=0,"",'P4'!N16)</f>
        <v>58</v>
      </c>
      <c r="I23" s="114">
        <f>IF('P4'!O16=0,"",'P4'!O16)</f>
        <v>72</v>
      </c>
      <c r="J23" s="114">
        <f>IF('P4'!P16=0,"",'P4'!P16)</f>
        <v>130</v>
      </c>
      <c r="K23" s="115">
        <f>IF('P4'!Q16=0,"",'P4'!Q16)</f>
        <v>144.92730630181808</v>
      </c>
      <c r="L23">
        <v>5</v>
      </c>
    </row>
    <row r="24" spans="1:12" ht="15.6" x14ac:dyDescent="0.3">
      <c r="A24" s="109">
        <v>20</v>
      </c>
      <c r="B24" s="110">
        <f>IF('P6'!A16="","",'P6'!A16)</f>
        <v>69</v>
      </c>
      <c r="C24" s="111">
        <f>IF('P6'!B16="","",'P6'!B16)</f>
        <v>66.45</v>
      </c>
      <c r="D24" s="110" t="str">
        <f>IF('P6'!C16="","",'P6'!C16)</f>
        <v>SK</v>
      </c>
      <c r="E24" s="112">
        <f>IF('P6'!D16="","",'P6'!D16)</f>
        <v>33812</v>
      </c>
      <c r="F24" s="113" t="str">
        <f>IF('P6'!F16="","",'P6'!F16)</f>
        <v>Ingvild Bang</v>
      </c>
      <c r="G24" s="113" t="str">
        <f>IF('P6'!G16="","",'P6'!G16)</f>
        <v>Larvik AK</v>
      </c>
      <c r="H24" s="114">
        <f>IF('P6'!N16=0,"",'P6'!N16)</f>
        <v>45</v>
      </c>
      <c r="I24" s="114">
        <f>IF('P6'!O16=0,"",'P6'!O16)</f>
        <v>64</v>
      </c>
      <c r="J24" s="114">
        <f>IF('P6'!P16=0,"",'P6'!P16)</f>
        <v>109</v>
      </c>
      <c r="K24" s="115">
        <f>IF('P6'!Q16=0,"",'P6'!Q16)</f>
        <v>139.95562264804187</v>
      </c>
      <c r="L24">
        <v>4</v>
      </c>
    </row>
    <row r="25" spans="1:12" ht="15.6" x14ac:dyDescent="0.3">
      <c r="A25" s="109">
        <v>21</v>
      </c>
      <c r="B25" s="110">
        <f>IF('P4'!A13="","",'P4'!A13)</f>
        <v>75</v>
      </c>
      <c r="C25" s="111">
        <f>IF('P4'!B13="","",'P4'!B13)</f>
        <v>69.8</v>
      </c>
      <c r="D25" s="110" t="str">
        <f>IF('P4'!C13="","",'P4'!C13)</f>
        <v>JK</v>
      </c>
      <c r="E25" s="112">
        <f>IF('P4'!D13="","",'P4'!D13)</f>
        <v>35358</v>
      </c>
      <c r="F25" s="113" t="str">
        <f>IF('P4'!F13="","",'P4'!F13)</f>
        <v>Yvonne Holm</v>
      </c>
      <c r="G25" s="113" t="str">
        <f>IF('P4'!G13="","",'P4'!G13)</f>
        <v>Hillevåg AK</v>
      </c>
      <c r="H25" s="114">
        <f>IF('P4'!N13=0,"",'P4'!N13)</f>
        <v>46</v>
      </c>
      <c r="I25" s="114">
        <f>IF('P4'!O13=0,"",'P4'!O13)</f>
        <v>65</v>
      </c>
      <c r="J25" s="114">
        <f>IF('P4'!P13=0,"",'P4'!P13)</f>
        <v>111</v>
      </c>
      <c r="K25" s="115">
        <f>IF('P4'!Q13=0,"",'P4'!Q13)</f>
        <v>138.34478310688166</v>
      </c>
      <c r="L25">
        <v>3</v>
      </c>
    </row>
    <row r="26" spans="1:12" ht="15.6" x14ac:dyDescent="0.3">
      <c r="A26" s="109">
        <v>22</v>
      </c>
      <c r="B26" s="110">
        <f>IF('P4'!A15="","",'P4'!A15)</f>
        <v>75</v>
      </c>
      <c r="C26" s="111">
        <f>IF('P4'!B15="","",'P4'!B15)</f>
        <v>70.19</v>
      </c>
      <c r="D26" s="110" t="str">
        <f>IF('P4'!C15="","",'P4'!C15)</f>
        <v>JK</v>
      </c>
      <c r="E26" s="112">
        <f>IF('P4'!D15="","",'P4'!D15)</f>
        <v>35701</v>
      </c>
      <c r="F26" s="113" t="str">
        <f>IF('P4'!F15="","",'P4'!F15)</f>
        <v>Sunniva Block</v>
      </c>
      <c r="G26" s="113" t="str">
        <f>IF('P4'!G15="","",'P4'!G15)</f>
        <v>Nidelv IL</v>
      </c>
      <c r="H26" s="114">
        <f>IF('P4'!N15=0,"",'P4'!N15)</f>
        <v>48</v>
      </c>
      <c r="I26" s="114">
        <f>IF('P4'!O15=0,"",'P4'!O15)</f>
        <v>63</v>
      </c>
      <c r="J26" s="114">
        <f>IF('P4'!P15=0,"",'P4'!P15)</f>
        <v>111</v>
      </c>
      <c r="K26" s="115">
        <f>IF('P4'!Q15=0,"",'P4'!Q15)</f>
        <v>137.89557075116292</v>
      </c>
      <c r="L26">
        <v>2</v>
      </c>
    </row>
    <row r="27" spans="1:12" ht="15.6" x14ac:dyDescent="0.3">
      <c r="A27" s="109">
        <v>23</v>
      </c>
      <c r="B27" s="110">
        <f>IF('P4'!A10="","",'P4'!A10)</f>
        <v>69</v>
      </c>
      <c r="C27" s="111">
        <f>IF('P4'!B10="","",'P4'!B10)</f>
        <v>67.88</v>
      </c>
      <c r="D27" s="110" t="str">
        <f>IF('P4'!C10="","",'P4'!C10)</f>
        <v>UK</v>
      </c>
      <c r="E27" s="112">
        <f>IF('P4'!D10="","",'P4'!D10)</f>
        <v>36288</v>
      </c>
      <c r="F27" s="113" t="str">
        <f>IF('P4'!F10="","",'P4'!F10)</f>
        <v>Amalie Melin</v>
      </c>
      <c r="G27" s="113" t="str">
        <f>IF('P4'!G10="","",'P4'!G10)</f>
        <v>T &amp; IL National</v>
      </c>
      <c r="H27" s="114">
        <f>IF('P4'!N10=0,"",'P4'!N10)</f>
        <v>44</v>
      </c>
      <c r="I27" s="114">
        <f>IF('P4'!O10=0,"",'P4'!O10)</f>
        <v>57</v>
      </c>
      <c r="J27" s="114">
        <f>IF('P4'!P10=0,"",'P4'!P10)</f>
        <v>101</v>
      </c>
      <c r="K27" s="115">
        <f>IF('P4'!Q10=0,"",'P4'!Q10)</f>
        <v>127.99410107063117</v>
      </c>
      <c r="L27">
        <v>1</v>
      </c>
    </row>
    <row r="28" spans="1:12" ht="15.6" x14ac:dyDescent="0.3">
      <c r="A28" s="109">
        <v>24</v>
      </c>
      <c r="B28" s="110">
        <f>IF('P4'!A9="","",'P4'!A9)</f>
        <v>69</v>
      </c>
      <c r="C28" s="111">
        <f>IF('P4'!B9="","",'P4'!B9)</f>
        <v>63.77</v>
      </c>
      <c r="D28" s="110" t="str">
        <f>IF('P4'!C9="","",'P4'!C9)</f>
        <v>UK</v>
      </c>
      <c r="E28" s="112">
        <f>IF('P4'!D9="","",'P4'!D9)</f>
        <v>36700</v>
      </c>
      <c r="F28" s="113" t="str">
        <f>IF('P4'!F9="","",'P4'!F9)</f>
        <v>Vilde Sårheim</v>
      </c>
      <c r="G28" s="113" t="str">
        <f>IF('P4'!G9="","",'P4'!G9)</f>
        <v>Breimsbygda IL</v>
      </c>
      <c r="H28" s="114">
        <f>IF('P4'!N9=0,"",'P4'!N9)</f>
        <v>42</v>
      </c>
      <c r="I28" s="114">
        <f>IF('P4'!O9=0,"",'P4'!O9)</f>
        <v>49</v>
      </c>
      <c r="J28" s="114">
        <f>IF('P4'!P9=0,"",'P4'!P9)</f>
        <v>91</v>
      </c>
      <c r="K28" s="115">
        <f>IF('P4'!Q9=0,"",'P4'!Q9)</f>
        <v>119.96431019460664</v>
      </c>
      <c r="L28">
        <v>1</v>
      </c>
    </row>
    <row r="29" spans="1:12" ht="15.6" x14ac:dyDescent="0.3">
      <c r="A29" s="109">
        <v>25</v>
      </c>
      <c r="B29" s="110">
        <f>IF('P1'!A12="","",'P1'!A12)</f>
        <v>58</v>
      </c>
      <c r="C29" s="111">
        <f>IF('P1'!B12="","",'P1'!B12)</f>
        <v>54.98</v>
      </c>
      <c r="D29" s="110" t="str">
        <f>IF('P1'!C12="","",'P1'!C12)</f>
        <v>UK</v>
      </c>
      <c r="E29" s="112">
        <f>IF('P1'!D12="","",'P1'!D12)</f>
        <v>36487</v>
      </c>
      <c r="F29" s="113" t="str">
        <f>IF('P1'!F12="","",'P1'!F12)</f>
        <v>Maithe Eilander</v>
      </c>
      <c r="G29" s="113" t="str">
        <f>IF('P1'!G12="","",'P1'!G12)</f>
        <v>Breimsbygda IL</v>
      </c>
      <c r="H29" s="114">
        <f>IF('P1'!N12=0,"",'P1'!N12)</f>
        <v>30</v>
      </c>
      <c r="I29" s="114">
        <f>IF('P1'!O12=0,"",'P1'!O12)</f>
        <v>44</v>
      </c>
      <c r="J29" s="114">
        <f>IF('P1'!P12=0,"",'P1'!P12)</f>
        <v>74</v>
      </c>
      <c r="K29" s="116">
        <f>IF('P1'!Q12=0,"",'P1'!Q12)</f>
        <v>108.45212903220819</v>
      </c>
      <c r="L29">
        <v>1</v>
      </c>
    </row>
    <row r="30" spans="1:12" ht="15.6" x14ac:dyDescent="0.3">
      <c r="A30" s="109">
        <v>26</v>
      </c>
      <c r="B30" s="110">
        <f>IF('P6'!A18="","",'P6'!A18)</f>
        <v>75</v>
      </c>
      <c r="C30" s="111">
        <f>IF('P6'!B18="","",'P6'!B18)</f>
        <v>74.22</v>
      </c>
      <c r="D30" s="110" t="str">
        <f>IF('P6'!C18="","",'P6'!C18)</f>
        <v>K1</v>
      </c>
      <c r="E30" s="112">
        <f>IF('P6'!D18="","",'P6'!D18)</f>
        <v>29343</v>
      </c>
      <c r="F30" s="113" t="str">
        <f>IF('P6'!F18="","",'P6'!F18)</f>
        <v>Kira Ingelsrudøyen</v>
      </c>
      <c r="G30" s="113" t="str">
        <f>IF('P6'!G18="","",'P6'!G18)</f>
        <v>Larvik AK</v>
      </c>
      <c r="H30" s="114">
        <f>IF('P6'!N18=0,"",'P6'!N18)</f>
        <v>39</v>
      </c>
      <c r="I30" s="114">
        <f>IF('P6'!O18=0,"",'P6'!O18)</f>
        <v>50</v>
      </c>
      <c r="J30" s="114">
        <f>IF('P6'!P18=0,"",'P6'!P18)</f>
        <v>89</v>
      </c>
      <c r="K30" s="115">
        <f>IF('P6'!Q18=0,"",'P6'!Q18)</f>
        <v>107.16303698006509</v>
      </c>
      <c r="L30">
        <v>1</v>
      </c>
    </row>
    <row r="31" spans="1:12" ht="15.6" x14ac:dyDescent="0.3">
      <c r="A31" s="109"/>
      <c r="B31" s="110">
        <f>IF('P1'!A9="","",'P1'!A9)</f>
        <v>48</v>
      </c>
      <c r="C31" s="111">
        <f>IF('P1'!B9="","",'P1'!B9)</f>
        <v>47.17</v>
      </c>
      <c r="D31" s="110" t="str">
        <f>IF('P1'!C9="","",'P1'!C9)</f>
        <v>UK</v>
      </c>
      <c r="E31" s="112">
        <f>IF('P1'!D9="","",'P1'!D9)</f>
        <v>36902</v>
      </c>
      <c r="F31" s="113" t="str">
        <f>IF('P1'!F9="","",'P1'!F9)</f>
        <v>Helene Skuggedal</v>
      </c>
      <c r="G31" s="113" t="str">
        <f>IF('P1'!G9="","",'P1'!G9)</f>
        <v>Larvik AK</v>
      </c>
      <c r="H31" s="114" t="str">
        <f>IF('P1'!N9=0,"",'P1'!N9)</f>
        <v/>
      </c>
      <c r="I31" s="114">
        <f>IF('P1'!O9=0,"",'P1'!O9)</f>
        <v>64</v>
      </c>
      <c r="J31" s="114" t="str">
        <f>IF('P1'!P9=0,"",'P1'!P9)</f>
        <v/>
      </c>
      <c r="K31" s="116" t="str">
        <f>IF('P1'!Q9=0,"",'P1'!Q9)</f>
        <v/>
      </c>
    </row>
    <row r="32" spans="1:12" x14ac:dyDescent="0.25">
      <c r="A32" s="48"/>
    </row>
    <row r="33" spans="1:12" s="67" customFormat="1" ht="27.6" x14ac:dyDescent="0.45">
      <c r="A33" s="169" t="s">
        <v>27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</row>
    <row r="34" spans="1:12" ht="17.399999999999999" x14ac:dyDescent="0.3">
      <c r="A34" s="49"/>
      <c r="B34" s="49"/>
      <c r="C34" s="49"/>
      <c r="D34" s="49"/>
      <c r="E34" s="51"/>
      <c r="F34" s="72"/>
      <c r="G34" s="72"/>
      <c r="H34" s="49"/>
      <c r="I34" s="49"/>
      <c r="J34" s="49"/>
      <c r="K34" s="75"/>
    </row>
    <row r="35" spans="1:12" ht="15.6" x14ac:dyDescent="0.3">
      <c r="A35" s="109">
        <v>1</v>
      </c>
      <c r="B35" s="110">
        <f>IF('P9'!A9="","",'P9'!A9)</f>
        <v>94</v>
      </c>
      <c r="C35" s="111">
        <f>IF('P9'!B9="","",'P9'!B9)</f>
        <v>86.38</v>
      </c>
      <c r="D35" s="110" t="str">
        <f>IF('P9'!C9="","",'P9'!C9)</f>
        <v>SM</v>
      </c>
      <c r="E35" s="112">
        <f>IF('P9'!D9="","",'P9'!D9)</f>
        <v>33852</v>
      </c>
      <c r="F35" s="113" t="str">
        <f>IF('P9'!F9="","",'P9'!F9)</f>
        <v>Sebastian Farmen</v>
      </c>
      <c r="G35" s="113" t="str">
        <f>IF('P9'!G9="","",'P9'!G9)</f>
        <v>Larvik AK</v>
      </c>
      <c r="H35" s="114">
        <f>IF('P9'!N9=0,"",'P9'!N9)</f>
        <v>128</v>
      </c>
      <c r="I35" s="114">
        <f>IF('P9'!O9=0,"",'P9'!O9)</f>
        <v>164</v>
      </c>
      <c r="J35" s="114">
        <f>IF('P9'!P9=0,"",'P9'!P9)</f>
        <v>292</v>
      </c>
      <c r="K35" s="115">
        <f>IF('P9'!Q9=0,"",'P9'!Q9)</f>
        <v>346.20566004245171</v>
      </c>
      <c r="L35">
        <v>25</v>
      </c>
    </row>
    <row r="36" spans="1:12" ht="15.6" x14ac:dyDescent="0.3">
      <c r="A36" s="109">
        <v>2</v>
      </c>
      <c r="B36" s="110">
        <f>IF('P8'!A16="","",'P8'!A16)</f>
        <v>77</v>
      </c>
      <c r="C36" s="111">
        <f>IF('P8'!B16="","",'P8'!B16)</f>
        <v>75.48</v>
      </c>
      <c r="D36" s="110" t="str">
        <f>IF('P8'!C16="","",'P8'!C16)</f>
        <v>SM</v>
      </c>
      <c r="E36" s="112">
        <f>IF('P8'!D16="","",'P8'!D16)</f>
        <v>34579</v>
      </c>
      <c r="F36" s="113" t="str">
        <f>IF('P8'!F16="","",'P8'!F16)</f>
        <v>Jantsen Øverås</v>
      </c>
      <c r="G36" s="113" t="str">
        <f>IF('P8'!G16="","",'P8'!G16)</f>
        <v>Tambarskjelvar IL</v>
      </c>
      <c r="H36" s="114">
        <f>IF('P8'!N16=0,"",'P8'!N16)</f>
        <v>123</v>
      </c>
      <c r="I36" s="114">
        <f>IF('P8'!O16=0,"",'P8'!O16)</f>
        <v>148</v>
      </c>
      <c r="J36" s="114">
        <f>IF('P8'!P16=0,"",'P8'!P16)</f>
        <v>271</v>
      </c>
      <c r="K36" s="115">
        <f>IF('P8'!Q16=0,"",'P8'!Q16)</f>
        <v>345.17831802347752</v>
      </c>
      <c r="L36">
        <v>23</v>
      </c>
    </row>
    <row r="37" spans="1:12" ht="15.6" x14ac:dyDescent="0.3">
      <c r="A37" s="109">
        <v>3</v>
      </c>
      <c r="B37" s="110">
        <f>IF('P8'!A12="","",'P8'!A12)</f>
        <v>69</v>
      </c>
      <c r="C37" s="111">
        <f>IF('P8'!B12="","",'P8'!B12)</f>
        <v>68.94</v>
      </c>
      <c r="D37" s="110" t="str">
        <f>IF('P8'!C12="","",'P8'!C12)</f>
        <v>SM</v>
      </c>
      <c r="E37" s="112">
        <f>IF('P8'!D12="","",'P8'!D12)</f>
        <v>33342</v>
      </c>
      <c r="F37" s="113" t="str">
        <f>IF('P8'!F12="","",'P8'!F12)</f>
        <v>Daniel Roness</v>
      </c>
      <c r="G37" s="113" t="str">
        <f>IF('P8'!G12="","",'P8'!G12)</f>
        <v>Spydeberg Atletene</v>
      </c>
      <c r="H37" s="114">
        <f>IF('P8'!N12=0,"",'P8'!N12)</f>
        <v>108</v>
      </c>
      <c r="I37" s="114">
        <f>IF('P8'!O12=0,"",'P8'!O12)</f>
        <v>148</v>
      </c>
      <c r="J37" s="114">
        <f>IF('P8'!P12=0,"",'P8'!P12)</f>
        <v>256</v>
      </c>
      <c r="K37" s="115">
        <f>IF('P8'!Q12=0,"",'P8'!Q12)</f>
        <v>344.57825429477413</v>
      </c>
      <c r="L37">
        <v>21</v>
      </c>
    </row>
    <row r="38" spans="1:12" ht="15.6" x14ac:dyDescent="0.3">
      <c r="A38" s="109">
        <v>4</v>
      </c>
      <c r="B38" s="110">
        <f>IF('P9'!A10="","",'P9'!A10)</f>
        <v>94</v>
      </c>
      <c r="C38" s="111">
        <f>IF('P9'!B10="","",'P9'!B10)</f>
        <v>87.28</v>
      </c>
      <c r="D38" s="110" t="str">
        <f>IF('P9'!C10="","",'P9'!C10)</f>
        <v>SM</v>
      </c>
      <c r="E38" s="112">
        <f>IF('P9'!D10="","",'P9'!D10)</f>
        <v>32285</v>
      </c>
      <c r="F38" s="113" t="str">
        <f>IF('P9'!F10="","",'P9'!F10)</f>
        <v>Jarleif Amdal</v>
      </c>
      <c r="G38" s="113" t="str">
        <f>IF('P9'!G10="","",'P9'!G10)</f>
        <v>Tønsberg-Kam.</v>
      </c>
      <c r="H38" s="114">
        <f>IF('P9'!N10=0,"",'P9'!N10)</f>
        <v>125</v>
      </c>
      <c r="I38" s="114">
        <f>IF('P9'!O10=0,"",'P9'!O10)</f>
        <v>160</v>
      </c>
      <c r="J38" s="114">
        <f>IF('P9'!P10=0,"",'P9'!P10)</f>
        <v>285</v>
      </c>
      <c r="K38" s="115">
        <f>IF('P9'!Q10=0,"",'P9'!Q10)</f>
        <v>336.22513938372822</v>
      </c>
      <c r="L38">
        <v>20</v>
      </c>
    </row>
    <row r="39" spans="1:12" ht="15.6" x14ac:dyDescent="0.3">
      <c r="A39" s="109">
        <v>5</v>
      </c>
      <c r="B39" s="110">
        <f>IF('P7'!A10="","",'P7'!A10)</f>
        <v>105</v>
      </c>
      <c r="C39" s="111">
        <f>IF('P7'!B10="","",'P7'!B10)</f>
        <v>102.74</v>
      </c>
      <c r="D39" s="110" t="str">
        <f>IF('P7'!C10="","",'P7'!C10)</f>
        <v>SM</v>
      </c>
      <c r="E39" s="112">
        <f>IF('P7'!D10="","",'P7'!D10)</f>
        <v>33929</v>
      </c>
      <c r="F39" s="113" t="str">
        <f>IF('P7'!F10="","",'P7'!F10)</f>
        <v>Sindre Rørstadbotnen</v>
      </c>
      <c r="G39" s="113" t="str">
        <f>IF('P7'!G10="","",'P7'!G10)</f>
        <v>Tambarskjelvar IL</v>
      </c>
      <c r="H39" s="114">
        <f>IF('P7'!N10=0,"",'P7'!N10)</f>
        <v>132</v>
      </c>
      <c r="I39" s="114">
        <f>IF('P7'!O10=0,"",'P7'!O10)</f>
        <v>168</v>
      </c>
      <c r="J39" s="114">
        <f>IF('P7'!P10=0,"",'P7'!P10)</f>
        <v>300</v>
      </c>
      <c r="K39" s="115">
        <f>IF('P7'!Q10=0,"",'P7'!Q10)</f>
        <v>330.41968531100821</v>
      </c>
      <c r="L39">
        <v>19</v>
      </c>
    </row>
    <row r="40" spans="1:12" ht="15.6" x14ac:dyDescent="0.3">
      <c r="A40" s="109">
        <v>6</v>
      </c>
      <c r="B40" s="110">
        <f>IF('P9'!A11="","",'P9'!A11)</f>
        <v>85</v>
      </c>
      <c r="C40" s="111">
        <f>IF('P9'!B11="","",'P9'!B11)</f>
        <v>78.92</v>
      </c>
      <c r="D40" s="110" t="str">
        <f>IF('P9'!C11="","",'P9'!C11)</f>
        <v>SM</v>
      </c>
      <c r="E40" s="112">
        <f>IF('P9'!D11="","",'P9'!D11)</f>
        <v>34704</v>
      </c>
      <c r="F40" s="113" t="str">
        <f>IF('P9'!F11="","",'P9'!F11)</f>
        <v>Roger B. Myrholt</v>
      </c>
      <c r="G40" s="113" t="str">
        <f>IF('P9'!G11="","",'P9'!G11)</f>
        <v>Tønsberg-Kam.</v>
      </c>
      <c r="H40" s="114">
        <f>IF('P9'!N11=0,"",'P9'!N11)</f>
        <v>115</v>
      </c>
      <c r="I40" s="114">
        <f>IF('P9'!O11=0,"",'P9'!O11)</f>
        <v>150</v>
      </c>
      <c r="J40" s="114">
        <f>IF('P9'!P11=0,"",'P9'!P11)</f>
        <v>265</v>
      </c>
      <c r="K40" s="115">
        <f>IF('P9'!Q11=0,"",'P9'!Q11)</f>
        <v>329.18044338392701</v>
      </c>
      <c r="L40">
        <v>18</v>
      </c>
    </row>
    <row r="41" spans="1:12" ht="15.6" x14ac:dyDescent="0.3">
      <c r="A41" s="109">
        <v>7</v>
      </c>
      <c r="B41" s="110">
        <f>IF('P7'!A11="","",'P7'!A11)</f>
        <v>105</v>
      </c>
      <c r="C41" s="111">
        <f>IF('P7'!B11="","",'P7'!B11)</f>
        <v>96.6</v>
      </c>
      <c r="D41" s="110" t="str">
        <f>IF('P7'!C11="","",'P7'!C11)</f>
        <v>SM</v>
      </c>
      <c r="E41" s="112">
        <f>IF('P7'!D11="","",'P7'!D11)</f>
        <v>34774</v>
      </c>
      <c r="F41" s="113" t="str">
        <f>IF('P7'!F11="","",'P7'!F11)</f>
        <v>Tore Gjøringbø</v>
      </c>
      <c r="G41" s="113" t="str">
        <f>IF('P7'!G11="","",'P7'!G11)</f>
        <v>Tambarskjelvar IL</v>
      </c>
      <c r="H41" s="114">
        <f>IF('P7'!N11=0,"",'P7'!N11)</f>
        <v>128</v>
      </c>
      <c r="I41" s="114">
        <f>IF('P7'!O11=0,"",'P7'!O11)</f>
        <v>163</v>
      </c>
      <c r="J41" s="114">
        <f>IF('P7'!P11=0,"",'P7'!P11)</f>
        <v>291</v>
      </c>
      <c r="K41" s="115">
        <f>IF('P7'!Q11=0,"",'P7'!Q11)</f>
        <v>328.22885606144621</v>
      </c>
      <c r="L41">
        <v>17</v>
      </c>
    </row>
    <row r="42" spans="1:12" ht="15.6" x14ac:dyDescent="0.3">
      <c r="A42" s="109">
        <v>8</v>
      </c>
      <c r="B42" s="110">
        <f>IF('P8'!A14="","",'P8'!A14)</f>
        <v>77</v>
      </c>
      <c r="C42" s="111">
        <f>IF('P8'!B14="","",'P8'!B14)</f>
        <v>75.760000000000005</v>
      </c>
      <c r="D42" s="110" t="str">
        <f>IF('P8'!C14="","",'P8'!C14)</f>
        <v>SM</v>
      </c>
      <c r="E42" s="112">
        <f>IF('P8'!D14="","",'P8'!D14)</f>
        <v>30532</v>
      </c>
      <c r="F42" s="113" t="str">
        <f>IF('P8'!F14="","",'P8'!F14)</f>
        <v>Aleksandr Tkachenko</v>
      </c>
      <c r="G42" s="113" t="str">
        <f>IF('P8'!G14="","",'P8'!G14)</f>
        <v>Vigrestad IK</v>
      </c>
      <c r="H42" s="114">
        <f>IF('P8'!N14=0,"",'P8'!N14)</f>
        <v>111</v>
      </c>
      <c r="I42" s="114">
        <f>IF('P8'!O14=0,"",'P8'!O14)</f>
        <v>145</v>
      </c>
      <c r="J42" s="114">
        <f>IF('P8'!P14=0,"",'P8'!P14)</f>
        <v>256</v>
      </c>
      <c r="K42" s="115">
        <f>IF('P8'!Q14=0,"",'P8'!Q14)</f>
        <v>325.37716637051903</v>
      </c>
      <c r="L42">
        <v>16</v>
      </c>
    </row>
    <row r="43" spans="1:12" ht="15.6" x14ac:dyDescent="0.3">
      <c r="A43" s="109">
        <v>9</v>
      </c>
      <c r="B43" s="110">
        <f>IF('P3'!A12="","",'P3'!A12)</f>
        <v>77</v>
      </c>
      <c r="C43" s="111">
        <f>IF('P3'!B12="","",'P3'!B12)</f>
        <v>71.84</v>
      </c>
      <c r="D43" s="110" t="str">
        <f>IF('P3'!C12="","",'P3'!C12)</f>
        <v>JM</v>
      </c>
      <c r="E43" s="112">
        <f>IF('P3'!D12="","",'P3'!D12)</f>
        <v>35355</v>
      </c>
      <c r="F43" s="113" t="str">
        <f>IF('P3'!F12="","",'P3'!F12)</f>
        <v>Jo-Magne Rønning Elden</v>
      </c>
      <c r="G43" s="113" t="str">
        <f>IF('P3'!G12="","",'P3'!G12)</f>
        <v>Nidelv IL</v>
      </c>
      <c r="H43" s="114">
        <f>IF('P3'!N12=0,"",'P3'!N12)</f>
        <v>110</v>
      </c>
      <c r="I43" s="114">
        <f>IF('P3'!O12=0,"",'P3'!O12)</f>
        <v>134</v>
      </c>
      <c r="J43" s="114">
        <f>IF('P3'!P12=0,"",'P3'!P12)</f>
        <v>244</v>
      </c>
      <c r="K43" s="115">
        <f>IF('P3'!Q12=0,"",'P3'!Q12)</f>
        <v>320.06126288970177</v>
      </c>
      <c r="L43">
        <v>15</v>
      </c>
    </row>
    <row r="44" spans="1:12" ht="15.6" x14ac:dyDescent="0.3">
      <c r="A44" s="109">
        <v>10</v>
      </c>
      <c r="B44" s="110">
        <f>IF('P9'!A14="","",'P9'!A14)</f>
        <v>94</v>
      </c>
      <c r="C44" s="111">
        <f>IF('P9'!B14="","",'P9'!B14)</f>
        <v>85.48</v>
      </c>
      <c r="D44" s="110" t="str">
        <f>IF('P9'!C14="","",'P9'!C14)</f>
        <v>SM</v>
      </c>
      <c r="E44" s="112">
        <f>IF('P9'!D14="","",'P9'!D14)</f>
        <v>32519</v>
      </c>
      <c r="F44" s="113" t="str">
        <f>IF('P9'!F14="","",'P9'!F14)</f>
        <v>Leik Simon Aas</v>
      </c>
      <c r="G44" s="113" t="str">
        <f>IF('P9'!G14="","",'P9'!G14)</f>
        <v>T &amp; IL National</v>
      </c>
      <c r="H44" s="114">
        <f>IF('P9'!N14=0,"",'P9'!N14)</f>
        <v>121</v>
      </c>
      <c r="I44" s="114">
        <f>IF('P9'!O14=0,"",'P9'!O14)</f>
        <v>147</v>
      </c>
      <c r="J44" s="114">
        <f>IF('P9'!P14=0,"",'P9'!P14)</f>
        <v>268</v>
      </c>
      <c r="K44" s="115">
        <f>IF('P9'!Q14=0,"",'P9'!Q14)</f>
        <v>319.37982874092665</v>
      </c>
      <c r="L44">
        <v>14</v>
      </c>
    </row>
    <row r="45" spans="1:12" ht="15.6" x14ac:dyDescent="0.3">
      <c r="A45" s="109">
        <v>11</v>
      </c>
      <c r="B45" s="110">
        <f>IF('P8'!A9="","",'P8'!A9)</f>
        <v>69</v>
      </c>
      <c r="C45" s="111">
        <f>IF('P8'!B9="","",'P8'!B9)</f>
        <v>62.3</v>
      </c>
      <c r="D45" s="110" t="str">
        <f>IF('P8'!C9="","",'P8'!C9)</f>
        <v>SM</v>
      </c>
      <c r="E45" s="112">
        <f>IF('P8'!D9="","",'P8'!D9)</f>
        <v>33679</v>
      </c>
      <c r="F45" s="113" t="str">
        <f>IF('P8'!F9="","",'P8'!F9)</f>
        <v>Thomas Eide</v>
      </c>
      <c r="G45" s="113" t="str">
        <f>IF('P8'!G9="","",'P8'!G9)</f>
        <v>Stavanger VK</v>
      </c>
      <c r="H45" s="114">
        <f>IF('P8'!N9=0,"",'P8'!N9)</f>
        <v>101</v>
      </c>
      <c r="I45" s="114">
        <f>IF('P8'!O9=0,"",'P8'!O9)</f>
        <v>120</v>
      </c>
      <c r="J45" s="114">
        <f>IF('P8'!P9=0,"",'P8'!P9)</f>
        <v>221</v>
      </c>
      <c r="K45" s="115">
        <f>IF('P8'!Q9=0,"",'P8'!Q9)</f>
        <v>318.52336759773226</v>
      </c>
      <c r="L45">
        <v>13</v>
      </c>
    </row>
    <row r="46" spans="1:12" ht="15.6" x14ac:dyDescent="0.3">
      <c r="A46" s="109">
        <v>12</v>
      </c>
      <c r="B46" s="110">
        <f>IF('P3'!A9="","",'P3'!A9)</f>
        <v>77</v>
      </c>
      <c r="C46" s="111">
        <f>IF('P3'!B9="","",'P3'!B9)</f>
        <v>74.84</v>
      </c>
      <c r="D46" s="110" t="str">
        <f>IF('P3'!C9="","",'P3'!C9)</f>
        <v>UM</v>
      </c>
      <c r="E46" s="112">
        <f>IF('P3'!D9="","",'P3'!D9)</f>
        <v>36192</v>
      </c>
      <c r="F46" s="113" t="str">
        <f>IF('P3'!F9="","",'P3'!F9)</f>
        <v>Eskil Andersen</v>
      </c>
      <c r="G46" s="113" t="str">
        <f>IF('P3'!G9="","",'P3'!G9)</f>
        <v>Stavanger VK</v>
      </c>
      <c r="H46" s="114">
        <f>IF('P3'!N9=0,"",'P3'!N9)</f>
        <v>111</v>
      </c>
      <c r="I46" s="114">
        <f>IF('P3'!O9=0,"",'P3'!O9)</f>
        <v>135</v>
      </c>
      <c r="J46" s="114">
        <f>IF('P3'!P9=0,"",'P3'!P9)</f>
        <v>246</v>
      </c>
      <c r="K46" s="115">
        <f>IF('P3'!Q9=0,"",'P3'!Q9)</f>
        <v>314.88864527071979</v>
      </c>
      <c r="L46">
        <v>12</v>
      </c>
    </row>
    <row r="47" spans="1:12" ht="15.6" x14ac:dyDescent="0.3">
      <c r="A47" s="109">
        <v>13</v>
      </c>
      <c r="B47" s="110">
        <f>IF('P8'!A17="","",'P8'!A17)</f>
        <v>77</v>
      </c>
      <c r="C47" s="111">
        <f>IF('P8'!B17="","",'P8'!B17)</f>
        <v>76.599999999999994</v>
      </c>
      <c r="D47" s="110" t="str">
        <f>IF('P8'!C17="","",'P8'!C17)</f>
        <v>SM</v>
      </c>
      <c r="E47" s="112">
        <f>IF('P8'!D17="","",'P8'!D17)</f>
        <v>32995</v>
      </c>
      <c r="F47" s="113" t="str">
        <f>IF('P8'!F17="","",'P8'!F17)</f>
        <v>Fredrik Kvist Gyllensten</v>
      </c>
      <c r="G47" s="113" t="str">
        <f>IF('P8'!G17="","",'P8'!G17)</f>
        <v>Christiania AK</v>
      </c>
      <c r="H47" s="114">
        <f>IF('P8'!N17=0,"",'P8'!N17)</f>
        <v>111</v>
      </c>
      <c r="I47" s="114">
        <f>IF('P8'!O17=0,"",'P8'!O17)</f>
        <v>136</v>
      </c>
      <c r="J47" s="114">
        <f>IF('P8'!P17=0,"",'P8'!P17)</f>
        <v>247</v>
      </c>
      <c r="K47" s="115">
        <f>IF('P8'!Q17=0,"",'P8'!Q17)</f>
        <v>311.96615868927961</v>
      </c>
      <c r="L47">
        <v>11</v>
      </c>
    </row>
    <row r="48" spans="1:12" ht="15.6" x14ac:dyDescent="0.3">
      <c r="A48" s="109">
        <v>14</v>
      </c>
      <c r="B48" s="110" t="str">
        <f>IF('P7'!A18="","",'P7'!A18)</f>
        <v>+105</v>
      </c>
      <c r="C48" s="111">
        <f>IF('P7'!B18="","",'P7'!B18)</f>
        <v>116.9</v>
      </c>
      <c r="D48" s="110" t="str">
        <f>IF('P7'!C18="","",'P7'!C18)</f>
        <v>SM</v>
      </c>
      <c r="E48" s="112">
        <f>IF('P7'!D18="","",'P7'!D18)</f>
        <v>32442</v>
      </c>
      <c r="F48" s="113" t="str">
        <f>IF('P7'!F18="","",'P7'!F18)</f>
        <v>Jon Peter Ueland</v>
      </c>
      <c r="G48" s="113" t="str">
        <f>IF('P7'!G18="","",'P7'!G18)</f>
        <v>Vigrestad IK</v>
      </c>
      <c r="H48" s="114">
        <f>IF('P7'!N18=0,"",'P7'!N18)</f>
        <v>128</v>
      </c>
      <c r="I48" s="114">
        <f>IF('P7'!O18=0,"",'P7'!O18)</f>
        <v>165</v>
      </c>
      <c r="J48" s="114">
        <f>IF('P7'!P18=0,"",'P7'!P18)</f>
        <v>293</v>
      </c>
      <c r="K48" s="115">
        <f>IF('P7'!Q18=0,"",'P7'!Q18)</f>
        <v>309.62695366079731</v>
      </c>
      <c r="L48">
        <v>10</v>
      </c>
    </row>
    <row r="49" spans="1:12" ht="15.6" x14ac:dyDescent="0.3">
      <c r="A49" s="109">
        <v>15</v>
      </c>
      <c r="B49" s="110">
        <f>IF('P5'!A12="","",'P5'!A12)</f>
        <v>94</v>
      </c>
      <c r="C49" s="111">
        <f>IF('P5'!B12="","",'P5'!B12)</f>
        <v>90.14</v>
      </c>
      <c r="D49" s="110" t="str">
        <f>IF('P5'!C12="","",'P5'!C12)</f>
        <v>JM</v>
      </c>
      <c r="E49" s="112">
        <f>IF('P5'!D12="","",'P5'!D12)</f>
        <v>35101</v>
      </c>
      <c r="F49" s="113" t="str">
        <f>IF('P5'!F12="","",'P5'!F12)</f>
        <v>Hans Sande</v>
      </c>
      <c r="G49" s="113" t="str">
        <f>IF('P5'!G12="","",'P5'!G12)</f>
        <v>IL Brodd</v>
      </c>
      <c r="H49" s="114">
        <f>IF('P5'!N12=0,"",'P5'!N12)</f>
        <v>111</v>
      </c>
      <c r="I49" s="114">
        <f>IF('P5'!O12=0,"",'P5'!O12)</f>
        <v>143</v>
      </c>
      <c r="J49" s="114">
        <f>IF('P5'!P12=0,"",'P5'!P12)</f>
        <v>254</v>
      </c>
      <c r="K49" s="115">
        <f>IF('P5'!Q12=0,"",'P5'!Q12)</f>
        <v>295.18017023104551</v>
      </c>
      <c r="L49">
        <v>9</v>
      </c>
    </row>
    <row r="50" spans="1:12" ht="15.6" x14ac:dyDescent="0.3">
      <c r="A50" s="109">
        <v>16</v>
      </c>
      <c r="B50" s="110">
        <f>IF('P5'!A14="","",'P5'!A14)</f>
        <v>105</v>
      </c>
      <c r="C50" s="111">
        <f>IF('P5'!B14="","",'P5'!B14)</f>
        <v>95.22</v>
      </c>
      <c r="D50" s="110" t="str">
        <f>IF('P5'!C14="","",'P5'!C14)</f>
        <v>JM</v>
      </c>
      <c r="E50" s="112">
        <f>IF('P5'!D14="","",'P5'!D14)</f>
        <v>35434</v>
      </c>
      <c r="F50" s="113" t="str">
        <f>IF('P5'!F14="","",'P5'!F14)</f>
        <v>Ole Magnus Strand</v>
      </c>
      <c r="G50" s="113" t="str">
        <f>IF('P5'!G14="","",'P5'!G14)</f>
        <v>Hitra VK</v>
      </c>
      <c r="H50" s="114">
        <f>IF('P5'!N14=0,"",'P5'!N14)</f>
        <v>110</v>
      </c>
      <c r="I50" s="114">
        <f>IF('P5'!O14=0,"",'P5'!O14)</f>
        <v>137</v>
      </c>
      <c r="J50" s="114">
        <f>IF('P5'!P14=0,"",'P5'!P14)</f>
        <v>247</v>
      </c>
      <c r="K50" s="115">
        <f>IF('P5'!Q14=0,"",'P5'!Q14)</f>
        <v>280.25846609336332</v>
      </c>
      <c r="L50">
        <v>8</v>
      </c>
    </row>
    <row r="51" spans="1:12" ht="15.6" x14ac:dyDescent="0.3">
      <c r="A51" s="109">
        <v>17</v>
      </c>
      <c r="B51" s="110">
        <f>IF('P2'!A15="","",'P2'!A15)</f>
        <v>69</v>
      </c>
      <c r="C51" s="111">
        <f>IF('P2'!B15="","",'P2'!B15)</f>
        <v>68.36</v>
      </c>
      <c r="D51" s="110" t="str">
        <f>IF('P2'!C15="","",'P2'!C15)</f>
        <v>JM</v>
      </c>
      <c r="E51" s="112">
        <f>IF('P2'!D15="","",'P2'!D15)</f>
        <v>35378</v>
      </c>
      <c r="F51" s="113" t="str">
        <f>IF('P2'!F15="","",'P2'!F15)</f>
        <v>Runar Klungervik</v>
      </c>
      <c r="G51" s="113" t="str">
        <f>IF('P2'!G15="","",'P2'!G15)</f>
        <v>Hitra VK</v>
      </c>
      <c r="H51" s="114">
        <f>IF('P2'!N15=0,"",'P2'!N15)</f>
        <v>92</v>
      </c>
      <c r="I51" s="114">
        <f>IF('P2'!O15=0,"",'P2'!O15)</f>
        <v>115</v>
      </c>
      <c r="J51" s="114">
        <f>IF('P2'!P15=0,"",'P2'!P15)</f>
        <v>207</v>
      </c>
      <c r="K51" s="115">
        <f>IF('P2'!Q15=0,"",'P2'!Q15)</f>
        <v>280.14218331832188</v>
      </c>
      <c r="L51">
        <v>7</v>
      </c>
    </row>
    <row r="52" spans="1:12" ht="15.6" x14ac:dyDescent="0.3">
      <c r="A52" s="109">
        <v>18</v>
      </c>
      <c r="B52" s="110">
        <f>IF('P9'!A21="","",'P9'!A21)</f>
        <v>105</v>
      </c>
      <c r="C52" s="111">
        <f>IF('P9'!B21="","",'P9'!B21)</f>
        <v>100.8</v>
      </c>
      <c r="D52" s="110" t="str">
        <f>IF('P9'!C21="","",'P9'!C21)</f>
        <v>SM</v>
      </c>
      <c r="E52" s="112">
        <f>IF('P9'!D21="","",'P9'!D21)</f>
        <v>31951</v>
      </c>
      <c r="F52" s="113" t="str">
        <f>IF('P9'!F21="","",'P9'!F21)</f>
        <v>Tor Kristoffer Klethagen</v>
      </c>
      <c r="G52" s="113" t="str">
        <f>IF('P9'!G21="","",'P9'!G21)</f>
        <v>Gjøvik AK</v>
      </c>
      <c r="H52" s="114">
        <f>IF('P9'!N21=0,"",'P9'!N21)</f>
        <v>115</v>
      </c>
      <c r="I52" s="114">
        <f>IF('P9'!O21=0,"",'P9'!O21)</f>
        <v>135</v>
      </c>
      <c r="J52" s="114">
        <f>IF('P9'!P21=0,"",'P9'!P21)</f>
        <v>250</v>
      </c>
      <c r="K52" s="115">
        <f>IF('P9'!Q21=0,"",'P9'!Q21)</f>
        <v>277.30745305699986</v>
      </c>
      <c r="L52">
        <v>6</v>
      </c>
    </row>
    <row r="53" spans="1:12" ht="15.6" x14ac:dyDescent="0.3">
      <c r="A53" s="109">
        <v>19</v>
      </c>
      <c r="B53" s="110">
        <f>IF('P3'!A13="","",'P3'!A13)</f>
        <v>77</v>
      </c>
      <c r="C53" s="111">
        <f>IF('P3'!B13="","",'P3'!B13)</f>
        <v>73.44</v>
      </c>
      <c r="D53" s="110" t="str">
        <f>IF('P3'!C13="","",'P3'!C13)</f>
        <v>JM</v>
      </c>
      <c r="E53" s="112">
        <f>IF('P3'!D13="","",'P3'!D13)</f>
        <v>35180</v>
      </c>
      <c r="F53" s="113" t="str">
        <f>IF('P3'!F13="","",'P3'!F13)</f>
        <v>Johan Espedal</v>
      </c>
      <c r="G53" s="113" t="str">
        <f>IF('P3'!G13="","",'P3'!G13)</f>
        <v>Stavanger VK</v>
      </c>
      <c r="H53" s="114">
        <f>IF('P3'!N13=0,"",'P3'!N13)</f>
        <v>93</v>
      </c>
      <c r="I53" s="114">
        <f>IF('P3'!O13=0,"",'P3'!O13)</f>
        <v>120</v>
      </c>
      <c r="J53" s="114">
        <f>IF('P3'!P13=0,"",'P3'!P13)</f>
        <v>213</v>
      </c>
      <c r="K53" s="115">
        <f>IF('P3'!Q13=0,"",'P3'!Q13)</f>
        <v>275.70319839790511</v>
      </c>
      <c r="L53">
        <v>5</v>
      </c>
    </row>
    <row r="54" spans="1:12" ht="15.6" x14ac:dyDescent="0.3">
      <c r="A54" s="109">
        <v>20</v>
      </c>
      <c r="B54" s="110">
        <f>IF('P9'!A19="","",'P9'!A19)</f>
        <v>94</v>
      </c>
      <c r="C54" s="111">
        <f>IF('P9'!B19="","",'P9'!B19)</f>
        <v>93.62</v>
      </c>
      <c r="D54" s="110" t="str">
        <f>IF('P9'!C19="","",'P9'!C19)</f>
        <v>SM</v>
      </c>
      <c r="E54" s="112">
        <f>IF('P9'!D19="","",'P9'!D19)</f>
        <v>30200</v>
      </c>
      <c r="F54" s="113" t="str">
        <f>IF('P9'!F19="","",'P9'!F19)</f>
        <v>Chisom Okeke</v>
      </c>
      <c r="G54" s="113" t="str">
        <f>IF('P9'!G19="","",'P9'!G19)</f>
        <v>Christiania AK</v>
      </c>
      <c r="H54" s="114">
        <f>IF('P9'!N19=0,"",'P9'!N19)</f>
        <v>111</v>
      </c>
      <c r="I54" s="114">
        <f>IF('P9'!O19=0,"",'P9'!O19)</f>
        <v>130</v>
      </c>
      <c r="J54" s="114">
        <f>IF('P9'!P19=0,"",'P9'!P19)</f>
        <v>241</v>
      </c>
      <c r="K54" s="115">
        <f>IF('P9'!Q19=0,"",'P9'!Q19)</f>
        <v>275.41943353647559</v>
      </c>
      <c r="L54">
        <v>4</v>
      </c>
    </row>
    <row r="55" spans="1:12" ht="15.6" x14ac:dyDescent="0.3">
      <c r="A55" s="109">
        <v>21</v>
      </c>
      <c r="B55" s="110">
        <f>IF('P5'!A11="","",'P5'!A11)</f>
        <v>85</v>
      </c>
      <c r="C55" s="111">
        <f>IF('P5'!B11="","",'P5'!B11)</f>
        <v>80.64</v>
      </c>
      <c r="D55" s="110" t="str">
        <f>IF('P5'!C11="","",'P5'!C11)</f>
        <v>UM</v>
      </c>
      <c r="E55" s="112">
        <f>IF('P5'!D11="","",'P5'!D11)</f>
        <v>36497</v>
      </c>
      <c r="F55" s="113" t="str">
        <f>IF('P5'!F11="","",'P5'!F11)</f>
        <v>Oskar Emil Wavold</v>
      </c>
      <c r="G55" s="113" t="str">
        <f>IF('P5'!G11="","",'P5'!G11)</f>
        <v>Nidelv IL</v>
      </c>
      <c r="H55" s="114">
        <f>IF('P5'!N11=0,"",'P5'!N11)</f>
        <v>105</v>
      </c>
      <c r="I55" s="114">
        <f>IF('P5'!O11=0,"",'P5'!O11)</f>
        <v>118</v>
      </c>
      <c r="J55" s="114">
        <f>IF('P5'!P11=0,"",'P5'!P11)</f>
        <v>223</v>
      </c>
      <c r="K55" s="115">
        <f>IF('P5'!Q11=0,"",'P5'!Q11)</f>
        <v>273.8043091541636</v>
      </c>
      <c r="L55">
        <v>3</v>
      </c>
    </row>
    <row r="56" spans="1:12" ht="15.6" x14ac:dyDescent="0.3">
      <c r="A56" s="109">
        <v>22</v>
      </c>
      <c r="B56" s="110">
        <f>IF('P5'!A9="","",'P5'!A9)</f>
        <v>85</v>
      </c>
      <c r="C56" s="111">
        <f>IF('P5'!B9="","",'P5'!B9)</f>
        <v>84.86</v>
      </c>
      <c r="D56" s="110" t="str">
        <f>IF('P5'!C9="","",'P5'!C9)</f>
        <v>JM</v>
      </c>
      <c r="E56" s="112">
        <f>IF('P5'!D9="","",'P5'!D9)</f>
        <v>35949</v>
      </c>
      <c r="F56" s="113" t="str">
        <f>IF('P5'!F9="","",'P5'!F9)</f>
        <v>Izak Süssmann</v>
      </c>
      <c r="G56" s="113" t="str">
        <f>IF('P5'!G9="","",'P5'!G9)</f>
        <v>Stavanger VK</v>
      </c>
      <c r="H56" s="114">
        <f>IF('P5'!N9=0,"",'P5'!N9)</f>
        <v>102</v>
      </c>
      <c r="I56" s="114">
        <f>IF('P5'!O9=0,"",'P5'!O9)</f>
        <v>126</v>
      </c>
      <c r="J56" s="114">
        <f>IF('P5'!P9=0,"",'P5'!P9)</f>
        <v>228</v>
      </c>
      <c r="K56" s="115">
        <f>IF('P5'!Q9=0,"",'P5'!Q9)</f>
        <v>272.69101577133091</v>
      </c>
      <c r="L56">
        <v>2</v>
      </c>
    </row>
    <row r="57" spans="1:12" ht="15.6" x14ac:dyDescent="0.3">
      <c r="A57" s="109">
        <v>23</v>
      </c>
      <c r="B57" s="110">
        <f>IF('P9'!A15="","",'P9'!A15)</f>
        <v>94</v>
      </c>
      <c r="C57" s="111">
        <f>IF('P9'!B15="","",'P9'!B15)</f>
        <v>91.12</v>
      </c>
      <c r="D57" s="110" t="str">
        <f>IF('P9'!C15="","",'P9'!C15)</f>
        <v>SM</v>
      </c>
      <c r="E57" s="112">
        <f>IF('P9'!D15="","",'P9'!D15)</f>
        <v>32385</v>
      </c>
      <c r="F57" s="113" t="str">
        <f>IF('P9'!F15="","",'P9'!F15)</f>
        <v>Bent Furevik</v>
      </c>
      <c r="G57" s="113" t="str">
        <f>IF('P9'!G15="","",'P9'!G15)</f>
        <v>Lørenskog AK</v>
      </c>
      <c r="H57" s="114">
        <f>IF('P9'!N15=0,"",'P9'!N15)</f>
        <v>102</v>
      </c>
      <c r="I57" s="114">
        <f>IF('P9'!O15=0,"",'P9'!O15)</f>
        <v>132</v>
      </c>
      <c r="J57" s="114">
        <f>IF('P9'!P15=0,"",'P9'!P15)</f>
        <v>234</v>
      </c>
      <c r="K57" s="115">
        <f>IF('P9'!Q15=0,"",'P9'!Q15)</f>
        <v>270.61288396051293</v>
      </c>
      <c r="L57">
        <v>1</v>
      </c>
    </row>
    <row r="58" spans="1:12" ht="15.6" x14ac:dyDescent="0.3">
      <c r="A58" s="109">
        <v>24</v>
      </c>
      <c r="B58" s="110">
        <f>IF('P8'!A18="","",'P8'!A18)</f>
        <v>85</v>
      </c>
      <c r="C58" s="111">
        <f>IF('P8'!B18="","",'P8'!B18)</f>
        <v>83.4</v>
      </c>
      <c r="D58" s="110" t="str">
        <f>IF('P8'!C18="","",'P8'!C18)</f>
        <v>SM</v>
      </c>
      <c r="E58" s="112">
        <f>IF('P8'!D18="","",'P8'!D18)</f>
        <v>33034</v>
      </c>
      <c r="F58" s="113" t="str">
        <f>IF('P8'!F18="","",'P8'!F18)</f>
        <v>Torstein Dæhlin</v>
      </c>
      <c r="G58" s="113" t="str">
        <f>IF('P8'!G18="","",'P8'!G18)</f>
        <v>Gjøvik AK</v>
      </c>
      <c r="H58" s="114">
        <f>IF('P8'!N18=0,"",'P8'!N18)</f>
        <v>95</v>
      </c>
      <c r="I58" s="114">
        <f>IF('P8'!O18=0,"",'P8'!O18)</f>
        <v>125</v>
      </c>
      <c r="J58" s="114">
        <f>IF('P8'!P18=0,"",'P8'!P18)</f>
        <v>220</v>
      </c>
      <c r="K58" s="115">
        <f>IF('P8'!Q18=0,"",'P8'!Q18)</f>
        <v>265.42975330753308</v>
      </c>
      <c r="L58">
        <v>1</v>
      </c>
    </row>
    <row r="59" spans="1:12" ht="15.6" x14ac:dyDescent="0.3">
      <c r="A59" s="109">
        <v>25</v>
      </c>
      <c r="B59" s="110">
        <f>IF('P9'!A12="","",'P9'!A12)</f>
        <v>94</v>
      </c>
      <c r="C59" s="111">
        <f>IF('P9'!B12="","",'P9'!B12)</f>
        <v>92.72</v>
      </c>
      <c r="D59" s="110" t="str">
        <f>IF('P9'!C12="","",'P9'!C12)</f>
        <v>SM</v>
      </c>
      <c r="E59" s="112">
        <f>IF('P9'!D12="","",'P9'!D12)</f>
        <v>34175</v>
      </c>
      <c r="F59" s="113" t="str">
        <f>IF('P9'!F12="","",'P9'!F12)</f>
        <v>Jone Stornes</v>
      </c>
      <c r="G59" s="113" t="str">
        <f>IF('P9'!G12="","",'P9'!G12)</f>
        <v>Vigrestad IK</v>
      </c>
      <c r="H59" s="114">
        <f>IF('P9'!N12=0,"",'P9'!N12)</f>
        <v>100</v>
      </c>
      <c r="I59" s="114">
        <f>IF('P9'!O12=0,"",'P9'!O12)</f>
        <v>125</v>
      </c>
      <c r="J59" s="114">
        <f>IF('P9'!P12=0,"",'P9'!P12)</f>
        <v>225</v>
      </c>
      <c r="K59" s="115">
        <f>IF('P9'!Q12=0,"",'P9'!Q12)</f>
        <v>258.21095098965992</v>
      </c>
      <c r="L59">
        <v>1</v>
      </c>
    </row>
    <row r="60" spans="1:12" ht="15.6" x14ac:dyDescent="0.3">
      <c r="A60" s="109">
        <v>26</v>
      </c>
      <c r="B60" s="110">
        <f>IF('P2'!A14="","",'P2'!A14)</f>
        <v>62</v>
      </c>
      <c r="C60" s="111">
        <f>IF('P2'!B14="","",'P2'!B14)</f>
        <v>61.22</v>
      </c>
      <c r="D60" s="110" t="str">
        <f>IF('P2'!C14="","",'P2'!C14)</f>
        <v>UM</v>
      </c>
      <c r="E60" s="112">
        <f>IF('P2'!D14="","",'P2'!D14)</f>
        <v>36529</v>
      </c>
      <c r="F60" s="113" t="str">
        <f>IF('P2'!F14="","",'P2'!F14)</f>
        <v>Robert Andre Moldestad</v>
      </c>
      <c r="G60" s="113" t="str">
        <f>IF('P2'!G14="","",'P2'!G14)</f>
        <v>Breimsbygda IL</v>
      </c>
      <c r="H60" s="114">
        <f>IF('P2'!N14=0,"",'P2'!N14)</f>
        <v>81</v>
      </c>
      <c r="I60" s="114">
        <f>IF('P2'!O14=0,"",'P2'!O14)</f>
        <v>95</v>
      </c>
      <c r="J60" s="114">
        <f>IF('P2'!P14=0,"",'P2'!P14)</f>
        <v>176</v>
      </c>
      <c r="K60" s="115">
        <f>IF('P2'!Q14=0,"",'P2'!Q14)</f>
        <v>256.86293714155408</v>
      </c>
      <c r="L60">
        <v>1</v>
      </c>
    </row>
    <row r="61" spans="1:12" ht="15.6" x14ac:dyDescent="0.3">
      <c r="A61" s="109">
        <v>27</v>
      </c>
      <c r="B61" s="110">
        <f>IF('P2'!A11="","",'P2'!A11)</f>
        <v>62</v>
      </c>
      <c r="C61" s="111">
        <f>IF('P2'!B11="","",'P2'!B11)</f>
        <v>57.7</v>
      </c>
      <c r="D61" s="110" t="str">
        <f>IF('P2'!C11="","",'P2'!C11)</f>
        <v>UM</v>
      </c>
      <c r="E61" s="112">
        <f>IF('P2'!D11="","",'P2'!D11)</f>
        <v>36793</v>
      </c>
      <c r="F61" s="113" t="str">
        <f>IF('P2'!F11="","",'P2'!F11)</f>
        <v>Kim Aleksander Kværnø</v>
      </c>
      <c r="G61" s="113" t="str">
        <f>IF('P2'!G11="","",'P2'!G11)</f>
        <v>Hitra VK</v>
      </c>
      <c r="H61" s="114">
        <f>IF('P2'!N11=0,"",'P2'!N11)</f>
        <v>73</v>
      </c>
      <c r="I61" s="114">
        <f>IF('P2'!O11=0,"",'P2'!O11)</f>
        <v>95</v>
      </c>
      <c r="J61" s="114">
        <f>IF('P2'!P11=0,"",'P2'!P11)</f>
        <v>168</v>
      </c>
      <c r="K61" s="115">
        <f>IF('P2'!Q11=0,"",'P2'!Q11)</f>
        <v>256.21164700078998</v>
      </c>
      <c r="L61">
        <v>1</v>
      </c>
    </row>
    <row r="62" spans="1:12" ht="15.6" x14ac:dyDescent="0.3">
      <c r="A62" s="109">
        <v>28</v>
      </c>
      <c r="B62" s="110" t="str">
        <f>IF('P5'!A17="","",'P5'!A17)</f>
        <v>+105</v>
      </c>
      <c r="C62" s="111">
        <f>IF('P5'!B17="","",'P5'!B17)</f>
        <v>106.96</v>
      </c>
      <c r="D62" s="110" t="str">
        <f>IF('P5'!C17="","",'P5'!C17)</f>
        <v>JM</v>
      </c>
      <c r="E62" s="112">
        <f>IF('P5'!D17="","",'P5'!D17)</f>
        <v>35273</v>
      </c>
      <c r="F62" s="113" t="str">
        <f>IF('P5'!F17="","",'P5'!F17)</f>
        <v>Bjørn Christian Stabo-Eeg</v>
      </c>
      <c r="G62" s="113" t="str">
        <f>IF('P5'!G17="","",'P5'!G17)</f>
        <v>T &amp; IL National</v>
      </c>
      <c r="H62" s="114">
        <f>IF('P5'!N17=0,"",'P5'!N17)</f>
        <v>100</v>
      </c>
      <c r="I62" s="114">
        <f>IF('P5'!O17=0,"",'P5'!O17)</f>
        <v>125</v>
      </c>
      <c r="J62" s="114">
        <f>IF('P5'!P17=0,"",'P5'!P17)</f>
        <v>225</v>
      </c>
      <c r="K62" s="115">
        <f>IF('P5'!Q17=0,"",'P5'!Q17)</f>
        <v>244.33621728533646</v>
      </c>
      <c r="L62">
        <v>1</v>
      </c>
    </row>
    <row r="63" spans="1:12" ht="15.6" x14ac:dyDescent="0.3">
      <c r="A63" s="109">
        <v>29</v>
      </c>
      <c r="B63" s="110">
        <f>IF('P9'!A20="","",'P9'!A20)</f>
        <v>94</v>
      </c>
      <c r="C63" s="111">
        <f>IF('P9'!B20="","",'P9'!B20)</f>
        <v>88.78</v>
      </c>
      <c r="D63" s="110" t="str">
        <f>IF('P9'!C20="","",'P9'!C20)</f>
        <v>SM</v>
      </c>
      <c r="E63" s="112">
        <f>IF('P9'!D20="","",'P9'!D20)</f>
        <v>31042</v>
      </c>
      <c r="F63" s="113" t="str">
        <f>IF('P9'!F20="","",'P9'!F20)</f>
        <v>Andreas Nordmo Skauen</v>
      </c>
      <c r="G63" s="113" t="str">
        <f>IF('P9'!G20="","",'P9'!G20)</f>
        <v>Oslo AK</v>
      </c>
      <c r="H63" s="114">
        <f>IF('P9'!N20=0,"",'P9'!N20)</f>
        <v>93</v>
      </c>
      <c r="I63" s="114">
        <f>IF('P9'!O20=0,"",'P9'!O20)</f>
        <v>115</v>
      </c>
      <c r="J63" s="114">
        <f>IF('P9'!P20=0,"",'P9'!P20)</f>
        <v>208</v>
      </c>
      <c r="K63" s="115">
        <f>IF('P9'!Q20=0,"",'P9'!Q20)</f>
        <v>243.42086212030404</v>
      </c>
      <c r="L63">
        <v>1</v>
      </c>
    </row>
    <row r="64" spans="1:12" ht="15.6" x14ac:dyDescent="0.3">
      <c r="A64" s="109">
        <v>30</v>
      </c>
      <c r="B64" s="110">
        <f>IF('P3'!A11="","",'P3'!A11)</f>
        <v>77</v>
      </c>
      <c r="C64" s="111">
        <f>IF('P3'!B11="","",'P3'!B11)</f>
        <v>73.42</v>
      </c>
      <c r="D64" s="110" t="str">
        <f>IF('P3'!C11="","",'P3'!C11)</f>
        <v>JM</v>
      </c>
      <c r="E64" s="112">
        <f>IF('P3'!D11="","",'P3'!D11)</f>
        <v>35782</v>
      </c>
      <c r="F64" s="113" t="str">
        <f>IF('P3'!F11="","",'P3'!F11)</f>
        <v>Vemund Holstad</v>
      </c>
      <c r="G64" s="113" t="str">
        <f>IF('P3'!G11="","",'P3'!G11)</f>
        <v>Tambarskjelvar IL</v>
      </c>
      <c r="H64" s="114">
        <f>IF('P3'!N11=0,"",'P3'!N11)</f>
        <v>83</v>
      </c>
      <c r="I64" s="114">
        <f>IF('P3'!O11=0,"",'P3'!O11)</f>
        <v>105</v>
      </c>
      <c r="J64" s="114">
        <f>IF('P3'!P11=0,"",'P3'!P11)</f>
        <v>188</v>
      </c>
      <c r="K64" s="115">
        <f>IF('P3'!Q11=0,"",'P3'!Q11)</f>
        <v>243.38322731002222</v>
      </c>
      <c r="L64">
        <v>1</v>
      </c>
    </row>
    <row r="65" spans="1:12" ht="15.6" x14ac:dyDescent="0.3">
      <c r="A65" s="109">
        <v>31</v>
      </c>
      <c r="B65" s="110">
        <f>IF('P8'!A13="","",'P8'!A13)</f>
        <v>77</v>
      </c>
      <c r="C65" s="111">
        <f>IF('P8'!B13="","",'P8'!B13)</f>
        <v>71.44</v>
      </c>
      <c r="D65" s="110" t="str">
        <f>IF('P8'!C13="","",'P8'!C13)</f>
        <v>SM</v>
      </c>
      <c r="E65" s="112">
        <f>IF('P8'!D13="","",'P8'!D13)</f>
        <v>34156</v>
      </c>
      <c r="F65" s="113" t="str">
        <f>IF('P8'!F13="","",'P8'!F13)</f>
        <v>Christian Lysenstøen</v>
      </c>
      <c r="G65" s="113" t="str">
        <f>IF('P8'!G13="","",'P8'!G13)</f>
        <v>Spydeberg Atletene</v>
      </c>
      <c r="H65" s="114">
        <f>IF('P8'!N13=0,"",'P8'!N13)</f>
        <v>80</v>
      </c>
      <c r="I65" s="114">
        <f>IF('P8'!O13=0,"",'P8'!O13)</f>
        <v>100</v>
      </c>
      <c r="J65" s="114">
        <f>IF('P8'!P13=0,"",'P8'!P13)</f>
        <v>180</v>
      </c>
      <c r="K65" s="115">
        <f>IF('P8'!Q13=0,"",'P8'!Q13)</f>
        <v>236.92139522113848</v>
      </c>
      <c r="L65">
        <v>1</v>
      </c>
    </row>
    <row r="66" spans="1:12" ht="15.6" x14ac:dyDescent="0.3">
      <c r="A66" s="109">
        <v>32</v>
      </c>
      <c r="B66" s="110">
        <f>IF('P9'!A13="","",'P9'!A13)</f>
        <v>94</v>
      </c>
      <c r="C66" s="111">
        <f>IF('P9'!B13="","",'P9'!B13)</f>
        <v>87.62</v>
      </c>
      <c r="D66" s="110" t="str">
        <f>IF('P9'!C13="","",'P9'!C13)</f>
        <v>SM</v>
      </c>
      <c r="E66" s="112">
        <f>IF('P9'!D13="","",'P9'!D13)</f>
        <v>32137</v>
      </c>
      <c r="F66" s="113" t="str">
        <f>IF('P9'!F13="","",'P9'!F13)</f>
        <v>Geir Amund Svan Hasle</v>
      </c>
      <c r="G66" s="113" t="str">
        <f>IF('P9'!G13="","",'P9'!G13)</f>
        <v>Nidelv IL</v>
      </c>
      <c r="H66" s="114">
        <f>IF('P9'!N13=0,"",'P9'!N13)</f>
        <v>84</v>
      </c>
      <c r="I66" s="114">
        <f>IF('P9'!O13=0,"",'P9'!O13)</f>
        <v>116</v>
      </c>
      <c r="J66" s="114">
        <f>IF('P9'!P13=0,"",'P9'!P13)</f>
        <v>200</v>
      </c>
      <c r="K66" s="115">
        <f>IF('P9'!Q13=0,"",'P9'!Q13)</f>
        <v>235.51098301805609</v>
      </c>
      <c r="L66">
        <v>1</v>
      </c>
    </row>
    <row r="67" spans="1:12" ht="15.6" x14ac:dyDescent="0.3">
      <c r="A67" s="109">
        <v>33</v>
      </c>
      <c r="B67" s="110" t="str">
        <f>IF('P5'!A19="","",'P5'!A19)</f>
        <v>+105</v>
      </c>
      <c r="C67" s="111">
        <f>IF('P5'!B19="","",'P5'!B19)</f>
        <v>124.38</v>
      </c>
      <c r="D67" s="110" t="str">
        <f>IF('P5'!C19="","",'P5'!C19)</f>
        <v>JM</v>
      </c>
      <c r="E67" s="112">
        <f>IF('P5'!D19="","",'P5'!D19)</f>
        <v>35920</v>
      </c>
      <c r="F67" s="113" t="str">
        <f>IF('P5'!F19="","",'P5'!F19)</f>
        <v>Johannes N. Johansen</v>
      </c>
      <c r="G67" s="113" t="str">
        <f>IF('P5'!G19="","",'P5'!G19)</f>
        <v>Gjøvik AK</v>
      </c>
      <c r="H67" s="114">
        <f>IF('P5'!N19=0,"",'P5'!N19)</f>
        <v>105</v>
      </c>
      <c r="I67" s="114">
        <f>IF('P5'!O19=0,"",'P5'!O19)</f>
        <v>120</v>
      </c>
      <c r="J67" s="114">
        <f>IF('P5'!P19=0,"",'P5'!P19)</f>
        <v>225</v>
      </c>
      <c r="K67" s="115">
        <f>IF('P5'!Q19=0,"",'P5'!Q19)</f>
        <v>234.04324549618877</v>
      </c>
      <c r="L67">
        <v>1</v>
      </c>
    </row>
    <row r="68" spans="1:12" ht="15.6" x14ac:dyDescent="0.3">
      <c r="A68" s="109">
        <v>34</v>
      </c>
      <c r="B68" s="110">
        <f>IF('P7'!A12="","",'P7'!A12)</f>
        <v>105</v>
      </c>
      <c r="C68" s="111">
        <f>IF('P7'!B12="","",'P7'!B12)</f>
        <v>100.2</v>
      </c>
      <c r="D68" s="110" t="str">
        <f>IF('P7'!C12="","",'P7'!C12)</f>
        <v>SM</v>
      </c>
      <c r="E68" s="112">
        <f>IF('P7'!D12="","",'P7'!D12)</f>
        <v>39348</v>
      </c>
      <c r="F68" s="113" t="str">
        <f>IF('P7'!F12="","",'P7'!F12)</f>
        <v>Mehmet Alp Øzalp</v>
      </c>
      <c r="G68" s="113" t="str">
        <f>IF('P7'!G12="","",'P7'!G12)</f>
        <v>Lørenskog AK</v>
      </c>
      <c r="H68" s="114">
        <f>IF('P7'!N12=0,"",'P7'!N12)</f>
        <v>97</v>
      </c>
      <c r="I68" s="114">
        <f>IF('P7'!O12=0,"",'P7'!O12)</f>
        <v>112</v>
      </c>
      <c r="J68" s="114">
        <f>IF('P7'!P12=0,"",'P7'!P12)</f>
        <v>209</v>
      </c>
      <c r="K68" s="115">
        <f>IF('P7'!Q12=0,"",'P7'!Q12)</f>
        <v>232.35596235692498</v>
      </c>
      <c r="L68">
        <v>1</v>
      </c>
    </row>
    <row r="69" spans="1:12" ht="15.6" x14ac:dyDescent="0.3">
      <c r="A69" s="109">
        <v>35</v>
      </c>
      <c r="B69" s="110">
        <f>IF('P2'!A12="","",'P2'!A12)</f>
        <v>62</v>
      </c>
      <c r="C69" s="111">
        <f>IF('P2'!B12="","",'P2'!B12)</f>
        <v>60.16</v>
      </c>
      <c r="D69" s="110" t="str">
        <f>IF('P2'!C12="","",'P2'!C12)</f>
        <v>UM</v>
      </c>
      <c r="E69" s="112">
        <f>IF('P2'!D12="","",'P2'!D12)</f>
        <v>36725</v>
      </c>
      <c r="F69" s="113" t="str">
        <f>IF('P2'!F12="","",'P2'!F12)</f>
        <v>Runar Scheie</v>
      </c>
      <c r="G69" s="113" t="str">
        <f>IF('P2'!G12="","",'P2'!G12)</f>
        <v>Hitra VK</v>
      </c>
      <c r="H69" s="114">
        <f>IF('P2'!N12=0,"",'P2'!N12)</f>
        <v>65</v>
      </c>
      <c r="I69" s="114">
        <f>IF('P2'!O12=0,"",'P2'!O12)</f>
        <v>88</v>
      </c>
      <c r="J69" s="114">
        <f>IF('P2'!P12=0,"",'P2'!P12)</f>
        <v>153</v>
      </c>
      <c r="K69" s="115">
        <f>IF('P2'!Q12=0,"",'P2'!Q12)</f>
        <v>226.15428567980908</v>
      </c>
      <c r="L69">
        <v>1</v>
      </c>
    </row>
    <row r="70" spans="1:12" ht="15.6" x14ac:dyDescent="0.3">
      <c r="A70" s="109">
        <v>36</v>
      </c>
      <c r="B70" s="110" t="str">
        <f>IF('P7'!A17="","",'P7'!A17)</f>
        <v>+105</v>
      </c>
      <c r="C70" s="111">
        <f>IF('P7'!B17="","",'P7'!B17)</f>
        <v>125.8</v>
      </c>
      <c r="D70" s="110" t="str">
        <f>IF('P7'!C17="","",'P7'!C17)</f>
        <v>SM</v>
      </c>
      <c r="E70" s="112">
        <f>IF('P7'!D17="","",'P7'!D17)</f>
        <v>33851</v>
      </c>
      <c r="F70" s="113" t="str">
        <f>IF('P7'!F17="","",'P7'!F17)</f>
        <v>Jens Graff</v>
      </c>
      <c r="G70" s="113" t="str">
        <f>IF('P7'!G17="","",'P7'!G17)</f>
        <v>Spydeberg Atletene</v>
      </c>
      <c r="H70" s="114">
        <f>IF('P7'!N17=0,"",'P7'!N17)</f>
        <v>100</v>
      </c>
      <c r="I70" s="114">
        <f>IF('P7'!O17=0,"",'P7'!O17)</f>
        <v>115</v>
      </c>
      <c r="J70" s="114">
        <f>IF('P7'!P17=0,"",'P7'!P17)</f>
        <v>215</v>
      </c>
      <c r="K70" s="115">
        <f>IF('P7'!Q17=0,"",'P7'!Q17)</f>
        <v>223.06000973846835</v>
      </c>
      <c r="L70">
        <v>1</v>
      </c>
    </row>
    <row r="71" spans="1:12" ht="15.6" x14ac:dyDescent="0.3">
      <c r="A71" s="109">
        <v>37</v>
      </c>
      <c r="B71" s="110">
        <f>IF('P7'!A13="","",'P7'!A13)</f>
        <v>105</v>
      </c>
      <c r="C71" s="111">
        <f>IF('P7'!B13="","",'P7'!B13)</f>
        <v>100.94</v>
      </c>
      <c r="D71" s="110" t="str">
        <f>IF('P7'!C13="","",'P7'!C13)</f>
        <v>SM</v>
      </c>
      <c r="E71" s="112">
        <f>IF('P7'!D13="","",'P7'!D13)</f>
        <v>34699</v>
      </c>
      <c r="F71" s="113" t="str">
        <f>IF('P7'!F13="","",'P7'!F13)</f>
        <v>Tom-Erik Lysenstøen</v>
      </c>
      <c r="G71" s="113" t="str">
        <f>IF('P7'!G13="","",'P7'!G13)</f>
        <v>Spydeberg Atletene</v>
      </c>
      <c r="H71" s="114">
        <f>IF('P7'!N13=0,"",'P7'!N13)</f>
        <v>89</v>
      </c>
      <c r="I71" s="114">
        <f>IF('P7'!O13=0,"",'P7'!O13)</f>
        <v>111</v>
      </c>
      <c r="J71" s="114">
        <f>IF('P7'!P13=0,"",'P7'!P13)</f>
        <v>200</v>
      </c>
      <c r="K71" s="115">
        <f>IF('P7'!Q13=0,"",'P7'!Q13)</f>
        <v>221.72968327137394</v>
      </c>
      <c r="L71">
        <v>1</v>
      </c>
    </row>
    <row r="72" spans="1:12" ht="15.6" x14ac:dyDescent="0.3">
      <c r="A72" s="109">
        <v>38</v>
      </c>
      <c r="B72" s="110">
        <f>IF('P9'!A16="","",'P9'!A16)</f>
        <v>94</v>
      </c>
      <c r="C72" s="111">
        <f>IF('P9'!B16="","",'P9'!B16)</f>
        <v>88.64</v>
      </c>
      <c r="D72" s="110" t="str">
        <f>IF('P9'!C16="","",'P9'!C16)</f>
        <v>SM</v>
      </c>
      <c r="E72" s="112">
        <f>IF('P9'!D16="","",'P9'!D16)</f>
        <v>32438</v>
      </c>
      <c r="F72" s="113" t="str">
        <f>IF('P9'!F16="","",'P9'!F16)</f>
        <v>Martin Skauen</v>
      </c>
      <c r="G72" s="113" t="str">
        <f>IF('P9'!G16="","",'P9'!G16)</f>
        <v>Oslo AK</v>
      </c>
      <c r="H72" s="114">
        <f>IF('P9'!N16=0,"",'P9'!N16)</f>
        <v>79</v>
      </c>
      <c r="I72" s="114">
        <f>IF('P9'!O16=0,"",'P9'!O16)</f>
        <v>110</v>
      </c>
      <c r="J72" s="114">
        <f>IF('P9'!P16=0,"",'P9'!P16)</f>
        <v>189</v>
      </c>
      <c r="K72" s="115">
        <f>IF('P9'!Q16=0,"",'P9'!Q16)</f>
        <v>221.34816088219432</v>
      </c>
      <c r="L72">
        <v>1</v>
      </c>
    </row>
    <row r="73" spans="1:12" ht="15.6" x14ac:dyDescent="0.3">
      <c r="A73" s="109">
        <v>39</v>
      </c>
      <c r="B73" s="110">
        <f>IF('P9'!A17="","",'P9'!A17)</f>
        <v>94</v>
      </c>
      <c r="C73" s="111">
        <f>IF('P9'!B17="","",'P9'!B17)</f>
        <v>88.12</v>
      </c>
      <c r="D73" s="110" t="str">
        <f>IF('P9'!C17="","",'P9'!C17)</f>
        <v>SM</v>
      </c>
      <c r="E73" s="112">
        <f>IF('P9'!D17="","",'P9'!D17)</f>
        <v>32045</v>
      </c>
      <c r="F73" s="113" t="str">
        <f>IF('P9'!F17="","",'P9'!F17)</f>
        <v>John Nielsen</v>
      </c>
      <c r="G73" s="113" t="str">
        <f>IF('P9'!G17="","",'P9'!G17)</f>
        <v>Lørenskog AK</v>
      </c>
      <c r="H73" s="114">
        <f>IF('P9'!N17=0,"",'P9'!N17)</f>
        <v>78</v>
      </c>
      <c r="I73" s="114">
        <f>IF('P9'!O17=0,"",'P9'!O17)</f>
        <v>110</v>
      </c>
      <c r="J73" s="114">
        <f>IF('P9'!P17=0,"",'P9'!P17)</f>
        <v>188</v>
      </c>
      <c r="K73" s="115">
        <f>IF('P9'!Q17=0,"",'P9'!Q17)</f>
        <v>220.78535252136646</v>
      </c>
      <c r="L73">
        <v>1</v>
      </c>
    </row>
    <row r="74" spans="1:12" ht="15.6" x14ac:dyDescent="0.3">
      <c r="A74" s="109">
        <v>40</v>
      </c>
      <c r="B74" s="110">
        <f>IF('P3'!A15="","",'P3'!A15)</f>
        <v>77</v>
      </c>
      <c r="C74" s="111">
        <f>IF('P3'!B15="","",'P3'!B15)</f>
        <v>73.599999999999994</v>
      </c>
      <c r="D74" s="110" t="str">
        <f>IF('P3'!C15="","",'P3'!C15)</f>
        <v>UM</v>
      </c>
      <c r="E74" s="112">
        <f>IF('P3'!D15="","",'P3'!D15)</f>
        <v>37288</v>
      </c>
      <c r="F74" s="113" t="str">
        <f>IF('P3'!F15="","",'P3'!F15)</f>
        <v>Dennis Lauritsen</v>
      </c>
      <c r="G74" s="113" t="str">
        <f>IF('P3'!G15="","",'P3'!G15)</f>
        <v>Larvik AK</v>
      </c>
      <c r="H74" s="114">
        <f>IF('P3'!N15=0,"",'P3'!N15)</f>
        <v>75</v>
      </c>
      <c r="I74" s="114">
        <f>IF('P3'!O15=0,"",'P3'!O15)</f>
        <v>95</v>
      </c>
      <c r="J74" s="114">
        <f>IF('P3'!P15=0,"",'P3'!P15)</f>
        <v>170</v>
      </c>
      <c r="K74" s="115">
        <f>IF('P3'!Q15=0,"",'P3'!Q15)</f>
        <v>219.75959597247095</v>
      </c>
      <c r="L74">
        <v>1</v>
      </c>
    </row>
    <row r="75" spans="1:12" ht="15.6" x14ac:dyDescent="0.3">
      <c r="A75" s="109">
        <v>41</v>
      </c>
      <c r="B75" s="110">
        <f>IF('P5'!A15="","",'P5'!A15)</f>
        <v>105</v>
      </c>
      <c r="C75" s="111">
        <f>IF('P5'!B15="","",'P5'!B15)</f>
        <v>100.52</v>
      </c>
      <c r="D75" s="110" t="str">
        <f>IF('P5'!C15="","",'P5'!C15)</f>
        <v>JM</v>
      </c>
      <c r="E75" s="112">
        <f>IF('P5'!D15="","",'P5'!D15)</f>
        <v>36029</v>
      </c>
      <c r="F75" s="113" t="str">
        <f>IF('P5'!F15="","",'P5'!F15)</f>
        <v>Ole-Kristoffer Sørland</v>
      </c>
      <c r="G75" s="113" t="str">
        <f>IF('P5'!G15="","",'P5'!G15)</f>
        <v>Breimsbygda IL</v>
      </c>
      <c r="H75" s="114">
        <f>IF('P5'!N15=0,"",'P5'!N15)</f>
        <v>85</v>
      </c>
      <c r="I75" s="114">
        <f>IF('P5'!O15=0,"",'P5'!O15)</f>
        <v>112</v>
      </c>
      <c r="J75" s="114">
        <f>IF('P5'!P15=0,"",'P5'!P15)</f>
        <v>197</v>
      </c>
      <c r="K75" s="115">
        <f>IF('P5'!Q15=0,"",'P5'!Q15)</f>
        <v>218.74887709998777</v>
      </c>
      <c r="L75">
        <v>1</v>
      </c>
    </row>
    <row r="76" spans="1:12" ht="15.6" x14ac:dyDescent="0.3">
      <c r="A76" s="109">
        <v>42</v>
      </c>
      <c r="B76" s="110">
        <f>IF('P2'!A9="","",'P2'!A9)</f>
        <v>56</v>
      </c>
      <c r="C76" s="111">
        <f>IF('P2'!B9="","",'P2'!B9)</f>
        <v>49.46</v>
      </c>
      <c r="D76" s="110" t="str">
        <f>IF('P2'!C9="","",'P2'!C9)</f>
        <v>UM</v>
      </c>
      <c r="E76" s="112">
        <f>IF('P2'!D9="","",'P2'!D9)</f>
        <v>36893</v>
      </c>
      <c r="F76" s="113" t="str">
        <f>IF('P2'!F9="","",'P2'!F9)</f>
        <v>Aron Süssmann</v>
      </c>
      <c r="G76" s="113" t="str">
        <f>IF('P2'!G9="","",'P2'!G9)</f>
        <v>Stavanger VK</v>
      </c>
      <c r="H76" s="114">
        <f>IF('P2'!N9=0,"",'P2'!N9)</f>
        <v>58</v>
      </c>
      <c r="I76" s="114">
        <f>IF('P2'!O9=0,"",'P2'!O9)</f>
        <v>68</v>
      </c>
      <c r="J76" s="114">
        <f>IF('P2'!P9=0,"",'P2'!P9)</f>
        <v>126</v>
      </c>
      <c r="K76" s="115">
        <f>IF('P2'!Q9=0,"",'P2'!Q9)</f>
        <v>217.91575878055619</v>
      </c>
      <c r="L76">
        <v>1</v>
      </c>
    </row>
    <row r="77" spans="1:12" ht="15.6" x14ac:dyDescent="0.3">
      <c r="A77" s="109">
        <v>43</v>
      </c>
      <c r="B77" s="110">
        <f>IF('P2'!A13="","",'P2'!A13)</f>
        <v>62</v>
      </c>
      <c r="C77" s="111">
        <f>IF('P2'!B13="","",'P2'!B13)</f>
        <v>58.68</v>
      </c>
      <c r="D77" s="110" t="str">
        <f>IF('P2'!C13="","",'P2'!C13)</f>
        <v>JM</v>
      </c>
      <c r="E77" s="112">
        <f>IF('P2'!D13="","",'P2'!D13)</f>
        <v>35506</v>
      </c>
      <c r="F77" s="113" t="str">
        <f>IF('P2'!F13="","",'P2'!F13)</f>
        <v>Andreas Klinkenberg</v>
      </c>
      <c r="G77" s="113" t="str">
        <f>IF('P2'!G13="","",'P2'!G13)</f>
        <v>Hillevåg AK</v>
      </c>
      <c r="H77" s="114">
        <f>IF('P2'!N13=0,"",'P2'!N13)</f>
        <v>60</v>
      </c>
      <c r="I77" s="114">
        <f>IF('P2'!O13=0,"",'P2'!O13)</f>
        <v>83</v>
      </c>
      <c r="J77" s="114">
        <f>IF('P2'!P13=0,"",'P2'!P13)</f>
        <v>143</v>
      </c>
      <c r="K77" s="115">
        <f>IF('P2'!Q13=0,"",'P2'!Q13)</f>
        <v>215.32093440688556</v>
      </c>
      <c r="L77">
        <v>1</v>
      </c>
    </row>
    <row r="78" spans="1:12" ht="15.6" x14ac:dyDescent="0.3">
      <c r="A78" s="109">
        <v>44</v>
      </c>
      <c r="B78" s="110">
        <f>IF('P3'!A10="","",'P3'!A10)</f>
        <v>77</v>
      </c>
      <c r="C78" s="111">
        <f>IF('P3'!B10="","",'P3'!B10)</f>
        <v>71.22</v>
      </c>
      <c r="D78" s="110" t="str">
        <f>IF('P3'!C10="","",'P3'!C10)</f>
        <v>UM</v>
      </c>
      <c r="E78" s="112">
        <f>IF('P3'!D10="","",'P3'!D10)</f>
        <v>36575</v>
      </c>
      <c r="F78" s="113" t="str">
        <f>IF('P3'!F10="","",'P3'!F10)</f>
        <v>Håkon Hjelle Roset</v>
      </c>
      <c r="G78" s="113" t="str">
        <f>IF('P3'!G10="","",'P3'!G10)</f>
        <v>IL Brodd</v>
      </c>
      <c r="H78" s="114">
        <f>IF('P3'!N10=0,"",'P3'!N10)</f>
        <v>73</v>
      </c>
      <c r="I78" s="114">
        <f>IF('P3'!O10=0,"",'P3'!O10)</f>
        <v>90</v>
      </c>
      <c r="J78" s="114">
        <f>IF('P3'!P10=0,"",'P3'!P10)</f>
        <v>163</v>
      </c>
      <c r="K78" s="115">
        <f>IF('P3'!Q10=0,"",'P3'!Q10)</f>
        <v>214.95403959548835</v>
      </c>
      <c r="L78">
        <v>1</v>
      </c>
    </row>
    <row r="79" spans="1:12" ht="15.6" x14ac:dyDescent="0.3">
      <c r="A79" s="109">
        <v>45</v>
      </c>
      <c r="B79" s="110">
        <f>IF('P5'!A16="","",'P5'!A16)</f>
        <v>105</v>
      </c>
      <c r="C79" s="111">
        <f>IF('P5'!B16="","",'P5'!B16)</f>
        <v>99.06</v>
      </c>
      <c r="D79" s="110" t="str">
        <f>IF('P5'!C16="","",'P5'!C16)</f>
        <v>UM</v>
      </c>
      <c r="E79" s="112">
        <f>IF('P5'!D16="","",'P5'!D16)</f>
        <v>36608</v>
      </c>
      <c r="F79" s="113" t="str">
        <f>IF('P5'!F16="","",'P5'!F16)</f>
        <v>Kristen Brosvik</v>
      </c>
      <c r="G79" s="113" t="str">
        <f>IF('P5'!G16="","",'P5'!G16)</f>
        <v>AK Bjørgvin</v>
      </c>
      <c r="H79" s="114">
        <f>IF('P5'!N16=0,"",'P5'!N16)</f>
        <v>85</v>
      </c>
      <c r="I79" s="114">
        <f>IF('P5'!O16=0,"",'P5'!O16)</f>
        <v>107</v>
      </c>
      <c r="J79" s="114">
        <f>IF('P5'!P16=0,"",'P5'!P16)</f>
        <v>192</v>
      </c>
      <c r="K79" s="115">
        <f>IF('P5'!Q16=0,"",'P5'!Q16)</f>
        <v>214.40178300018738</v>
      </c>
      <c r="L79">
        <v>1</v>
      </c>
    </row>
    <row r="80" spans="1:12" ht="15.6" x14ac:dyDescent="0.3">
      <c r="A80" s="109">
        <v>46</v>
      </c>
      <c r="B80" s="110">
        <f>IF('P5'!A10="","",'P5'!A10)</f>
        <v>85</v>
      </c>
      <c r="C80" s="111">
        <f>IF('P5'!B10="","",'P5'!B10)</f>
        <v>81.88</v>
      </c>
      <c r="D80" s="110" t="str">
        <f>IF('P5'!C10="","",'P5'!C10)</f>
        <v>JM</v>
      </c>
      <c r="E80" s="112">
        <f>IF('P5'!D10="","",'P5'!D10)</f>
        <v>35261</v>
      </c>
      <c r="F80" s="113" t="str">
        <f>IF('P5'!F10="","",'P5'!F10)</f>
        <v>Bjarne Bergheim</v>
      </c>
      <c r="G80" s="113" t="str">
        <f>IF('P5'!G10="","",'P5'!G10)</f>
        <v>Breimsbygda IL</v>
      </c>
      <c r="H80" s="114">
        <f>IF('P5'!N10=0,"",'P5'!N10)</f>
        <v>75</v>
      </c>
      <c r="I80" s="114">
        <f>IF('P5'!O10=0,"",'P5'!O10)</f>
        <v>101</v>
      </c>
      <c r="J80" s="114">
        <f>IF('P5'!P10=0,"",'P5'!P10)</f>
        <v>176</v>
      </c>
      <c r="K80" s="115">
        <f>IF('P5'!Q10=0,"",'P5'!Q10)</f>
        <v>214.36605203600871</v>
      </c>
      <c r="L80">
        <v>1</v>
      </c>
    </row>
    <row r="81" spans="1:12" ht="15.6" x14ac:dyDescent="0.3">
      <c r="A81" s="109">
        <v>47</v>
      </c>
      <c r="B81" s="110">
        <f>IF('P5'!A13="","",'P5'!A13)</f>
        <v>94</v>
      </c>
      <c r="C81" s="111">
        <f>IF('P5'!B13="","",'P5'!B13)</f>
        <v>91.22</v>
      </c>
      <c r="D81" s="110" t="str">
        <f>IF('P5'!C13="","",'P5'!C13)</f>
        <v>UM</v>
      </c>
      <c r="E81" s="112">
        <f>IF('P5'!D13="","",'P5'!D13)</f>
        <v>36166</v>
      </c>
      <c r="F81" s="113" t="str">
        <f>IF('P5'!F13="","",'P5'!F13)</f>
        <v>Simon B. Kværnø</v>
      </c>
      <c r="G81" s="113" t="str">
        <f>IF('P5'!G13="","",'P5'!G13)</f>
        <v>Hitra VK</v>
      </c>
      <c r="H81" s="114">
        <f>IF('P5'!N13=0,"",'P5'!N13)</f>
        <v>75</v>
      </c>
      <c r="I81" s="114">
        <f>IF('P5'!O13=0,"",'P5'!O13)</f>
        <v>110</v>
      </c>
      <c r="J81" s="114">
        <f>IF('P5'!P13=0,"",'P5'!P13)</f>
        <v>185</v>
      </c>
      <c r="K81" s="115">
        <f>IF('P5'!Q13=0,"",'P5'!Q13)</f>
        <v>213.84109446651036</v>
      </c>
      <c r="L81">
        <v>1</v>
      </c>
    </row>
    <row r="82" spans="1:12" ht="15.6" x14ac:dyDescent="0.3">
      <c r="A82" s="109">
        <v>48</v>
      </c>
      <c r="B82" s="110">
        <f>IF('P7'!A9="","",'P7'!A9)</f>
        <v>94</v>
      </c>
      <c r="C82" s="111">
        <f>IF('P7'!B9="","",'P7'!B9)</f>
        <v>85.2</v>
      </c>
      <c r="D82" s="110" t="str">
        <f>IF('P7'!C9="","",'P7'!C9)</f>
        <v>SM</v>
      </c>
      <c r="E82" s="112">
        <f>IF('P7'!D9="","",'P7'!D9)</f>
        <v>32027</v>
      </c>
      <c r="F82" s="113" t="str">
        <f>IF('P7'!F9="","",'P7'!F9)</f>
        <v>Åsmund Rykhus</v>
      </c>
      <c r="G82" s="113" t="str">
        <f>IF('P7'!G9="","",'P7'!G9)</f>
        <v>Gjøvik AK</v>
      </c>
      <c r="H82" s="114">
        <f>IF('P7'!N9=0,"",'P7'!N9)</f>
        <v>76</v>
      </c>
      <c r="I82" s="114">
        <f>IF('P7'!O9=0,"",'P7'!O9)</f>
        <v>102</v>
      </c>
      <c r="J82" s="114">
        <f>IF('P7'!P9=0,"",'P7'!P9)</f>
        <v>178</v>
      </c>
      <c r="K82" s="115">
        <f>IF('P7'!Q9=0,"",'P7'!Q9)</f>
        <v>212.46887618649632</v>
      </c>
      <c r="L82">
        <v>1</v>
      </c>
    </row>
    <row r="83" spans="1:12" ht="15.6" x14ac:dyDescent="0.3">
      <c r="A83" s="109">
        <v>49</v>
      </c>
      <c r="B83" s="110">
        <f>IF('P2'!A17="","",'P2'!A17)</f>
        <v>69</v>
      </c>
      <c r="C83" s="111">
        <f>IF('P2'!B17="","",'P2'!B17)</f>
        <v>65.48</v>
      </c>
      <c r="D83" s="110" t="str">
        <f>IF('P2'!C17="","",'P2'!C17)</f>
        <v>UM</v>
      </c>
      <c r="E83" s="112">
        <f>IF('P2'!D17="","",'P2'!D17)</f>
        <v>37233</v>
      </c>
      <c r="F83" s="113" t="str">
        <f>IF('P2'!F17="","",'P2'!F17)</f>
        <v>Øystein Aleksander Skauge</v>
      </c>
      <c r="G83" s="113" t="str">
        <f>IF('P2'!G17="","",'P2'!G17)</f>
        <v>Nidelv IL</v>
      </c>
      <c r="H83" s="114">
        <f>IF('P2'!N17=0,"",'P2'!N17)</f>
        <v>69</v>
      </c>
      <c r="I83" s="114">
        <f>IF('P2'!O17=0,"",'P2'!O17)</f>
        <v>83</v>
      </c>
      <c r="J83" s="114">
        <f>IF('P2'!P17=0,"",'P2'!P17)</f>
        <v>152</v>
      </c>
      <c r="K83" s="115">
        <f>IF('P2'!Q17=0,"",'P2'!Q17)</f>
        <v>211.64524154160179</v>
      </c>
      <c r="L83">
        <v>1</v>
      </c>
    </row>
    <row r="84" spans="1:12" ht="15.6" x14ac:dyDescent="0.3">
      <c r="A84" s="109">
        <v>50</v>
      </c>
      <c r="B84" s="110">
        <f>IF('P2'!A10="","",'P2'!A10)</f>
        <v>56</v>
      </c>
      <c r="C84" s="111">
        <f>IF('P2'!B10="","",'P2'!B10)</f>
        <v>55.28</v>
      </c>
      <c r="D84" s="110" t="str">
        <f>IF('P2'!C10="","",'P2'!C10)</f>
        <v>UM</v>
      </c>
      <c r="E84" s="112">
        <f>IF('P2'!D10="","",'P2'!D10)</f>
        <v>36790</v>
      </c>
      <c r="F84" s="113" t="str">
        <f>IF('P2'!F10="","",'P2'!F10)</f>
        <v>Eddy Knutshaug</v>
      </c>
      <c r="G84" s="113" t="str">
        <f>IF('P2'!G10="","",'P2'!G10)</f>
        <v>Hitra VK</v>
      </c>
      <c r="H84" s="114">
        <f>IF('P2'!N10=0,"",'P2'!N10)</f>
        <v>60</v>
      </c>
      <c r="I84" s="114">
        <f>IF('P2'!O10=0,"",'P2'!O10)</f>
        <v>74</v>
      </c>
      <c r="J84" s="114">
        <f>IF('P2'!P10=0,"",'P2'!P10)</f>
        <v>134</v>
      </c>
      <c r="K84" s="115">
        <f>IF('P2'!Q10=0,"",'P2'!Q10)</f>
        <v>211.28558313137276</v>
      </c>
      <c r="L84">
        <v>1</v>
      </c>
    </row>
    <row r="85" spans="1:12" ht="15.6" x14ac:dyDescent="0.3">
      <c r="A85" s="109">
        <v>51</v>
      </c>
      <c r="B85" s="110">
        <f>IF('P2'!A16="","",'P2'!A16)</f>
        <v>69</v>
      </c>
      <c r="C85" s="111">
        <f>IF('P2'!B16="","",'P2'!B16)</f>
        <v>66.64</v>
      </c>
      <c r="D85" s="110" t="str">
        <f>IF('P2'!C16="","",'P2'!C16)</f>
        <v>UM</v>
      </c>
      <c r="E85" s="112">
        <f>IF('P2'!D16="","",'P2'!D16)</f>
        <v>36545</v>
      </c>
      <c r="F85" s="113" t="str">
        <f>IF('P2'!F16="","",'P2'!F16)</f>
        <v>Marcus Røed Frøyset</v>
      </c>
      <c r="G85" s="113" t="str">
        <f>IF('P2'!G16="","",'P2'!G16)</f>
        <v>IL Brodd</v>
      </c>
      <c r="H85" s="114">
        <f>IF('P2'!N16=0,"",'P2'!N16)</f>
        <v>66</v>
      </c>
      <c r="I85" s="114">
        <f>IF('P2'!O16=0,"",'P2'!O16)</f>
        <v>87</v>
      </c>
      <c r="J85" s="114">
        <f>IF('P2'!P16=0,"",'P2'!P16)</f>
        <v>153</v>
      </c>
      <c r="K85" s="115">
        <f>IF('P2'!Q16=0,"",'P2'!Q16)</f>
        <v>210.54655276457038</v>
      </c>
      <c r="L85">
        <v>1</v>
      </c>
    </row>
    <row r="86" spans="1:12" ht="15.6" x14ac:dyDescent="0.3">
      <c r="A86" s="109">
        <v>52</v>
      </c>
      <c r="B86" s="110" t="str">
        <f>IF('P5'!A18="","",'P5'!A18)</f>
        <v>+105</v>
      </c>
      <c r="C86" s="111">
        <f>IF('P5'!B18="","",'P5'!B18)</f>
        <v>125.54</v>
      </c>
      <c r="D86" s="110" t="str">
        <f>IF('P5'!C18="","",'P5'!C18)</f>
        <v>UM</v>
      </c>
      <c r="E86" s="112">
        <f>IF('P5'!D18="","",'P5'!D18)</f>
        <v>36841</v>
      </c>
      <c r="F86" s="113" t="str">
        <f>IF('P5'!F18="","",'P5'!F18)</f>
        <v>Leiv Arne Støyva Sårheim</v>
      </c>
      <c r="G86" s="113" t="str">
        <f>IF('P5'!G18="","",'P5'!G18)</f>
        <v>Breimsbygda IL</v>
      </c>
      <c r="H86" s="114">
        <f>IF('P5'!N18=0,"",'P5'!N18)</f>
        <v>90</v>
      </c>
      <c r="I86" s="114">
        <f>IF('P5'!O18=0,"",'P5'!O18)</f>
        <v>110</v>
      </c>
      <c r="J86" s="114">
        <f>IF('P5'!P18=0,"",'P5'!P18)</f>
        <v>200</v>
      </c>
      <c r="K86" s="115">
        <f>IF('P5'!Q18=0,"",'P5'!Q18)</f>
        <v>207.59475700964254</v>
      </c>
      <c r="L86">
        <v>1</v>
      </c>
    </row>
    <row r="87" spans="1:12" ht="15.6" x14ac:dyDescent="0.3">
      <c r="A87" s="109">
        <v>53</v>
      </c>
      <c r="B87" s="110">
        <f>IF('P9'!A18="","",'P9'!A18)</f>
        <v>94</v>
      </c>
      <c r="C87" s="111">
        <f>IF('P9'!B18="","",'P9'!B18)</f>
        <v>93.7</v>
      </c>
      <c r="D87" s="110" t="str">
        <f>IF('P9'!C18="","",'P9'!C18)</f>
        <v>M6</v>
      </c>
      <c r="E87" s="112">
        <f>IF('P9'!D18="","",'P9'!D18)</f>
        <v>19656</v>
      </c>
      <c r="F87" s="113" t="str">
        <f>IF('P9'!F18="","",'P9'!F18)</f>
        <v>Johan Thonerud</v>
      </c>
      <c r="G87" s="113" t="str">
        <f>IF('P9'!G18="","",'P9'!G18)</f>
        <v>Spydeberg Atletene</v>
      </c>
      <c r="H87" s="114">
        <f>IF('P9'!N18=0,"",'P9'!N18)</f>
        <v>74</v>
      </c>
      <c r="I87" s="114">
        <f>IF('P9'!O18=0,"",'P9'!O18)</f>
        <v>95</v>
      </c>
      <c r="J87" s="114">
        <f>IF('P9'!P18=0,"",'P9'!P18)</f>
        <v>169</v>
      </c>
      <c r="K87" s="115">
        <f>IF('P9'!Q18=0,"",'P9'!Q18)</f>
        <v>193.06570512434163</v>
      </c>
      <c r="L87">
        <v>1</v>
      </c>
    </row>
    <row r="88" spans="1:12" ht="15.6" x14ac:dyDescent="0.3">
      <c r="A88" s="109">
        <v>54</v>
      </c>
      <c r="B88" s="110">
        <f>IF('P8'!A15="","",'P8'!A15)</f>
        <v>85</v>
      </c>
      <c r="C88" s="111">
        <f>IF('P8'!B15="","",'P8'!B15)</f>
        <v>78.2</v>
      </c>
      <c r="D88" s="110" t="str">
        <f>IF('P8'!C15="","",'P8'!C15)</f>
        <v>UM</v>
      </c>
      <c r="E88" s="112">
        <f>IF('P8'!D15="","",'P8'!D15)</f>
        <v>37364</v>
      </c>
      <c r="F88" s="113" t="str">
        <f>IF('P8'!F15="","",'P8'!F15)</f>
        <v>Mikkel Helle Sørum</v>
      </c>
      <c r="G88" s="113" t="str">
        <f>IF('P8'!G15="","",'P8'!G15)</f>
        <v>T &amp; IL National</v>
      </c>
      <c r="H88" s="114">
        <f>IF('P8'!N15=0,"",'P8'!N15)</f>
        <v>49</v>
      </c>
      <c r="I88" s="114">
        <f>IF('P8'!O15=0,"",'P8'!O15)</f>
        <v>63</v>
      </c>
      <c r="J88" s="114">
        <f>IF('P8'!P15=0,"",'P8'!P15)</f>
        <v>112</v>
      </c>
      <c r="K88" s="115">
        <f>IF('P8'!Q15=0,"",'P8'!Q15)</f>
        <v>139.82867493149837</v>
      </c>
      <c r="L88">
        <v>1</v>
      </c>
    </row>
    <row r="89" spans="1:12" ht="15.6" x14ac:dyDescent="0.3">
      <c r="A89" s="109">
        <v>55</v>
      </c>
      <c r="B89" s="110">
        <f>IF('P8'!A10="","",'P8'!A10)</f>
        <v>62</v>
      </c>
      <c r="C89" s="111">
        <f>IF('P8'!B10="","",'P8'!B10)</f>
        <v>59.86</v>
      </c>
      <c r="D89" s="110" t="str">
        <f>IF('P8'!C10="","",'P8'!C10)</f>
        <v>UM</v>
      </c>
      <c r="E89" s="112">
        <f>IF('P8'!D10="","",'P8'!D10)</f>
        <v>37861</v>
      </c>
      <c r="F89" s="113" t="str">
        <f>IF('P8'!F10="","",'P8'!F10)</f>
        <v>Kim André Åndalen</v>
      </c>
      <c r="G89" s="113" t="str">
        <f>IF('P8'!G10="","",'P8'!G10)</f>
        <v>Gjøvik AK</v>
      </c>
      <c r="H89" s="114">
        <f>IF('P8'!N10=0,"",'P8'!N10)</f>
        <v>41</v>
      </c>
      <c r="I89" s="114">
        <f>IF('P8'!O10=0,"",'P8'!O10)</f>
        <v>48</v>
      </c>
      <c r="J89" s="114">
        <f>IF('P8'!P10=0,"",'P8'!P10)</f>
        <v>89</v>
      </c>
      <c r="K89" s="115">
        <f>IF('P8'!Q10=0,"",'P8'!Q10)</f>
        <v>132.03877166401747</v>
      </c>
      <c r="L89">
        <v>1</v>
      </c>
    </row>
    <row r="90" spans="1:12" ht="15.6" x14ac:dyDescent="0.3">
      <c r="A90" s="109">
        <v>56</v>
      </c>
      <c r="B90" s="110">
        <f>IF('P7'!A16="","",'P7'!A16)</f>
        <v>105</v>
      </c>
      <c r="C90" s="111">
        <f>IF('P7'!B16="","",'P7'!B16)</f>
        <v>101.78</v>
      </c>
      <c r="D90" s="110" t="str">
        <f>IF('P7'!C16="","",'P7'!C16)</f>
        <v>M9</v>
      </c>
      <c r="E90" s="112">
        <f>IF('P7'!D16="","",'P7'!D16)</f>
        <v>14019</v>
      </c>
      <c r="F90" s="113" t="str">
        <f>IF('P7'!F16="","",'P7'!F16)</f>
        <v>Aage Sletsjøe</v>
      </c>
      <c r="G90" s="113" t="str">
        <f>IF('P7'!G16="","",'P7'!G16)</f>
        <v>Larvik AK</v>
      </c>
      <c r="H90" s="114">
        <f>IF('P7'!N16=0,"",'P7'!N16)</f>
        <v>52</v>
      </c>
      <c r="I90" s="114">
        <f>IF('P7'!O16=0,"",'P7'!O16)</f>
        <v>65</v>
      </c>
      <c r="J90" s="114">
        <f>IF('P7'!P16=0,"",'P7'!P16)</f>
        <v>117</v>
      </c>
      <c r="K90" s="115">
        <f>IF('P7'!Q16=0,"",'P7'!Q16)</f>
        <v>129.3100138793657</v>
      </c>
      <c r="L90">
        <v>1</v>
      </c>
    </row>
    <row r="91" spans="1:12" ht="15.6" x14ac:dyDescent="0.3">
      <c r="A91" s="109">
        <v>57</v>
      </c>
      <c r="B91" s="110">
        <f>IF('P8'!A11="","",'P8'!A11)</f>
        <v>69</v>
      </c>
      <c r="C91" s="111">
        <f>IF('P8'!B11="","",'P8'!B11)</f>
        <v>69</v>
      </c>
      <c r="D91" s="110" t="str">
        <f>IF('P8'!C11="","",'P8'!C11)</f>
        <v>UM</v>
      </c>
      <c r="E91" s="112">
        <f>IF('P8'!D11="","",'P8'!D11)</f>
        <v>37784</v>
      </c>
      <c r="F91" s="113" t="str">
        <f>IF('P8'!F11="","",'P8'!F11)</f>
        <v>Kristian Holm</v>
      </c>
      <c r="G91" s="113" t="str">
        <f>IF('P8'!G11="","",'P8'!G11)</f>
        <v>Gjøvik AK</v>
      </c>
      <c r="H91" s="114">
        <f>IF('P8'!N11=0,"",'P8'!N11)</f>
        <v>38</v>
      </c>
      <c r="I91" s="114">
        <f>IF('P8'!O11=0,"",'P8'!O11)</f>
        <v>46</v>
      </c>
      <c r="J91" s="114">
        <f>IF('P8'!P11=0,"",'P8'!P11)</f>
        <v>84</v>
      </c>
      <c r="K91" s="115">
        <f>IF('P8'!Q11=0,"",'P8'!Q11)</f>
        <v>113.00180249498368</v>
      </c>
      <c r="L91">
        <v>1</v>
      </c>
    </row>
    <row r="92" spans="1:12" ht="15.6" x14ac:dyDescent="0.3">
      <c r="A92" s="109"/>
      <c r="B92" s="110">
        <f>IF('P3'!A16="","",'P3'!A16)</f>
        <v>77</v>
      </c>
      <c r="C92" s="111">
        <f>IF('P3'!B16="","",'P3'!B16)</f>
        <v>75.3</v>
      </c>
      <c r="D92" s="110" t="str">
        <f>IF('P3'!C16="","",'P3'!C16)</f>
        <v>JM</v>
      </c>
      <c r="E92" s="112">
        <f>IF('P3'!D16="","",'P3'!D16)</f>
        <v>35850</v>
      </c>
      <c r="F92" s="113" t="str">
        <f>IF('P3'!F16="","",'P3'!F16)</f>
        <v>Sigurd Kristoffer Notøy</v>
      </c>
      <c r="G92" s="113" t="str">
        <f>IF('P3'!G16="","",'P3'!G16)</f>
        <v>AK Bjørgvin</v>
      </c>
      <c r="H92" s="114" t="str">
        <f>IF('P3'!N16=0,"",'P3'!N16)</f>
        <v/>
      </c>
      <c r="I92" s="114">
        <f>IF('P3'!O16=0,"",'P3'!O16)</f>
        <v>85</v>
      </c>
      <c r="J92" s="114" t="str">
        <f>IF('P3'!P16=0,"",'P3'!P16)</f>
        <v/>
      </c>
      <c r="K92" s="115" t="str">
        <f>IF('P3'!Q16=0,"",'P3'!Q16)</f>
        <v/>
      </c>
    </row>
    <row r="93" spans="1:12" ht="15.6" x14ac:dyDescent="0.3">
      <c r="A93" s="109"/>
      <c r="B93" s="110">
        <f>IF('P3'!A14="","",'P3'!A14)</f>
        <v>77</v>
      </c>
      <c r="C93" s="111">
        <f>IF('P3'!B14="","",'P3'!B14)</f>
        <v>69.739999999999995</v>
      </c>
      <c r="D93" s="110" t="str">
        <f>IF('P3'!C14="","",'P3'!C14)</f>
        <v>UM</v>
      </c>
      <c r="E93" s="112">
        <f>IF('P3'!D14="","",'P3'!D14)</f>
        <v>36849</v>
      </c>
      <c r="F93" s="113" t="str">
        <f>IF('P3'!F14="","",'P3'!F14)</f>
        <v>Stephan Paulsen</v>
      </c>
      <c r="G93" s="113" t="str">
        <f>IF('P3'!G14="","",'P3'!G14)</f>
        <v>Hitra VK</v>
      </c>
      <c r="H93" s="114">
        <f>IF('P3'!N14=0,"",'P3'!N14)</f>
        <v>76</v>
      </c>
      <c r="I93" s="114" t="str">
        <f>IF('P3'!O14=0,"",'P3'!O14)</f>
        <v/>
      </c>
      <c r="J93" s="114" t="str">
        <f>IF('P3'!P14=0,"",'P3'!P14)</f>
        <v/>
      </c>
      <c r="K93" s="115" t="str">
        <f>IF('P3'!Q14=0,"",'P3'!Q14)</f>
        <v/>
      </c>
    </row>
    <row r="94" spans="1:12" ht="15.6" x14ac:dyDescent="0.3">
      <c r="A94" s="109"/>
      <c r="B94" s="110">
        <f>IF('P7'!A14="","",'P7'!A14)</f>
        <v>105</v>
      </c>
      <c r="C94" s="111">
        <f>IF('P7'!B14="","",'P7'!B14)</f>
        <v>98.44</v>
      </c>
      <c r="D94" s="110" t="str">
        <f>IF('P7'!C14="","",'P7'!C14)</f>
        <v>SM</v>
      </c>
      <c r="E94" s="112">
        <f>IF('P7'!D14="","",'P7'!D14)</f>
        <v>31264</v>
      </c>
      <c r="F94" s="113" t="str">
        <f>IF('P7'!F14="","",'P7'!F14)</f>
        <v>Tomas Erlandsen</v>
      </c>
      <c r="G94" s="113" t="str">
        <f>IF('P7'!G14="","",'P7'!G14)</f>
        <v>Lørenskog AK</v>
      </c>
      <c r="H94" s="114" t="str">
        <f>IF('P7'!N14=0,"",'P7'!N14)</f>
        <v/>
      </c>
      <c r="I94" s="114">
        <f>IF('P7'!O14=0,"",'P7'!O14)</f>
        <v>130</v>
      </c>
      <c r="J94" s="114" t="str">
        <f>IF('P7'!P14=0,"",'P7'!P14)</f>
        <v/>
      </c>
      <c r="K94" s="115" t="str">
        <f>IF('P7'!Q14=0,"",'P7'!Q14)</f>
        <v/>
      </c>
    </row>
    <row r="95" spans="1:12" ht="15.6" x14ac:dyDescent="0.3">
      <c r="A95" s="109"/>
      <c r="B95" s="110" t="str">
        <f>IF('P9'!A24="","",'P9'!A24)</f>
        <v/>
      </c>
      <c r="C95" s="111" t="str">
        <f>IF('P9'!B24="","",'P9'!B24)</f>
        <v/>
      </c>
      <c r="D95" s="110" t="str">
        <f>IF('P9'!C24="","",'P9'!C24)</f>
        <v/>
      </c>
      <c r="E95" s="112" t="str">
        <f>IF('P9'!D24="","",'P9'!D24)</f>
        <v/>
      </c>
      <c r="F95" s="113" t="str">
        <f>IF('P9'!F24="","",'P9'!F24)</f>
        <v/>
      </c>
      <c r="G95" s="113" t="str">
        <f>IF('P9'!G24="","",'P9'!G24)</f>
        <v/>
      </c>
      <c r="H95" s="114" t="str">
        <f>IF('P9'!N24=0,"",'P9'!N24)</f>
        <v/>
      </c>
      <c r="I95" s="114" t="str">
        <f>IF('P9'!O24=0,"",'P9'!O24)</f>
        <v/>
      </c>
      <c r="J95" s="114" t="str">
        <f>IF('P9'!P24=0,"",'P9'!P24)</f>
        <v/>
      </c>
      <c r="K95" s="115" t="str">
        <f>IF('P9'!Q24=0,"",'P9'!Q24)</f>
        <v/>
      </c>
    </row>
  </sheetData>
  <mergeCells count="6">
    <mergeCell ref="A33:K33"/>
    <mergeCell ref="A3:K3"/>
    <mergeCell ref="A1:K1"/>
    <mergeCell ref="A2:E2"/>
    <mergeCell ref="F2:G2"/>
    <mergeCell ref="H2:K2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7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2"/>
  <sheetViews>
    <sheetView showGridLines="0" showRowColHeaders="0" topLeftCell="B1" zoomScaleNormal="100" workbookViewId="0">
      <pane ySplit="2" topLeftCell="A3" activePane="bottomLeft" state="frozen"/>
      <selection activeCell="I34" sqref="I34"/>
      <selection pane="bottomLeft" activeCell="V1" sqref="V1"/>
    </sheetView>
  </sheetViews>
  <sheetFormatPr baseColWidth="10" defaultColWidth="8.77734375" defaultRowHeight="12.6" x14ac:dyDescent="0.25"/>
  <cols>
    <col min="1" max="1" width="4.5546875" customWidth="1"/>
    <col min="2" max="2" width="5.44140625" customWidth="1"/>
    <col min="3" max="3" width="8.44140625" customWidth="1"/>
    <col min="4" max="4" width="5.44140625" customWidth="1"/>
    <col min="5" max="5" width="10.44140625" style="50" customWidth="1"/>
    <col min="6" max="6" width="29.5546875" style="12" customWidth="1"/>
    <col min="7" max="7" width="21.5546875" style="12" customWidth="1"/>
    <col min="8" max="10" width="6.77734375" customWidth="1"/>
    <col min="11" max="11" width="9.5546875" style="74" customWidth="1"/>
  </cols>
  <sheetData>
    <row r="1" spans="1:12" s="68" customFormat="1" ht="34.799999999999997" x14ac:dyDescent="0.55000000000000004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s="69" customFormat="1" ht="26.25" customHeight="1" x14ac:dyDescent="0.4">
      <c r="A2" s="171" t="str">
        <f>IF('P1'!H5&gt;0,'P1'!H5,"")</f>
        <v>Gjøvik AK</v>
      </c>
      <c r="B2" s="171"/>
      <c r="C2" s="171"/>
      <c r="D2" s="171"/>
      <c r="E2" s="171"/>
      <c r="F2" s="171" t="str">
        <f>IF('P1'!M5&gt;0,'P1'!M5,"")</f>
        <v>Gjøvik</v>
      </c>
      <c r="G2" s="171"/>
      <c r="H2" s="172" t="str">
        <f>IF('P1'!O5&gt;0,'P1'!O5,"")</f>
        <v/>
      </c>
      <c r="I2" s="172"/>
      <c r="J2" s="173">
        <f>IF('P1'!R5&gt;0,'P1'!R5,"")</f>
        <v>42441</v>
      </c>
      <c r="K2" s="173"/>
    </row>
    <row r="3" spans="1:12" s="67" customFormat="1" ht="27.6" x14ac:dyDescent="0.45">
      <c r="A3" s="169" t="s">
        <v>26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2" ht="17.399999999999999" x14ac:dyDescent="0.3">
      <c r="A4" s="49"/>
      <c r="B4" s="49"/>
      <c r="C4" s="49"/>
      <c r="D4" s="49"/>
      <c r="E4" s="51"/>
      <c r="F4" s="72"/>
      <c r="G4" s="72"/>
      <c r="H4" s="49"/>
      <c r="I4" s="49"/>
      <c r="J4" s="49"/>
      <c r="K4" s="75"/>
    </row>
    <row r="5" spans="1:12" ht="15.6" x14ac:dyDescent="0.3">
      <c r="A5" s="109">
        <v>1</v>
      </c>
      <c r="B5" s="110">
        <f>IF('P1'!A17="","",'P1'!A17)</f>
        <v>63</v>
      </c>
      <c r="C5" s="111">
        <f>IF('P1'!B17="","",'P1'!B17)</f>
        <v>62.46</v>
      </c>
      <c r="D5" s="110" t="str">
        <f>IF('P1'!C17="","",'P1'!C17)</f>
        <v>JK</v>
      </c>
      <c r="E5" s="112">
        <f>IF('P1'!D17="","",'P1'!D17)</f>
        <v>35431</v>
      </c>
      <c r="F5" s="113" t="str">
        <f>IF('P1'!F17="","",'P1'!F17)</f>
        <v>Emma Hald</v>
      </c>
      <c r="G5" s="113" t="str">
        <f>IF('P1'!G17="","",'P1'!G17)</f>
        <v>AK Bjørgvin</v>
      </c>
      <c r="H5" s="114">
        <f>IF('P1'!N17=0,"",'P1'!N17)</f>
        <v>80</v>
      </c>
      <c r="I5" s="114">
        <f>IF('P1'!O17=0,"",'P1'!O17)</f>
        <v>95</v>
      </c>
      <c r="J5" s="114">
        <f>IF('P1'!P17=0,"",'P1'!P17)</f>
        <v>175</v>
      </c>
      <c r="K5" s="116">
        <f>IF('P1'!Q17=0,"",'P1'!Q17)</f>
        <v>233.90406053140615</v>
      </c>
      <c r="L5">
        <v>25</v>
      </c>
    </row>
    <row r="6" spans="1:12" ht="15.6" x14ac:dyDescent="0.3">
      <c r="A6" s="109">
        <v>2</v>
      </c>
      <c r="B6" s="110">
        <f>IF('P1'!A11="","",'P1'!A11)</f>
        <v>58</v>
      </c>
      <c r="C6" s="111">
        <f>IF('P1'!B11="","",'P1'!B11)</f>
        <v>54.23</v>
      </c>
      <c r="D6" s="110" t="str">
        <f>IF('P1'!C11="","",'P1'!C11)</f>
        <v>JK</v>
      </c>
      <c r="E6" s="112">
        <f>IF('P1'!D11="","",'P1'!D11)</f>
        <v>35320</v>
      </c>
      <c r="F6" s="113" t="str">
        <f>IF('P1'!F11="","",'P1'!F11)</f>
        <v>Rebekka Tao Jacobsen</v>
      </c>
      <c r="G6" s="113" t="str">
        <f>IF('P1'!G11="","",'P1'!G11)</f>
        <v>Larvik AK</v>
      </c>
      <c r="H6" s="114">
        <f>IF('P1'!N11=0,"",'P1'!N11)</f>
        <v>68</v>
      </c>
      <c r="I6" s="114">
        <f>IF('P1'!O11=0,"",'P1'!O11)</f>
        <v>87</v>
      </c>
      <c r="J6" s="114">
        <f>IF('P1'!P11=0,"",'P1'!P11)</f>
        <v>155</v>
      </c>
      <c r="K6" s="116">
        <f>IF('P1'!Q11=0,"",'P1'!Q11)</f>
        <v>229.6013161064287</v>
      </c>
      <c r="L6">
        <v>23</v>
      </c>
    </row>
    <row r="7" spans="1:12" ht="15.6" x14ac:dyDescent="0.3">
      <c r="A7" s="109">
        <v>3</v>
      </c>
      <c r="B7" s="110">
        <f>IF('P1'!A13="","",'P1'!A13)</f>
        <v>58</v>
      </c>
      <c r="C7" s="111">
        <f>IF('P1'!B13="","",'P1'!B13)</f>
        <v>57.19</v>
      </c>
      <c r="D7" s="110" t="str">
        <f>IF('P1'!C13="","",'P1'!C13)</f>
        <v>JK</v>
      </c>
      <c r="E7" s="112">
        <f>IF('P1'!D13="","",'P1'!D13)</f>
        <v>35232</v>
      </c>
      <c r="F7" s="148" t="str">
        <f>IF('P1'!F13="","",'P1'!F13)</f>
        <v>Kamilla Storstein Grønnestad</v>
      </c>
      <c r="G7" s="113" t="str">
        <f>IF('P1'!G13="","",'P1'!G13)</f>
        <v>Haugesund VK</v>
      </c>
      <c r="H7" s="114">
        <f>IF('P1'!N13=0,"",'P1'!N13)</f>
        <v>57</v>
      </c>
      <c r="I7" s="114">
        <f>IF('P1'!O13=0,"",'P1'!O13)</f>
        <v>77</v>
      </c>
      <c r="J7" s="114">
        <f>IF('P1'!P13=0,"",'P1'!P13)</f>
        <v>134</v>
      </c>
      <c r="K7" s="116">
        <f>IF('P1'!Q13=0,"",'P1'!Q13)</f>
        <v>190.61757377853382</v>
      </c>
      <c r="L7">
        <v>21</v>
      </c>
    </row>
    <row r="8" spans="1:12" ht="15.6" x14ac:dyDescent="0.3">
      <c r="A8" s="109">
        <v>4</v>
      </c>
      <c r="B8" s="110">
        <f>IF('P1'!A10="","",'P1'!A10)</f>
        <v>53</v>
      </c>
      <c r="C8" s="111">
        <f>IF('P1'!B10="","",'P1'!B10)</f>
        <v>49.87</v>
      </c>
      <c r="D8" s="110" t="str">
        <f>IF('P1'!C10="","",'P1'!C10)</f>
        <v>JK</v>
      </c>
      <c r="E8" s="112">
        <f>IF('P1'!D10="","",'P1'!D10)</f>
        <v>35898</v>
      </c>
      <c r="F8" s="113" t="str">
        <f>IF('P1'!F10="","",'P1'!F10)</f>
        <v>Bettine Carlsen</v>
      </c>
      <c r="G8" s="113" t="str">
        <f>IF('P1'!G10="","",'P1'!G10)</f>
        <v>AK Bjørgvin</v>
      </c>
      <c r="H8" s="114">
        <f>IF('P1'!N10=0,"",'P1'!N10)</f>
        <v>53</v>
      </c>
      <c r="I8" s="114">
        <f>IF('P1'!O10=0,"",'P1'!O10)</f>
        <v>67</v>
      </c>
      <c r="J8" s="114">
        <f>IF('P1'!P10=0,"",'P1'!P10)</f>
        <v>120</v>
      </c>
      <c r="K8" s="116">
        <f>IF('P1'!Q10=0,"",'P1'!Q10)</f>
        <v>190.3264543704399</v>
      </c>
      <c r="L8">
        <v>20</v>
      </c>
    </row>
    <row r="9" spans="1:12" ht="15.6" x14ac:dyDescent="0.3">
      <c r="A9" s="109">
        <v>5</v>
      </c>
      <c r="B9" s="110">
        <f>IF('P4'!A14="","",'P4'!A14)</f>
        <v>75</v>
      </c>
      <c r="C9" s="111">
        <f>IF('P4'!B14="","",'P4'!B14)</f>
        <v>70.84</v>
      </c>
      <c r="D9" s="110" t="str">
        <f>IF('P4'!C14="","",'P4'!C14)</f>
        <v>UK</v>
      </c>
      <c r="E9" s="112">
        <f>IF('P4'!D14="","",'P4'!D14)</f>
        <v>36232</v>
      </c>
      <c r="F9" s="113" t="str">
        <f>IF('P4'!F14="","",'P4'!F14)</f>
        <v>Maren Fikse</v>
      </c>
      <c r="G9" s="113" t="str">
        <f>IF('P4'!G14="","",'P4'!G14)</f>
        <v>Gjøvik AK</v>
      </c>
      <c r="H9" s="114">
        <f>IF('P4'!N14=0,"",'P4'!N14)</f>
        <v>67</v>
      </c>
      <c r="I9" s="114">
        <f>IF('P4'!O14=0,"",'P4'!O14)</f>
        <v>86</v>
      </c>
      <c r="J9" s="114">
        <f>IF('P4'!P14=0,"",'P4'!P14)</f>
        <v>153</v>
      </c>
      <c r="K9" s="115">
        <f>IF('P4'!Q14=0,"",'P4'!Q14)</f>
        <v>189.06235941852276</v>
      </c>
      <c r="L9">
        <v>19</v>
      </c>
    </row>
    <row r="10" spans="1:12" ht="15.6" x14ac:dyDescent="0.3">
      <c r="A10" s="109">
        <v>6</v>
      </c>
      <c r="B10" s="110">
        <f>IF('P1'!A16="","",'P1'!A16)</f>
        <v>63</v>
      </c>
      <c r="C10" s="111">
        <f>IF('P1'!B16="","",'P1'!B16)</f>
        <v>60.73</v>
      </c>
      <c r="D10" s="110" t="str">
        <f>IF('P1'!C16="","",'P1'!C16)</f>
        <v>UK</v>
      </c>
      <c r="E10" s="112">
        <f>IF('P1'!D16="","",'P1'!D16)</f>
        <v>36912</v>
      </c>
      <c r="F10" s="113" t="str">
        <f>IF('P1'!F16="","",'P1'!F16)</f>
        <v>Sofie Prytz Løwer</v>
      </c>
      <c r="G10" s="113" t="str">
        <f>IF('P1'!G16="","",'P1'!G16)</f>
        <v>Larvik AK</v>
      </c>
      <c r="H10" s="114">
        <f>IF('P1'!N16=0,"",'P1'!N16)</f>
        <v>58</v>
      </c>
      <c r="I10" s="114">
        <f>IF('P1'!O16=0,"",'P1'!O16)</f>
        <v>71</v>
      </c>
      <c r="J10" s="114">
        <f>IF('P1'!P16=0,"",'P1'!P16)</f>
        <v>129</v>
      </c>
      <c r="K10" s="116">
        <f>IF('P1'!Q16=0,"",'P1'!Q16)</f>
        <v>175.7625011215255</v>
      </c>
      <c r="L10">
        <v>18</v>
      </c>
    </row>
    <row r="11" spans="1:12" ht="15.6" x14ac:dyDescent="0.3">
      <c r="A11" s="109">
        <v>7</v>
      </c>
      <c r="B11" s="110">
        <f>IF('P4'!A12="","",'P4'!A12)</f>
        <v>69</v>
      </c>
      <c r="C11" s="111">
        <f>IF('P4'!B12="","",'P4'!B12)</f>
        <v>65.64</v>
      </c>
      <c r="D11" s="110" t="str">
        <f>IF('P4'!C12="","",'P4'!C12)</f>
        <v>JK</v>
      </c>
      <c r="E11" s="112">
        <f>IF('P4'!D12="","",'P4'!D12)</f>
        <v>36085</v>
      </c>
      <c r="F11" s="113" t="str">
        <f>IF('P4'!F12="","",'P4'!F12)</f>
        <v>Celina Ramstad</v>
      </c>
      <c r="G11" s="113" t="str">
        <f>IF('P4'!G12="","",'P4'!G12)</f>
        <v>Haugesund VK</v>
      </c>
      <c r="H11" s="114">
        <f>IF('P4'!N12=0,"",'P4'!N12)</f>
        <v>53</v>
      </c>
      <c r="I11" s="114">
        <f>IF('P4'!O12=0,"",'P4'!O12)</f>
        <v>67</v>
      </c>
      <c r="J11" s="114">
        <f>IF('P4'!P12=0,"",'P4'!P12)</f>
        <v>120</v>
      </c>
      <c r="K11" s="115">
        <f>IF('P4'!Q12=0,"",'P4'!Q12)</f>
        <v>155.27279274927258</v>
      </c>
      <c r="L11">
        <v>17</v>
      </c>
    </row>
    <row r="12" spans="1:12" ht="15.6" x14ac:dyDescent="0.3">
      <c r="A12" s="109">
        <v>8</v>
      </c>
      <c r="B12" s="110">
        <f>IF('P4'!A11="","",'P4'!A11)</f>
        <v>69</v>
      </c>
      <c r="C12" s="111">
        <f>IF('P4'!B11="","",'P4'!B11)</f>
        <v>68.08</v>
      </c>
      <c r="D12" s="110" t="str">
        <f>IF('P4'!C11="","",'P4'!C11)</f>
        <v>JK</v>
      </c>
      <c r="E12" s="112">
        <f>IF('P4'!D11="","",'P4'!D11)</f>
        <v>35560</v>
      </c>
      <c r="F12" s="113" t="str">
        <f>IF('P4'!F11="","",'P4'!F11)</f>
        <v>Tuva Fløysvik</v>
      </c>
      <c r="G12" s="113" t="str">
        <f>IF('P4'!G11="","",'P4'!G11)</f>
        <v>Hillevåg AK</v>
      </c>
      <c r="H12" s="114">
        <f>IF('P4'!N11=0,"",'P4'!N11)</f>
        <v>52</v>
      </c>
      <c r="I12" s="114">
        <f>IF('P4'!O11=0,"",'P4'!O11)</f>
        <v>70</v>
      </c>
      <c r="J12" s="114">
        <f>IF('P4'!P11=0,"",'P4'!P11)</f>
        <v>122</v>
      </c>
      <c r="K12" s="115">
        <f>IF('P4'!Q11=0,"",'P4'!Q11)</f>
        <v>154.33112232419711</v>
      </c>
      <c r="L12">
        <v>16</v>
      </c>
    </row>
    <row r="13" spans="1:12" ht="15.6" x14ac:dyDescent="0.3">
      <c r="A13" s="109">
        <v>9</v>
      </c>
      <c r="B13" s="110">
        <f>IF('P1'!A14="","",'P1'!A14)</f>
        <v>58</v>
      </c>
      <c r="C13" s="111">
        <f>IF('P1'!B14="","",'P1'!B14)</f>
        <v>56</v>
      </c>
      <c r="D13" s="110" t="str">
        <f>IF('P1'!C14="","",'P1'!C14)</f>
        <v>UK</v>
      </c>
      <c r="E13" s="112">
        <f>IF('P1'!D14="","",'P1'!D14)</f>
        <v>36168</v>
      </c>
      <c r="F13" s="113" t="str">
        <f>IF('P1'!F14="","",'P1'!F14)</f>
        <v>Tina Marita Kværnø</v>
      </c>
      <c r="G13" s="113" t="str">
        <f>IF('P1'!G14="","",'P1'!G14)</f>
        <v>Hitra VK</v>
      </c>
      <c r="H13" s="114">
        <f>IF('P1'!N14=0,"",'P1'!N14)</f>
        <v>48</v>
      </c>
      <c r="I13" s="114">
        <f>IF('P1'!O14=0,"",'P1'!O14)</f>
        <v>57</v>
      </c>
      <c r="J13" s="114">
        <f>IF('P1'!P14=0,"",'P1'!P14)</f>
        <v>105</v>
      </c>
      <c r="K13" s="116">
        <f>IF('P1'!Q14=0,"",'P1'!Q14)</f>
        <v>151.73671457095878</v>
      </c>
      <c r="L13">
        <v>15</v>
      </c>
    </row>
    <row r="14" spans="1:12" ht="15.6" x14ac:dyDescent="0.3">
      <c r="A14" s="109">
        <v>10</v>
      </c>
      <c r="B14" s="110">
        <f>IF('P1'!A15="","",'P1'!A15)</f>
        <v>58</v>
      </c>
      <c r="C14" s="111">
        <f>IF('P1'!B15="","",'P1'!B15)</f>
        <v>53.73</v>
      </c>
      <c r="D14" s="110" t="str">
        <f>IF('P1'!C15="","",'P1'!C15)</f>
        <v>UK</v>
      </c>
      <c r="E14" s="112">
        <f>IF('P1'!D15="","",'P1'!D15)</f>
        <v>37315</v>
      </c>
      <c r="F14" s="113" t="str">
        <f>IF('P1'!F15="","",'P1'!F15)</f>
        <v>Julia Jordanger Loen</v>
      </c>
      <c r="G14" s="113" t="str">
        <f>IF('P1'!G15="","",'P1'!G15)</f>
        <v>Breimsbygda IL</v>
      </c>
      <c r="H14" s="114">
        <f>IF('P1'!N15=0,"",'P1'!N15)</f>
        <v>42</v>
      </c>
      <c r="I14" s="114">
        <f>IF('P1'!O15=0,"",'P1'!O15)</f>
        <v>58</v>
      </c>
      <c r="J14" s="114">
        <f>IF('P1'!P15=0,"",'P1'!P15)</f>
        <v>100</v>
      </c>
      <c r="K14" s="116">
        <f>IF('P1'!Q15=0,"",'P1'!Q15)</f>
        <v>149.21255314045098</v>
      </c>
      <c r="L14">
        <v>14</v>
      </c>
    </row>
    <row r="15" spans="1:12" ht="15.6" x14ac:dyDescent="0.3">
      <c r="A15" s="109">
        <v>11</v>
      </c>
      <c r="B15" s="110" t="str">
        <f>IF('P4'!A16="","",'P4'!A16)</f>
        <v>+75</v>
      </c>
      <c r="C15" s="111">
        <f>IF('P4'!B16="","",'P4'!B16)</f>
        <v>87.29</v>
      </c>
      <c r="D15" s="110" t="str">
        <f>IF('P4'!C16="","",'P4'!C16)</f>
        <v>UK</v>
      </c>
      <c r="E15" s="112">
        <f>IF('P4'!D16="","",'P4'!D16)</f>
        <v>36354</v>
      </c>
      <c r="F15" s="113" t="str">
        <f>IF('P4'!F16="","",'P4'!F16)</f>
        <v>Marta Josefiene Skretting</v>
      </c>
      <c r="G15" s="113" t="str">
        <f>IF('P4'!G16="","",'P4'!G16)</f>
        <v>Vigrestad IK</v>
      </c>
      <c r="H15" s="114">
        <f>IF('P4'!N16=0,"",'P4'!N16)</f>
        <v>58</v>
      </c>
      <c r="I15" s="114">
        <f>IF('P4'!O16=0,"",'P4'!O16)</f>
        <v>72</v>
      </c>
      <c r="J15" s="114">
        <f>IF('P4'!P16=0,"",'P4'!P16)</f>
        <v>130</v>
      </c>
      <c r="K15" s="115">
        <f>IF('P4'!Q16=0,"",'P4'!Q16)</f>
        <v>144.92730630181808</v>
      </c>
      <c r="L15">
        <v>13</v>
      </c>
    </row>
    <row r="16" spans="1:12" ht="15.6" x14ac:dyDescent="0.3">
      <c r="A16" s="109">
        <v>12</v>
      </c>
      <c r="B16" s="110">
        <f>IF('P4'!A13="","",'P4'!A13)</f>
        <v>75</v>
      </c>
      <c r="C16" s="111">
        <f>IF('P4'!B13="","",'P4'!B13)</f>
        <v>69.8</v>
      </c>
      <c r="D16" s="110" t="str">
        <f>IF('P4'!C13="","",'P4'!C13)</f>
        <v>JK</v>
      </c>
      <c r="E16" s="112">
        <f>IF('P4'!D13="","",'P4'!D13)</f>
        <v>35358</v>
      </c>
      <c r="F16" s="113" t="str">
        <f>IF('P4'!F13="","",'P4'!F13)</f>
        <v>Yvonne Holm</v>
      </c>
      <c r="G16" s="113" t="str">
        <f>IF('P4'!G13="","",'P4'!G13)</f>
        <v>Hillevåg AK</v>
      </c>
      <c r="H16" s="114">
        <f>IF('P4'!N13=0,"",'P4'!N13)</f>
        <v>46</v>
      </c>
      <c r="I16" s="114">
        <f>IF('P4'!O13=0,"",'P4'!O13)</f>
        <v>65</v>
      </c>
      <c r="J16" s="114">
        <f>IF('P4'!P13=0,"",'P4'!P13)</f>
        <v>111</v>
      </c>
      <c r="K16" s="115">
        <f>IF('P4'!Q13=0,"",'P4'!Q13)</f>
        <v>138.34478310688166</v>
      </c>
      <c r="L16">
        <v>12</v>
      </c>
    </row>
    <row r="17" spans="1:12" ht="15.6" x14ac:dyDescent="0.3">
      <c r="A17" s="109">
        <v>13</v>
      </c>
      <c r="B17" s="110">
        <f>IF('P4'!A15="","",'P4'!A15)</f>
        <v>75</v>
      </c>
      <c r="C17" s="111">
        <f>IF('P4'!B15="","",'P4'!B15)</f>
        <v>70.19</v>
      </c>
      <c r="D17" s="110" t="str">
        <f>IF('P4'!C15="","",'P4'!C15)</f>
        <v>JK</v>
      </c>
      <c r="E17" s="112">
        <f>IF('P4'!D15="","",'P4'!D15)</f>
        <v>35701</v>
      </c>
      <c r="F17" s="113" t="str">
        <f>IF('P4'!F15="","",'P4'!F15)</f>
        <v>Sunniva Block</v>
      </c>
      <c r="G17" s="113" t="str">
        <f>IF('P4'!G15="","",'P4'!G15)</f>
        <v>Nidelv IL</v>
      </c>
      <c r="H17" s="114">
        <f>IF('P4'!N15=0,"",'P4'!N15)</f>
        <v>48</v>
      </c>
      <c r="I17" s="114">
        <f>IF('P4'!O15=0,"",'P4'!O15)</f>
        <v>63</v>
      </c>
      <c r="J17" s="114">
        <f>IF('P4'!P15=0,"",'P4'!P15)</f>
        <v>111</v>
      </c>
      <c r="K17" s="115">
        <f>IF('P4'!Q15=0,"",'P4'!Q15)</f>
        <v>137.89557075116292</v>
      </c>
      <c r="L17">
        <v>11</v>
      </c>
    </row>
    <row r="18" spans="1:12" ht="15.6" x14ac:dyDescent="0.3">
      <c r="A18" s="109">
        <v>14</v>
      </c>
      <c r="B18" s="110">
        <f>IF('P4'!A10="","",'P4'!A10)</f>
        <v>69</v>
      </c>
      <c r="C18" s="111">
        <f>IF('P4'!B10="","",'P4'!B10)</f>
        <v>67.88</v>
      </c>
      <c r="D18" s="110" t="str">
        <f>IF('P4'!C10="","",'P4'!C10)</f>
        <v>UK</v>
      </c>
      <c r="E18" s="112">
        <f>IF('P4'!D10="","",'P4'!D10)</f>
        <v>36288</v>
      </c>
      <c r="F18" s="113" t="str">
        <f>IF('P4'!F10="","",'P4'!F10)</f>
        <v>Amalie Melin</v>
      </c>
      <c r="G18" s="113" t="str">
        <f>IF('P4'!G10="","",'P4'!G10)</f>
        <v>T &amp; IL National</v>
      </c>
      <c r="H18" s="114">
        <f>IF('P4'!N10=0,"",'P4'!N10)</f>
        <v>44</v>
      </c>
      <c r="I18" s="114">
        <f>IF('P4'!O10=0,"",'P4'!O10)</f>
        <v>57</v>
      </c>
      <c r="J18" s="114">
        <f>IF('P4'!P10=0,"",'P4'!P10)</f>
        <v>101</v>
      </c>
      <c r="K18" s="115">
        <f>IF('P4'!Q10=0,"",'P4'!Q10)</f>
        <v>127.99410107063117</v>
      </c>
      <c r="L18">
        <v>10</v>
      </c>
    </row>
    <row r="19" spans="1:12" ht="15.6" x14ac:dyDescent="0.3">
      <c r="A19" s="109">
        <v>15</v>
      </c>
      <c r="B19" s="110">
        <f>IF('P4'!A9="","",'P4'!A9)</f>
        <v>69</v>
      </c>
      <c r="C19" s="111">
        <f>IF('P4'!B9="","",'P4'!B9)</f>
        <v>63.77</v>
      </c>
      <c r="D19" s="110" t="str">
        <f>IF('P4'!C9="","",'P4'!C9)</f>
        <v>UK</v>
      </c>
      <c r="E19" s="112">
        <f>IF('P4'!D9="","",'P4'!D9)</f>
        <v>36700</v>
      </c>
      <c r="F19" s="113" t="str">
        <f>IF('P4'!F9="","",'P4'!F9)</f>
        <v>Vilde Sårheim</v>
      </c>
      <c r="G19" s="113" t="str">
        <f>IF('P4'!G9="","",'P4'!G9)</f>
        <v>Breimsbygda IL</v>
      </c>
      <c r="H19" s="114">
        <f>IF('P4'!N9=0,"",'P4'!N9)</f>
        <v>42</v>
      </c>
      <c r="I19" s="114">
        <f>IF('P4'!O9=0,"",'P4'!O9)</f>
        <v>49</v>
      </c>
      <c r="J19" s="114">
        <f>IF('P4'!P9=0,"",'P4'!P9)</f>
        <v>91</v>
      </c>
      <c r="K19" s="115">
        <f>IF('P4'!Q9=0,"",'P4'!Q9)</f>
        <v>119.96431019460664</v>
      </c>
      <c r="L19">
        <v>9</v>
      </c>
    </row>
    <row r="20" spans="1:12" ht="15.6" x14ac:dyDescent="0.3">
      <c r="A20" s="109">
        <v>16</v>
      </c>
      <c r="B20" s="110">
        <f>IF('P1'!A12="","",'P1'!A12)</f>
        <v>58</v>
      </c>
      <c r="C20" s="111">
        <f>IF('P1'!B12="","",'P1'!B12)</f>
        <v>54.98</v>
      </c>
      <c r="D20" s="110" t="str">
        <f>IF('P1'!C12="","",'P1'!C12)</f>
        <v>UK</v>
      </c>
      <c r="E20" s="112">
        <f>IF('P1'!D12="","",'P1'!D12)</f>
        <v>36487</v>
      </c>
      <c r="F20" s="113" t="str">
        <f>IF('P1'!F12="","",'P1'!F12)</f>
        <v>Maithe Eilander</v>
      </c>
      <c r="G20" s="113" t="str">
        <f>IF('P1'!G12="","",'P1'!G12)</f>
        <v>Breimsbygda IL</v>
      </c>
      <c r="H20" s="114">
        <f>IF('P1'!N12=0,"",'P1'!N12)</f>
        <v>30</v>
      </c>
      <c r="I20" s="114">
        <f>IF('P1'!O12=0,"",'P1'!O12)</f>
        <v>44</v>
      </c>
      <c r="J20" s="114">
        <f>IF('P1'!P12=0,"",'P1'!P12)</f>
        <v>74</v>
      </c>
      <c r="K20" s="116">
        <f>IF('P1'!Q12=0,"",'P1'!Q12)</f>
        <v>108.45212903220819</v>
      </c>
      <c r="L20">
        <v>8</v>
      </c>
    </row>
    <row r="21" spans="1:12" ht="15.6" x14ac:dyDescent="0.3">
      <c r="A21" s="109"/>
      <c r="B21" s="110">
        <f>IF('P1'!A9="","",'P1'!A9)</f>
        <v>48</v>
      </c>
      <c r="C21" s="111">
        <f>IF('P1'!B9="","",'P1'!B9)</f>
        <v>47.17</v>
      </c>
      <c r="D21" s="110" t="str">
        <f>IF('P1'!C9="","",'P1'!C9)</f>
        <v>UK</v>
      </c>
      <c r="E21" s="112">
        <f>IF('P1'!D9="","",'P1'!D9)</f>
        <v>36902</v>
      </c>
      <c r="F21" s="113" t="str">
        <f>IF('P1'!F9="","",'P1'!F9)</f>
        <v>Helene Skuggedal</v>
      </c>
      <c r="G21" s="113" t="str">
        <f>IF('P1'!G9="","",'P1'!G9)</f>
        <v>Larvik AK</v>
      </c>
      <c r="H21" s="114" t="str">
        <f>IF('P1'!N9=0,"",'P1'!N9)</f>
        <v/>
      </c>
      <c r="I21" s="114">
        <f>IF('P1'!O9=0,"",'P1'!O9)</f>
        <v>64</v>
      </c>
      <c r="J21" s="114" t="str">
        <f>IF('P1'!P9=0,"",'P1'!P9)</f>
        <v/>
      </c>
      <c r="K21" s="116" t="str">
        <f>IF('P1'!Q9=0,"",'P1'!Q9)</f>
        <v/>
      </c>
    </row>
    <row r="22" spans="1:12" x14ac:dyDescent="0.25">
      <c r="A22" s="48"/>
    </row>
    <row r="23" spans="1:12" s="67" customFormat="1" ht="27.6" x14ac:dyDescent="0.45">
      <c r="A23" s="169" t="s">
        <v>27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</row>
    <row r="24" spans="1:12" ht="15.6" x14ac:dyDescent="0.3">
      <c r="A24" s="109">
        <v>1</v>
      </c>
      <c r="B24" s="110">
        <f>IF('P3'!A12="","",'P3'!A12)</f>
        <v>77</v>
      </c>
      <c r="C24" s="111">
        <f>IF('P3'!B12="","",'P3'!B12)</f>
        <v>71.84</v>
      </c>
      <c r="D24" s="110" t="str">
        <f>IF('P3'!C12="","",'P3'!C12)</f>
        <v>JM</v>
      </c>
      <c r="E24" s="112">
        <f>IF('P3'!D12="","",'P3'!D12)</f>
        <v>35355</v>
      </c>
      <c r="F24" s="113" t="str">
        <f>IF('P3'!F12="","",'P3'!F12)</f>
        <v>Jo-Magne Rønning Elden</v>
      </c>
      <c r="G24" s="113" t="str">
        <f>IF('P3'!G12="","",'P3'!G12)</f>
        <v>Nidelv IL</v>
      </c>
      <c r="H24" s="114">
        <f>IF('P3'!N12=0,"",'P3'!N12)</f>
        <v>110</v>
      </c>
      <c r="I24" s="114">
        <f>IF('P3'!O12=0,"",'P3'!O12)</f>
        <v>134</v>
      </c>
      <c r="J24" s="114">
        <f>IF('P3'!P12=0,"",'P3'!P12)</f>
        <v>244</v>
      </c>
      <c r="K24" s="115">
        <f>IF('P3'!Q12=0,"",'P3'!Q12)</f>
        <v>320.06126288970177</v>
      </c>
      <c r="L24">
        <v>25</v>
      </c>
    </row>
    <row r="25" spans="1:12" ht="15.6" x14ac:dyDescent="0.3">
      <c r="A25" s="109">
        <v>2</v>
      </c>
      <c r="B25" s="110">
        <f>IF('P3'!A9="","",'P3'!A9)</f>
        <v>77</v>
      </c>
      <c r="C25" s="111">
        <f>IF('P3'!B9="","",'P3'!B9)</f>
        <v>74.84</v>
      </c>
      <c r="D25" s="110" t="str">
        <f>IF('P3'!C9="","",'P3'!C9)</f>
        <v>UM</v>
      </c>
      <c r="E25" s="112">
        <f>IF('P3'!D9="","",'P3'!D9)</f>
        <v>36192</v>
      </c>
      <c r="F25" s="113" t="str">
        <f>IF('P3'!F9="","",'P3'!F9)</f>
        <v>Eskil Andersen</v>
      </c>
      <c r="G25" s="113" t="str">
        <f>IF('P3'!G9="","",'P3'!G9)</f>
        <v>Stavanger VK</v>
      </c>
      <c r="H25" s="114">
        <f>IF('P3'!N9=0,"",'P3'!N9)</f>
        <v>111</v>
      </c>
      <c r="I25" s="114">
        <f>IF('P3'!O9=0,"",'P3'!O9)</f>
        <v>135</v>
      </c>
      <c r="J25" s="114">
        <f>IF('P3'!P9=0,"",'P3'!P9)</f>
        <v>246</v>
      </c>
      <c r="K25" s="115">
        <f>IF('P3'!Q9=0,"",'P3'!Q9)</f>
        <v>314.88864527071979</v>
      </c>
      <c r="L25">
        <v>23</v>
      </c>
    </row>
    <row r="26" spans="1:12" ht="15.6" x14ac:dyDescent="0.3">
      <c r="A26" s="109">
        <v>3</v>
      </c>
      <c r="B26" s="110">
        <f>IF('P5'!A12="","",'P5'!A12)</f>
        <v>94</v>
      </c>
      <c r="C26" s="111">
        <f>IF('P5'!B12="","",'P5'!B12)</f>
        <v>90.14</v>
      </c>
      <c r="D26" s="110" t="str">
        <f>IF('P5'!C12="","",'P5'!C12)</f>
        <v>JM</v>
      </c>
      <c r="E26" s="112">
        <f>IF('P5'!D12="","",'P5'!D12)</f>
        <v>35101</v>
      </c>
      <c r="F26" s="113" t="str">
        <f>IF('P5'!F12="","",'P5'!F12)</f>
        <v>Hans Sande</v>
      </c>
      <c r="G26" s="113" t="str">
        <f>IF('P5'!G12="","",'P5'!G12)</f>
        <v>IL Brodd</v>
      </c>
      <c r="H26" s="114">
        <f>IF('P5'!N12=0,"",'P5'!N12)</f>
        <v>111</v>
      </c>
      <c r="I26" s="114">
        <f>IF('P5'!O12=0,"",'P5'!O12)</f>
        <v>143</v>
      </c>
      <c r="J26" s="114">
        <f>IF('P5'!P12=0,"",'P5'!P12)</f>
        <v>254</v>
      </c>
      <c r="K26" s="115">
        <f>IF('P5'!Q12=0,"",'P5'!Q12)</f>
        <v>295.18017023104551</v>
      </c>
      <c r="L26">
        <v>21</v>
      </c>
    </row>
    <row r="27" spans="1:12" ht="15.6" x14ac:dyDescent="0.3">
      <c r="A27" s="109">
        <v>4</v>
      </c>
      <c r="B27" s="110">
        <f>IF('P5'!A14="","",'P5'!A14)</f>
        <v>105</v>
      </c>
      <c r="C27" s="111">
        <f>IF('P5'!B14="","",'P5'!B14)</f>
        <v>95.22</v>
      </c>
      <c r="D27" s="110" t="str">
        <f>IF('P5'!C14="","",'P5'!C14)</f>
        <v>JM</v>
      </c>
      <c r="E27" s="112">
        <f>IF('P5'!D14="","",'P5'!D14)</f>
        <v>35434</v>
      </c>
      <c r="F27" s="113" t="str">
        <f>IF('P5'!F14="","",'P5'!F14)</f>
        <v>Ole Magnus Strand</v>
      </c>
      <c r="G27" s="113" t="str">
        <f>IF('P5'!G14="","",'P5'!G14)</f>
        <v>Hitra VK</v>
      </c>
      <c r="H27" s="114">
        <f>IF('P5'!N14=0,"",'P5'!N14)</f>
        <v>110</v>
      </c>
      <c r="I27" s="114">
        <f>IF('P5'!O14=0,"",'P5'!O14)</f>
        <v>137</v>
      </c>
      <c r="J27" s="114">
        <f>IF('P5'!P14=0,"",'P5'!P14)</f>
        <v>247</v>
      </c>
      <c r="K27" s="115">
        <f>IF('P5'!Q14=0,"",'P5'!Q14)</f>
        <v>280.25846609336332</v>
      </c>
      <c r="L27">
        <v>20</v>
      </c>
    </row>
    <row r="28" spans="1:12" ht="15.6" x14ac:dyDescent="0.3">
      <c r="A28" s="109">
        <v>5</v>
      </c>
      <c r="B28" s="110">
        <f>IF('P2'!A15="","",'P2'!A15)</f>
        <v>69</v>
      </c>
      <c r="C28" s="111">
        <f>IF('P2'!B15="","",'P2'!B15)</f>
        <v>68.36</v>
      </c>
      <c r="D28" s="110" t="str">
        <f>IF('P2'!C15="","",'P2'!C15)</f>
        <v>JM</v>
      </c>
      <c r="E28" s="112">
        <f>IF('P2'!D15="","",'P2'!D15)</f>
        <v>35378</v>
      </c>
      <c r="F28" s="113" t="str">
        <f>IF('P2'!F15="","",'P2'!F15)</f>
        <v>Runar Klungervik</v>
      </c>
      <c r="G28" s="113" t="str">
        <f>IF('P2'!G15="","",'P2'!G15)</f>
        <v>Hitra VK</v>
      </c>
      <c r="H28" s="114">
        <f>IF('P2'!N15=0,"",'P2'!N15)</f>
        <v>92</v>
      </c>
      <c r="I28" s="114">
        <f>IF('P2'!O15=0,"",'P2'!O15)</f>
        <v>115</v>
      </c>
      <c r="J28" s="114">
        <f>IF('P2'!P15=0,"",'P2'!P15)</f>
        <v>207</v>
      </c>
      <c r="K28" s="115">
        <f>IF('P2'!Q15=0,"",'P2'!Q15)</f>
        <v>280.14218331832188</v>
      </c>
      <c r="L28">
        <v>19</v>
      </c>
    </row>
    <row r="29" spans="1:12" ht="15.6" x14ac:dyDescent="0.3">
      <c r="A29" s="109">
        <v>6</v>
      </c>
      <c r="B29" s="110">
        <f>IF('P3'!A13="","",'P3'!A13)</f>
        <v>77</v>
      </c>
      <c r="C29" s="111">
        <f>IF('P3'!B13="","",'P3'!B13)</f>
        <v>73.44</v>
      </c>
      <c r="D29" s="110" t="str">
        <f>IF('P3'!C13="","",'P3'!C13)</f>
        <v>JM</v>
      </c>
      <c r="E29" s="112">
        <f>IF('P3'!D13="","",'P3'!D13)</f>
        <v>35180</v>
      </c>
      <c r="F29" s="113" t="str">
        <f>IF('P3'!F13="","",'P3'!F13)</f>
        <v>Johan Espedal</v>
      </c>
      <c r="G29" s="113" t="str">
        <f>IF('P3'!G13="","",'P3'!G13)</f>
        <v>Stavanger VK</v>
      </c>
      <c r="H29" s="114">
        <f>IF('P3'!N13=0,"",'P3'!N13)</f>
        <v>93</v>
      </c>
      <c r="I29" s="114">
        <f>IF('P3'!O13=0,"",'P3'!O13)</f>
        <v>120</v>
      </c>
      <c r="J29" s="114">
        <f>IF('P3'!P13=0,"",'P3'!P13)</f>
        <v>213</v>
      </c>
      <c r="K29" s="115">
        <f>IF('P3'!Q13=0,"",'P3'!Q13)</f>
        <v>275.70319839790511</v>
      </c>
      <c r="L29">
        <v>18</v>
      </c>
    </row>
    <row r="30" spans="1:12" ht="15.6" x14ac:dyDescent="0.3">
      <c r="A30" s="109">
        <v>7</v>
      </c>
      <c r="B30" s="110">
        <f>IF('P5'!A11="","",'P5'!A11)</f>
        <v>85</v>
      </c>
      <c r="C30" s="111">
        <f>IF('P5'!B11="","",'P5'!B11)</f>
        <v>80.64</v>
      </c>
      <c r="D30" s="110" t="str">
        <f>IF('P5'!C11="","",'P5'!C11)</f>
        <v>UM</v>
      </c>
      <c r="E30" s="112">
        <f>IF('P5'!D11="","",'P5'!D11)</f>
        <v>36497</v>
      </c>
      <c r="F30" s="113" t="str">
        <f>IF('P5'!F11="","",'P5'!F11)</f>
        <v>Oskar Emil Wavold</v>
      </c>
      <c r="G30" s="113" t="str">
        <f>IF('P5'!G11="","",'P5'!G11)</f>
        <v>Nidelv IL</v>
      </c>
      <c r="H30" s="114">
        <f>IF('P5'!N11=0,"",'P5'!N11)</f>
        <v>105</v>
      </c>
      <c r="I30" s="114">
        <f>IF('P5'!O11=0,"",'P5'!O11)</f>
        <v>118</v>
      </c>
      <c r="J30" s="114">
        <f>IF('P5'!P11=0,"",'P5'!P11)</f>
        <v>223</v>
      </c>
      <c r="K30" s="115">
        <f>IF('P5'!Q11=0,"",'P5'!Q11)</f>
        <v>273.8043091541636</v>
      </c>
      <c r="L30">
        <v>17</v>
      </c>
    </row>
    <row r="31" spans="1:12" ht="15.6" x14ac:dyDescent="0.3">
      <c r="A31" s="109">
        <v>8</v>
      </c>
      <c r="B31" s="110">
        <f>IF('P5'!A9="","",'P5'!A9)</f>
        <v>85</v>
      </c>
      <c r="C31" s="111">
        <f>IF('P5'!B9="","",'P5'!B9)</f>
        <v>84.86</v>
      </c>
      <c r="D31" s="110" t="str">
        <f>IF('P5'!C9="","",'P5'!C9)</f>
        <v>JM</v>
      </c>
      <c r="E31" s="112">
        <f>IF('P5'!D9="","",'P5'!D9)</f>
        <v>35949</v>
      </c>
      <c r="F31" s="113" t="str">
        <f>IF('P5'!F9="","",'P5'!F9)</f>
        <v>Izak Süssmann</v>
      </c>
      <c r="G31" s="113" t="str">
        <f>IF('P5'!G9="","",'P5'!G9)</f>
        <v>Stavanger VK</v>
      </c>
      <c r="H31" s="114">
        <f>IF('P5'!N9=0,"",'P5'!N9)</f>
        <v>102</v>
      </c>
      <c r="I31" s="114">
        <f>IF('P5'!O9=0,"",'P5'!O9)</f>
        <v>126</v>
      </c>
      <c r="J31" s="114">
        <f>IF('P5'!P9=0,"",'P5'!P9)</f>
        <v>228</v>
      </c>
      <c r="K31" s="115">
        <f>IF('P5'!Q9=0,"",'P5'!Q9)</f>
        <v>272.69101577133091</v>
      </c>
      <c r="L31">
        <v>16</v>
      </c>
    </row>
    <row r="32" spans="1:12" ht="15.6" x14ac:dyDescent="0.3">
      <c r="A32" s="109">
        <v>9</v>
      </c>
      <c r="B32" s="110">
        <f>IF('P2'!A14="","",'P2'!A14)</f>
        <v>62</v>
      </c>
      <c r="C32" s="111">
        <f>IF('P2'!B14="","",'P2'!B14)</f>
        <v>61.22</v>
      </c>
      <c r="D32" s="110" t="str">
        <f>IF('P2'!C14="","",'P2'!C14)</f>
        <v>UM</v>
      </c>
      <c r="E32" s="112">
        <f>IF('P2'!D14="","",'P2'!D14)</f>
        <v>36529</v>
      </c>
      <c r="F32" s="113" t="str">
        <f>IF('P2'!F14="","",'P2'!F14)</f>
        <v>Robert Andre Moldestad</v>
      </c>
      <c r="G32" s="113" t="str">
        <f>IF('P2'!G14="","",'P2'!G14)</f>
        <v>Breimsbygda IL</v>
      </c>
      <c r="H32" s="114">
        <f>IF('P2'!N14=0,"",'P2'!N14)</f>
        <v>81</v>
      </c>
      <c r="I32" s="114">
        <f>IF('P2'!O14=0,"",'P2'!O14)</f>
        <v>95</v>
      </c>
      <c r="J32" s="114">
        <f>IF('P2'!P14=0,"",'P2'!P14)</f>
        <v>176</v>
      </c>
      <c r="K32" s="115">
        <f>IF('P2'!Q14=0,"",'P2'!Q14)</f>
        <v>256.86293714155408</v>
      </c>
      <c r="L32">
        <v>15</v>
      </c>
    </row>
    <row r="33" spans="1:12" ht="15.6" x14ac:dyDescent="0.3">
      <c r="A33" s="109">
        <v>10</v>
      </c>
      <c r="B33" s="110">
        <f>IF('P2'!A11="","",'P2'!A11)</f>
        <v>62</v>
      </c>
      <c r="C33" s="111">
        <f>IF('P2'!B11="","",'P2'!B11)</f>
        <v>57.7</v>
      </c>
      <c r="D33" s="110" t="str">
        <f>IF('P2'!C11="","",'P2'!C11)</f>
        <v>UM</v>
      </c>
      <c r="E33" s="112">
        <f>IF('P2'!D11="","",'P2'!D11)</f>
        <v>36793</v>
      </c>
      <c r="F33" s="113" t="str">
        <f>IF('P2'!F11="","",'P2'!F11)</f>
        <v>Kim Aleksander Kværnø</v>
      </c>
      <c r="G33" s="113" t="str">
        <f>IF('P2'!G11="","",'P2'!G11)</f>
        <v>Hitra VK</v>
      </c>
      <c r="H33" s="114">
        <f>IF('P2'!N11=0,"",'P2'!N11)</f>
        <v>73</v>
      </c>
      <c r="I33" s="114">
        <f>IF('P2'!O11=0,"",'P2'!O11)</f>
        <v>95</v>
      </c>
      <c r="J33" s="114">
        <f>IF('P2'!P11=0,"",'P2'!P11)</f>
        <v>168</v>
      </c>
      <c r="K33" s="115">
        <f>IF('P2'!Q11=0,"",'P2'!Q11)</f>
        <v>256.21164700078998</v>
      </c>
      <c r="L33">
        <v>14</v>
      </c>
    </row>
    <row r="34" spans="1:12" ht="15.6" x14ac:dyDescent="0.3">
      <c r="A34" s="109">
        <v>11</v>
      </c>
      <c r="B34" s="110" t="str">
        <f>IF('P5'!A17="","",'P5'!A17)</f>
        <v>+105</v>
      </c>
      <c r="C34" s="111">
        <f>IF('P5'!B17="","",'P5'!B17)</f>
        <v>106.96</v>
      </c>
      <c r="D34" s="110" t="str">
        <f>IF('P5'!C17="","",'P5'!C17)</f>
        <v>JM</v>
      </c>
      <c r="E34" s="112">
        <f>IF('P5'!D17="","",'P5'!D17)</f>
        <v>35273</v>
      </c>
      <c r="F34" s="113" t="str">
        <f>IF('P5'!F17="","",'P5'!F17)</f>
        <v>Bjørn Christian Stabo-Eeg</v>
      </c>
      <c r="G34" s="113" t="str">
        <f>IF('P5'!G17="","",'P5'!G17)</f>
        <v>T &amp; IL National</v>
      </c>
      <c r="H34" s="114">
        <f>IF('P5'!N17=0,"",'P5'!N17)</f>
        <v>100</v>
      </c>
      <c r="I34" s="114">
        <f>IF('P5'!O17=0,"",'P5'!O17)</f>
        <v>125</v>
      </c>
      <c r="J34" s="114">
        <f>IF('P5'!P17=0,"",'P5'!P17)</f>
        <v>225</v>
      </c>
      <c r="K34" s="115">
        <f>IF('P5'!Q17=0,"",'P5'!Q17)</f>
        <v>244.33621728533646</v>
      </c>
      <c r="L34">
        <v>13</v>
      </c>
    </row>
    <row r="35" spans="1:12" ht="15.6" x14ac:dyDescent="0.3">
      <c r="A35" s="109">
        <v>12</v>
      </c>
      <c r="B35" s="110">
        <f>IF('P3'!A11="","",'P3'!A11)</f>
        <v>77</v>
      </c>
      <c r="C35" s="111">
        <f>IF('P3'!B11="","",'P3'!B11)</f>
        <v>73.42</v>
      </c>
      <c r="D35" s="110" t="str">
        <f>IF('P3'!C11="","",'P3'!C11)</f>
        <v>JM</v>
      </c>
      <c r="E35" s="112">
        <f>IF('P3'!D11="","",'P3'!D11)</f>
        <v>35782</v>
      </c>
      <c r="F35" s="113" t="str">
        <f>IF('P3'!F11="","",'P3'!F11)</f>
        <v>Vemund Holstad</v>
      </c>
      <c r="G35" s="113" t="str">
        <f>IF('P3'!G11="","",'P3'!G11)</f>
        <v>Tambarskjelvar IL</v>
      </c>
      <c r="H35" s="114">
        <f>IF('P3'!N11=0,"",'P3'!N11)</f>
        <v>83</v>
      </c>
      <c r="I35" s="114">
        <f>IF('P3'!O11=0,"",'P3'!O11)</f>
        <v>105</v>
      </c>
      <c r="J35" s="114">
        <f>IF('P3'!P11=0,"",'P3'!P11)</f>
        <v>188</v>
      </c>
      <c r="K35" s="115">
        <f>IF('P3'!Q11=0,"",'P3'!Q11)</f>
        <v>243.38322731002222</v>
      </c>
      <c r="L35">
        <v>12</v>
      </c>
    </row>
    <row r="36" spans="1:12" ht="15.6" x14ac:dyDescent="0.3">
      <c r="A36" s="109">
        <v>13</v>
      </c>
      <c r="B36" s="110" t="str">
        <f>IF('P5'!A19="","",'P5'!A19)</f>
        <v>+105</v>
      </c>
      <c r="C36" s="111">
        <f>IF('P5'!B19="","",'P5'!B19)</f>
        <v>124.38</v>
      </c>
      <c r="D36" s="110" t="str">
        <f>IF('P5'!C19="","",'P5'!C19)</f>
        <v>JM</v>
      </c>
      <c r="E36" s="112">
        <f>IF('P5'!D19="","",'P5'!D19)</f>
        <v>35920</v>
      </c>
      <c r="F36" s="113" t="str">
        <f>IF('P5'!F19="","",'P5'!F19)</f>
        <v>Johannes N. Johansen</v>
      </c>
      <c r="G36" s="113" t="str">
        <f>IF('P5'!G19="","",'P5'!G19)</f>
        <v>Gjøvik AK</v>
      </c>
      <c r="H36" s="114">
        <f>IF('P5'!N19=0,"",'P5'!N19)</f>
        <v>105</v>
      </c>
      <c r="I36" s="114">
        <f>IF('P5'!O19=0,"",'P5'!O19)</f>
        <v>120</v>
      </c>
      <c r="J36" s="114">
        <f>IF('P5'!P19=0,"",'P5'!P19)</f>
        <v>225</v>
      </c>
      <c r="K36" s="115">
        <f>IF('P5'!Q19=0,"",'P5'!Q19)</f>
        <v>234.04324549618877</v>
      </c>
      <c r="L36">
        <v>11</v>
      </c>
    </row>
    <row r="37" spans="1:12" ht="15.6" x14ac:dyDescent="0.3">
      <c r="A37" s="109">
        <v>14</v>
      </c>
      <c r="B37" s="110">
        <f>IF('P2'!A12="","",'P2'!A12)</f>
        <v>62</v>
      </c>
      <c r="C37" s="111">
        <f>IF('P2'!B12="","",'P2'!B12)</f>
        <v>60.16</v>
      </c>
      <c r="D37" s="110" t="str">
        <f>IF('P2'!C12="","",'P2'!C12)</f>
        <v>UM</v>
      </c>
      <c r="E37" s="112">
        <f>IF('P2'!D12="","",'P2'!D12)</f>
        <v>36725</v>
      </c>
      <c r="F37" s="113" t="str">
        <f>IF('P2'!F12="","",'P2'!F12)</f>
        <v>Runar Scheie</v>
      </c>
      <c r="G37" s="113" t="str">
        <f>IF('P2'!G12="","",'P2'!G12)</f>
        <v>Hitra VK</v>
      </c>
      <c r="H37" s="114">
        <f>IF('P2'!N12=0,"",'P2'!N12)</f>
        <v>65</v>
      </c>
      <c r="I37" s="114">
        <f>IF('P2'!O12=0,"",'P2'!O12)</f>
        <v>88</v>
      </c>
      <c r="J37" s="114">
        <f>IF('P2'!P12=0,"",'P2'!P12)</f>
        <v>153</v>
      </c>
      <c r="K37" s="115">
        <f>IF('P2'!Q12=0,"",'P2'!Q12)</f>
        <v>226.15428567980908</v>
      </c>
      <c r="L37">
        <v>10</v>
      </c>
    </row>
    <row r="38" spans="1:12" ht="15.6" x14ac:dyDescent="0.3">
      <c r="A38" s="109">
        <v>15</v>
      </c>
      <c r="B38" s="110">
        <f>IF('P3'!A15="","",'P3'!A15)</f>
        <v>77</v>
      </c>
      <c r="C38" s="111">
        <f>IF('P3'!B15="","",'P3'!B15)</f>
        <v>73.599999999999994</v>
      </c>
      <c r="D38" s="110" t="str">
        <f>IF('P3'!C15="","",'P3'!C15)</f>
        <v>UM</v>
      </c>
      <c r="E38" s="112">
        <f>IF('P3'!D15="","",'P3'!D15)</f>
        <v>37288</v>
      </c>
      <c r="F38" s="113" t="str">
        <f>IF('P3'!F15="","",'P3'!F15)</f>
        <v>Dennis Lauritsen</v>
      </c>
      <c r="G38" s="113" t="str">
        <f>IF('P3'!G15="","",'P3'!G15)</f>
        <v>Larvik AK</v>
      </c>
      <c r="H38" s="114">
        <f>IF('P3'!N15=0,"",'P3'!N15)</f>
        <v>75</v>
      </c>
      <c r="I38" s="114">
        <f>IF('P3'!O15=0,"",'P3'!O15)</f>
        <v>95</v>
      </c>
      <c r="J38" s="114">
        <f>IF('P3'!P15=0,"",'P3'!P15)</f>
        <v>170</v>
      </c>
      <c r="K38" s="115">
        <f>IF('P3'!Q15=0,"",'P3'!Q15)</f>
        <v>219.75959597247095</v>
      </c>
      <c r="L38">
        <v>9</v>
      </c>
    </row>
    <row r="39" spans="1:12" ht="15.6" x14ac:dyDescent="0.3">
      <c r="A39" s="109">
        <v>16</v>
      </c>
      <c r="B39" s="110">
        <f>IF('P5'!A15="","",'P5'!A15)</f>
        <v>105</v>
      </c>
      <c r="C39" s="111">
        <f>IF('P5'!B15="","",'P5'!B15)</f>
        <v>100.52</v>
      </c>
      <c r="D39" s="110" t="str">
        <f>IF('P5'!C15="","",'P5'!C15)</f>
        <v>JM</v>
      </c>
      <c r="E39" s="112">
        <f>IF('P5'!D15="","",'P5'!D15)</f>
        <v>36029</v>
      </c>
      <c r="F39" s="113" t="str">
        <f>IF('P5'!F15="","",'P5'!F15)</f>
        <v>Ole-Kristoffer Sørland</v>
      </c>
      <c r="G39" s="113" t="str">
        <f>IF('P5'!G15="","",'P5'!G15)</f>
        <v>Breimsbygda IL</v>
      </c>
      <c r="H39" s="114">
        <f>IF('P5'!N15=0,"",'P5'!N15)</f>
        <v>85</v>
      </c>
      <c r="I39" s="114">
        <f>IF('P5'!O15=0,"",'P5'!O15)</f>
        <v>112</v>
      </c>
      <c r="J39" s="114">
        <f>IF('P5'!P15=0,"",'P5'!P15)</f>
        <v>197</v>
      </c>
      <c r="K39" s="115">
        <f>IF('P5'!Q15=0,"",'P5'!Q15)</f>
        <v>218.74887709998777</v>
      </c>
      <c r="L39">
        <v>8</v>
      </c>
    </row>
    <row r="40" spans="1:12" ht="15.6" x14ac:dyDescent="0.3">
      <c r="A40" s="109">
        <v>17</v>
      </c>
      <c r="B40" s="110">
        <f>IF('P2'!A9="","",'P2'!A9)</f>
        <v>56</v>
      </c>
      <c r="C40" s="111">
        <f>IF('P2'!B9="","",'P2'!B9)</f>
        <v>49.46</v>
      </c>
      <c r="D40" s="110" t="str">
        <f>IF('P2'!C9="","",'P2'!C9)</f>
        <v>UM</v>
      </c>
      <c r="E40" s="112">
        <f>IF('P2'!D9="","",'P2'!D9)</f>
        <v>36893</v>
      </c>
      <c r="F40" s="113" t="str">
        <f>IF('P2'!F9="","",'P2'!F9)</f>
        <v>Aron Süssmann</v>
      </c>
      <c r="G40" s="113" t="str">
        <f>IF('P2'!G9="","",'P2'!G9)</f>
        <v>Stavanger VK</v>
      </c>
      <c r="H40" s="114">
        <f>IF('P2'!N9=0,"",'P2'!N9)</f>
        <v>58</v>
      </c>
      <c r="I40" s="114">
        <f>IF('P2'!O9=0,"",'P2'!O9)</f>
        <v>68</v>
      </c>
      <c r="J40" s="114">
        <f>IF('P2'!P9=0,"",'P2'!P9)</f>
        <v>126</v>
      </c>
      <c r="K40" s="115">
        <f>IF('P2'!Q9=0,"",'P2'!Q9)</f>
        <v>217.91575878055619</v>
      </c>
      <c r="L40">
        <v>7</v>
      </c>
    </row>
    <row r="41" spans="1:12" ht="15.6" x14ac:dyDescent="0.3">
      <c r="A41" s="109">
        <v>18</v>
      </c>
      <c r="B41" s="110">
        <f>IF('P2'!A13="","",'P2'!A13)</f>
        <v>62</v>
      </c>
      <c r="C41" s="111">
        <f>IF('P2'!B13="","",'P2'!B13)</f>
        <v>58.68</v>
      </c>
      <c r="D41" s="110" t="str">
        <f>IF('P2'!C13="","",'P2'!C13)</f>
        <v>JM</v>
      </c>
      <c r="E41" s="112">
        <f>IF('P2'!D13="","",'P2'!D13)</f>
        <v>35506</v>
      </c>
      <c r="F41" s="113" t="str">
        <f>IF('P2'!F13="","",'P2'!F13)</f>
        <v>Andreas Klinkenberg</v>
      </c>
      <c r="G41" s="113" t="str">
        <f>IF('P2'!G13="","",'P2'!G13)</f>
        <v>Hillevåg AK</v>
      </c>
      <c r="H41" s="114">
        <f>IF('P2'!N13=0,"",'P2'!N13)</f>
        <v>60</v>
      </c>
      <c r="I41" s="114">
        <f>IF('P2'!O13=0,"",'P2'!O13)</f>
        <v>83</v>
      </c>
      <c r="J41" s="114">
        <f>IF('P2'!P13=0,"",'P2'!P13)</f>
        <v>143</v>
      </c>
      <c r="K41" s="115">
        <f>IF('P2'!Q13=0,"",'P2'!Q13)</f>
        <v>215.32093440688556</v>
      </c>
      <c r="L41">
        <v>6</v>
      </c>
    </row>
    <row r="42" spans="1:12" ht="15.6" x14ac:dyDescent="0.3">
      <c r="A42" s="109">
        <v>19</v>
      </c>
      <c r="B42" s="110">
        <f>IF('P3'!A10="","",'P3'!A10)</f>
        <v>77</v>
      </c>
      <c r="C42" s="111">
        <f>IF('P3'!B10="","",'P3'!B10)</f>
        <v>71.22</v>
      </c>
      <c r="D42" s="110" t="str">
        <f>IF('P3'!C10="","",'P3'!C10)</f>
        <v>UM</v>
      </c>
      <c r="E42" s="112">
        <f>IF('P3'!D10="","",'P3'!D10)</f>
        <v>36575</v>
      </c>
      <c r="F42" s="113" t="str">
        <f>IF('P3'!F10="","",'P3'!F10)</f>
        <v>Håkon Hjelle Roset</v>
      </c>
      <c r="G42" s="113" t="str">
        <f>IF('P3'!G10="","",'P3'!G10)</f>
        <v>IL Brodd</v>
      </c>
      <c r="H42" s="114">
        <f>IF('P3'!N10=0,"",'P3'!N10)</f>
        <v>73</v>
      </c>
      <c r="I42" s="114">
        <f>IF('P3'!O10=0,"",'P3'!O10)</f>
        <v>90</v>
      </c>
      <c r="J42" s="114">
        <f>IF('P3'!P10=0,"",'P3'!P10)</f>
        <v>163</v>
      </c>
      <c r="K42" s="115">
        <f>IF('P3'!Q10=0,"",'P3'!Q10)</f>
        <v>214.95403959548835</v>
      </c>
      <c r="L42">
        <v>5</v>
      </c>
    </row>
    <row r="43" spans="1:12" ht="15.6" x14ac:dyDescent="0.3">
      <c r="A43" s="109">
        <v>20</v>
      </c>
      <c r="B43" s="110">
        <f>IF('P5'!A16="","",'P5'!A16)</f>
        <v>105</v>
      </c>
      <c r="C43" s="111">
        <f>IF('P5'!B16="","",'P5'!B16)</f>
        <v>99.06</v>
      </c>
      <c r="D43" s="110" t="str">
        <f>IF('P5'!C16="","",'P5'!C16)</f>
        <v>UM</v>
      </c>
      <c r="E43" s="112">
        <f>IF('P5'!D16="","",'P5'!D16)</f>
        <v>36608</v>
      </c>
      <c r="F43" s="113" t="str">
        <f>IF('P5'!F16="","",'P5'!F16)</f>
        <v>Kristen Brosvik</v>
      </c>
      <c r="G43" s="113" t="str">
        <f>IF('P5'!G16="","",'P5'!G16)</f>
        <v>AK Bjørgvin</v>
      </c>
      <c r="H43" s="114">
        <f>IF('P5'!N16=0,"",'P5'!N16)</f>
        <v>85</v>
      </c>
      <c r="I43" s="114">
        <f>IF('P5'!O16=0,"",'P5'!O16)</f>
        <v>107</v>
      </c>
      <c r="J43" s="114">
        <f>IF('P5'!P16=0,"",'P5'!P16)</f>
        <v>192</v>
      </c>
      <c r="K43" s="115">
        <f>IF('P5'!Q16=0,"",'P5'!Q16)</f>
        <v>214.40178300018738</v>
      </c>
      <c r="L43">
        <v>4</v>
      </c>
    </row>
    <row r="44" spans="1:12" ht="15.6" x14ac:dyDescent="0.3">
      <c r="A44" s="109">
        <v>21</v>
      </c>
      <c r="B44" s="110">
        <f>IF('P5'!A10="","",'P5'!A10)</f>
        <v>85</v>
      </c>
      <c r="C44" s="111">
        <f>IF('P5'!B10="","",'P5'!B10)</f>
        <v>81.88</v>
      </c>
      <c r="D44" s="110" t="str">
        <f>IF('P5'!C10="","",'P5'!C10)</f>
        <v>JM</v>
      </c>
      <c r="E44" s="112">
        <f>IF('P5'!D10="","",'P5'!D10)</f>
        <v>35261</v>
      </c>
      <c r="F44" s="113" t="str">
        <f>IF('P5'!F10="","",'P5'!F10)</f>
        <v>Bjarne Bergheim</v>
      </c>
      <c r="G44" s="113" t="str">
        <f>IF('P5'!G10="","",'P5'!G10)</f>
        <v>Breimsbygda IL</v>
      </c>
      <c r="H44" s="114">
        <f>IF('P5'!N10=0,"",'P5'!N10)</f>
        <v>75</v>
      </c>
      <c r="I44" s="114">
        <f>IF('P5'!O10=0,"",'P5'!O10)</f>
        <v>101</v>
      </c>
      <c r="J44" s="114">
        <f>IF('P5'!P10=0,"",'P5'!P10)</f>
        <v>176</v>
      </c>
      <c r="K44" s="115">
        <f>IF('P5'!Q10=0,"",'P5'!Q10)</f>
        <v>214.36605203600871</v>
      </c>
      <c r="L44">
        <v>3</v>
      </c>
    </row>
    <row r="45" spans="1:12" ht="15.6" x14ac:dyDescent="0.3">
      <c r="A45" s="109">
        <v>22</v>
      </c>
      <c r="B45" s="110">
        <f>IF('P5'!A13="","",'P5'!A13)</f>
        <v>94</v>
      </c>
      <c r="C45" s="111">
        <f>IF('P5'!B13="","",'P5'!B13)</f>
        <v>91.22</v>
      </c>
      <c r="D45" s="110" t="str">
        <f>IF('P5'!C13="","",'P5'!C13)</f>
        <v>UM</v>
      </c>
      <c r="E45" s="112">
        <f>IF('P5'!D13="","",'P5'!D13)</f>
        <v>36166</v>
      </c>
      <c r="F45" s="113" t="str">
        <f>IF('P5'!F13="","",'P5'!F13)</f>
        <v>Simon B. Kværnø</v>
      </c>
      <c r="G45" s="113" t="str">
        <f>IF('P5'!G13="","",'P5'!G13)</f>
        <v>Hitra VK</v>
      </c>
      <c r="H45" s="114">
        <f>IF('P5'!N13=0,"",'P5'!N13)</f>
        <v>75</v>
      </c>
      <c r="I45" s="114">
        <f>IF('P5'!O13=0,"",'P5'!O13)</f>
        <v>110</v>
      </c>
      <c r="J45" s="114">
        <f>IF('P5'!P13=0,"",'P5'!P13)</f>
        <v>185</v>
      </c>
      <c r="K45" s="115">
        <f>IF('P5'!Q13=0,"",'P5'!Q13)</f>
        <v>213.84109446651036</v>
      </c>
      <c r="L45">
        <v>2</v>
      </c>
    </row>
    <row r="46" spans="1:12" ht="15.6" x14ac:dyDescent="0.3">
      <c r="A46" s="109">
        <v>23</v>
      </c>
      <c r="B46" s="110">
        <f>IF('P2'!A17="","",'P2'!A17)</f>
        <v>69</v>
      </c>
      <c r="C46" s="111">
        <f>IF('P2'!B17="","",'P2'!B17)</f>
        <v>65.48</v>
      </c>
      <c r="D46" s="110" t="str">
        <f>IF('P2'!C17="","",'P2'!C17)</f>
        <v>UM</v>
      </c>
      <c r="E46" s="112">
        <f>IF('P2'!D17="","",'P2'!D17)</f>
        <v>37233</v>
      </c>
      <c r="F46" s="113" t="str">
        <f>IF('P2'!F17="","",'P2'!F17)</f>
        <v>Øystein Aleksander Skauge</v>
      </c>
      <c r="G46" s="113" t="str">
        <f>IF('P2'!G17="","",'P2'!G17)</f>
        <v>Nidelv IL</v>
      </c>
      <c r="H46" s="114">
        <f>IF('P2'!N17=0,"",'P2'!N17)</f>
        <v>69</v>
      </c>
      <c r="I46" s="114">
        <f>IF('P2'!O17=0,"",'P2'!O17)</f>
        <v>83</v>
      </c>
      <c r="J46" s="114">
        <f>IF('P2'!P17=0,"",'P2'!P17)</f>
        <v>152</v>
      </c>
      <c r="K46" s="115">
        <f>IF('P2'!Q17=0,"",'P2'!Q17)</f>
        <v>211.64524154160179</v>
      </c>
      <c r="L46">
        <v>1</v>
      </c>
    </row>
    <row r="47" spans="1:12" ht="15.6" x14ac:dyDescent="0.3">
      <c r="A47" s="109">
        <v>24</v>
      </c>
      <c r="B47" s="110">
        <f>IF('P2'!A10="","",'P2'!A10)</f>
        <v>56</v>
      </c>
      <c r="C47" s="111">
        <f>IF('P2'!B10="","",'P2'!B10)</f>
        <v>55.28</v>
      </c>
      <c r="D47" s="110" t="str">
        <f>IF('P2'!C10="","",'P2'!C10)</f>
        <v>UM</v>
      </c>
      <c r="E47" s="112">
        <f>IF('P2'!D10="","",'P2'!D10)</f>
        <v>36790</v>
      </c>
      <c r="F47" s="113" t="str">
        <f>IF('P2'!F10="","",'P2'!F10)</f>
        <v>Eddy Knutshaug</v>
      </c>
      <c r="G47" s="113" t="str">
        <f>IF('P2'!G10="","",'P2'!G10)</f>
        <v>Hitra VK</v>
      </c>
      <c r="H47" s="114">
        <f>IF('P2'!N10=0,"",'P2'!N10)</f>
        <v>60</v>
      </c>
      <c r="I47" s="114">
        <f>IF('P2'!O10=0,"",'P2'!O10)</f>
        <v>74</v>
      </c>
      <c r="J47" s="114">
        <f>IF('P2'!P10=0,"",'P2'!P10)</f>
        <v>134</v>
      </c>
      <c r="K47" s="115">
        <f>IF('P2'!Q10=0,"",'P2'!Q10)</f>
        <v>211.28558313137276</v>
      </c>
      <c r="L47">
        <v>1</v>
      </c>
    </row>
    <row r="48" spans="1:12" ht="15.6" x14ac:dyDescent="0.3">
      <c r="A48" s="109">
        <v>25</v>
      </c>
      <c r="B48" s="110">
        <f>IF('P2'!A16="","",'P2'!A16)</f>
        <v>69</v>
      </c>
      <c r="C48" s="111">
        <f>IF('P2'!B16="","",'P2'!B16)</f>
        <v>66.64</v>
      </c>
      <c r="D48" s="110" t="str">
        <f>IF('P2'!C16="","",'P2'!C16)</f>
        <v>UM</v>
      </c>
      <c r="E48" s="112">
        <f>IF('P2'!D16="","",'P2'!D16)</f>
        <v>36545</v>
      </c>
      <c r="F48" s="113" t="str">
        <f>IF('P2'!F16="","",'P2'!F16)</f>
        <v>Marcus Røed Frøyset</v>
      </c>
      <c r="G48" s="113" t="str">
        <f>IF('P2'!G16="","",'P2'!G16)</f>
        <v>IL Brodd</v>
      </c>
      <c r="H48" s="114">
        <f>IF('P2'!N16=0,"",'P2'!N16)</f>
        <v>66</v>
      </c>
      <c r="I48" s="114">
        <f>IF('P2'!O16=0,"",'P2'!O16)</f>
        <v>87</v>
      </c>
      <c r="J48" s="114">
        <f>IF('P2'!P16=0,"",'P2'!P16)</f>
        <v>153</v>
      </c>
      <c r="K48" s="115">
        <f>IF('P2'!Q16=0,"",'P2'!Q16)</f>
        <v>210.54655276457038</v>
      </c>
      <c r="L48">
        <v>1</v>
      </c>
    </row>
    <row r="49" spans="1:12" ht="15.6" x14ac:dyDescent="0.3">
      <c r="A49" s="109">
        <v>26</v>
      </c>
      <c r="B49" s="110" t="str">
        <f>IF('P5'!A18="","",'P5'!A18)</f>
        <v>+105</v>
      </c>
      <c r="C49" s="111">
        <f>IF('P5'!B18="","",'P5'!B18)</f>
        <v>125.54</v>
      </c>
      <c r="D49" s="110" t="str">
        <f>IF('P5'!C18="","",'P5'!C18)</f>
        <v>UM</v>
      </c>
      <c r="E49" s="112">
        <f>IF('P5'!D18="","",'P5'!D18)</f>
        <v>36841</v>
      </c>
      <c r="F49" s="113" t="str">
        <f>IF('P5'!F18="","",'P5'!F18)</f>
        <v>Leiv Arne Støyva Sårheim</v>
      </c>
      <c r="G49" s="113" t="str">
        <f>IF('P5'!G18="","",'P5'!G18)</f>
        <v>Breimsbygda IL</v>
      </c>
      <c r="H49" s="114">
        <f>IF('P5'!N18=0,"",'P5'!N18)</f>
        <v>90</v>
      </c>
      <c r="I49" s="114">
        <f>IF('P5'!O18=0,"",'P5'!O18)</f>
        <v>110</v>
      </c>
      <c r="J49" s="114">
        <f>IF('P5'!P18=0,"",'P5'!P18)</f>
        <v>200</v>
      </c>
      <c r="K49" s="115">
        <f>IF('P5'!Q18=0,"",'P5'!Q18)</f>
        <v>207.59475700964254</v>
      </c>
      <c r="L49">
        <v>1</v>
      </c>
    </row>
    <row r="50" spans="1:12" ht="15.6" x14ac:dyDescent="0.3">
      <c r="A50" s="109">
        <v>27</v>
      </c>
      <c r="B50" s="110">
        <f>IF('P8'!A15="","",'P8'!A15)</f>
        <v>85</v>
      </c>
      <c r="C50" s="111">
        <f>IF('P8'!B15="","",'P8'!B15)</f>
        <v>78.2</v>
      </c>
      <c r="D50" s="110" t="str">
        <f>IF('P8'!C15="","",'P8'!C15)</f>
        <v>UM</v>
      </c>
      <c r="E50" s="112">
        <f>IF('P8'!D15="","",'P8'!D15)</f>
        <v>37364</v>
      </c>
      <c r="F50" s="113" t="str">
        <f>IF('P8'!F15="","",'P8'!F15)</f>
        <v>Mikkel Helle Sørum</v>
      </c>
      <c r="G50" s="113" t="str">
        <f>IF('P8'!G15="","",'P8'!G15)</f>
        <v>T &amp; IL National</v>
      </c>
      <c r="H50" s="114">
        <f>IF('P8'!N15=0,"",'P8'!N15)</f>
        <v>49</v>
      </c>
      <c r="I50" s="114">
        <f>IF('P8'!O15=0,"",'P8'!O15)</f>
        <v>63</v>
      </c>
      <c r="J50" s="114">
        <f>IF('P8'!P15=0,"",'P8'!P15)</f>
        <v>112</v>
      </c>
      <c r="K50" s="115">
        <f>IF('P8'!Q15=0,"",'P8'!Q15)</f>
        <v>139.82867493149837</v>
      </c>
      <c r="L50">
        <v>1</v>
      </c>
    </row>
    <row r="51" spans="1:12" ht="15.6" x14ac:dyDescent="0.3">
      <c r="A51" s="109">
        <v>28</v>
      </c>
      <c r="B51" s="110">
        <f>IF('P8'!A10="","",'P8'!A10)</f>
        <v>62</v>
      </c>
      <c r="C51" s="111">
        <f>IF('P8'!B10="","",'P8'!B10)</f>
        <v>59.86</v>
      </c>
      <c r="D51" s="110" t="str">
        <f>IF('P8'!C10="","",'P8'!C10)</f>
        <v>UM</v>
      </c>
      <c r="E51" s="112">
        <f>IF('P8'!D10="","",'P8'!D10)</f>
        <v>37861</v>
      </c>
      <c r="F51" s="113" t="str">
        <f>IF('P8'!F10="","",'P8'!F10)</f>
        <v>Kim André Åndalen</v>
      </c>
      <c r="G51" s="113" t="str">
        <f>IF('P8'!G10="","",'P8'!G10)</f>
        <v>Gjøvik AK</v>
      </c>
      <c r="H51" s="114">
        <f>IF('P8'!N10=0,"",'P8'!N10)</f>
        <v>41</v>
      </c>
      <c r="I51" s="114">
        <f>IF('P8'!O10=0,"",'P8'!O10)</f>
        <v>48</v>
      </c>
      <c r="J51" s="114">
        <f>IF('P8'!P10=0,"",'P8'!P10)</f>
        <v>89</v>
      </c>
      <c r="K51" s="115">
        <f>IF('P8'!Q10=0,"",'P8'!Q10)</f>
        <v>132.03877166401747</v>
      </c>
      <c r="L51">
        <v>1</v>
      </c>
    </row>
    <row r="52" spans="1:12" ht="15.6" x14ac:dyDescent="0.3">
      <c r="A52" s="109">
        <v>29</v>
      </c>
      <c r="B52" s="110">
        <f>IF('P8'!A11="","",'P8'!A11)</f>
        <v>69</v>
      </c>
      <c r="C52" s="111">
        <f>IF('P8'!B11="","",'P8'!B11)</f>
        <v>69</v>
      </c>
      <c r="D52" s="110" t="str">
        <f>IF('P8'!C11="","",'P8'!C11)</f>
        <v>UM</v>
      </c>
      <c r="E52" s="112">
        <f>IF('P8'!D11="","",'P8'!D11)</f>
        <v>37784</v>
      </c>
      <c r="F52" s="113" t="str">
        <f>IF('P8'!F11="","",'P8'!F11)</f>
        <v>Kristian Holm</v>
      </c>
      <c r="G52" s="113" t="str">
        <f>IF('P8'!G11="","",'P8'!G11)</f>
        <v>Gjøvik AK</v>
      </c>
      <c r="H52" s="114">
        <f>IF('P8'!N11=0,"",'P8'!N11)</f>
        <v>38</v>
      </c>
      <c r="I52" s="114">
        <f>IF('P8'!O11=0,"",'P8'!O11)</f>
        <v>46</v>
      </c>
      <c r="J52" s="114">
        <f>IF('P8'!P11=0,"",'P8'!P11)</f>
        <v>84</v>
      </c>
      <c r="K52" s="115">
        <f>IF('P8'!Q11=0,"",'P8'!Q11)</f>
        <v>113.00180249498368</v>
      </c>
      <c r="L52">
        <v>1</v>
      </c>
    </row>
    <row r="53" spans="1:12" ht="15.6" x14ac:dyDescent="0.3">
      <c r="A53" s="109"/>
      <c r="B53" s="110">
        <f>IF('P3'!A16="","",'P3'!A16)</f>
        <v>77</v>
      </c>
      <c r="C53" s="111">
        <f>IF('P3'!B16="","",'P3'!B16)</f>
        <v>75.3</v>
      </c>
      <c r="D53" s="110" t="str">
        <f>IF('P3'!C16="","",'P3'!C16)</f>
        <v>JM</v>
      </c>
      <c r="E53" s="112">
        <f>IF('P3'!D16="","",'P3'!D16)</f>
        <v>35850</v>
      </c>
      <c r="F53" s="113" t="str">
        <f>IF('P3'!F16="","",'P3'!F16)</f>
        <v>Sigurd Kristoffer Notøy</v>
      </c>
      <c r="G53" s="113" t="str">
        <f>IF('P3'!G16="","",'P3'!G16)</f>
        <v>AK Bjørgvin</v>
      </c>
      <c r="H53" s="114" t="str">
        <f>IF('P3'!N16=0,"",'P3'!N16)</f>
        <v/>
      </c>
      <c r="I53" s="114">
        <f>IF('P3'!O16=0,"",'P3'!O16)</f>
        <v>85</v>
      </c>
      <c r="J53" s="114" t="str">
        <f>IF('P3'!P16=0,"",'P3'!P16)</f>
        <v/>
      </c>
      <c r="K53" s="115" t="str">
        <f>IF('P3'!Q16=0,"",'P3'!Q16)</f>
        <v/>
      </c>
    </row>
    <row r="54" spans="1:12" ht="15.6" x14ac:dyDescent="0.3">
      <c r="A54" s="109"/>
      <c r="B54" s="110">
        <f>IF('P3'!A14="","",'P3'!A14)</f>
        <v>77</v>
      </c>
      <c r="C54" s="111">
        <f>IF('P3'!B14="","",'P3'!B14)</f>
        <v>69.739999999999995</v>
      </c>
      <c r="D54" s="110" t="str">
        <f>IF('P3'!C14="","",'P3'!C14)</f>
        <v>UM</v>
      </c>
      <c r="E54" s="112">
        <f>IF('P3'!D14="","",'P3'!D14)</f>
        <v>36849</v>
      </c>
      <c r="F54" s="113" t="str">
        <f>IF('P3'!F14="","",'P3'!F14)</f>
        <v>Stephan Paulsen</v>
      </c>
      <c r="G54" s="113" t="str">
        <f>IF('P3'!G14="","",'P3'!G14)</f>
        <v>Hitra VK</v>
      </c>
      <c r="H54" s="114">
        <f>IF('P3'!N14=0,"",'P3'!N14)</f>
        <v>76</v>
      </c>
      <c r="I54" s="114" t="str">
        <f>IF('P3'!O14=0,"",'P3'!O14)</f>
        <v/>
      </c>
      <c r="J54" s="114" t="str">
        <f>IF('P3'!P14=0,"",'P3'!P14)</f>
        <v/>
      </c>
      <c r="K54" s="115" t="str">
        <f>IF('P3'!Q14=0,"",'P3'!Q14)</f>
        <v/>
      </c>
    </row>
    <row r="55" spans="1:12" ht="15.6" x14ac:dyDescent="0.3">
      <c r="A55" s="109"/>
      <c r="B55" s="110" t="str">
        <f>IF('P5'!A21="","",'P5'!A21)</f>
        <v/>
      </c>
      <c r="C55" s="111" t="str">
        <f>IF('P5'!B21="","",'P5'!B21)</f>
        <v/>
      </c>
      <c r="D55" s="110" t="str">
        <f>IF('P5'!C21="","",'P5'!C21)</f>
        <v/>
      </c>
      <c r="E55" s="112" t="str">
        <f>IF('P5'!D21="","",'P5'!D21)</f>
        <v/>
      </c>
      <c r="F55" s="113" t="str">
        <f>IF('P5'!F21="","",'P5'!F21)</f>
        <v/>
      </c>
      <c r="G55" s="113" t="str">
        <f>IF('P5'!G21="","",'P5'!G21)</f>
        <v/>
      </c>
      <c r="H55" s="114" t="str">
        <f>IF('P5'!N21=0,"",'P5'!N21)</f>
        <v/>
      </c>
      <c r="I55" s="114" t="str">
        <f>IF('P5'!O21=0,"",'P5'!O21)</f>
        <v/>
      </c>
      <c r="J55" s="114" t="str">
        <f>IF('P5'!P21=0,"",'P5'!P21)</f>
        <v/>
      </c>
      <c r="K55" s="115" t="str">
        <f>IF('P5'!Q21=0,"",'P5'!Q21)</f>
        <v/>
      </c>
    </row>
    <row r="56" spans="1:12" x14ac:dyDescent="0.25">
      <c r="K56" s="77"/>
    </row>
    <row r="57" spans="1:12" x14ac:dyDescent="0.25">
      <c r="K57" s="77"/>
    </row>
    <row r="58" spans="1:12" x14ac:dyDescent="0.25">
      <c r="K58" s="77"/>
    </row>
    <row r="59" spans="1:12" x14ac:dyDescent="0.25">
      <c r="K59" s="77"/>
    </row>
    <row r="60" spans="1:12" x14ac:dyDescent="0.25">
      <c r="K60" s="77"/>
    </row>
    <row r="61" spans="1:12" x14ac:dyDescent="0.25">
      <c r="K61" s="77"/>
    </row>
    <row r="62" spans="1:12" x14ac:dyDescent="0.25">
      <c r="K62" s="77"/>
    </row>
    <row r="63" spans="1:12" x14ac:dyDescent="0.25">
      <c r="K63" s="77"/>
    </row>
    <row r="64" spans="1:12" x14ac:dyDescent="0.25">
      <c r="K64" s="77"/>
    </row>
    <row r="65" spans="11:11" x14ac:dyDescent="0.25">
      <c r="K65" s="77"/>
    </row>
    <row r="66" spans="11:11" x14ac:dyDescent="0.25">
      <c r="K66" s="77"/>
    </row>
    <row r="67" spans="11:11" x14ac:dyDescent="0.25">
      <c r="K67" s="77"/>
    </row>
    <row r="68" spans="11:11" x14ac:dyDescent="0.25">
      <c r="K68" s="77"/>
    </row>
    <row r="69" spans="11:11" x14ac:dyDescent="0.25">
      <c r="K69" s="77"/>
    </row>
    <row r="70" spans="11:11" x14ac:dyDescent="0.25">
      <c r="K70" s="77"/>
    </row>
    <row r="71" spans="11:11" x14ac:dyDescent="0.25">
      <c r="K71" s="77"/>
    </row>
    <row r="72" spans="11:11" x14ac:dyDescent="0.25">
      <c r="K72" s="77"/>
    </row>
    <row r="73" spans="11:11" x14ac:dyDescent="0.25">
      <c r="K73" s="77"/>
    </row>
    <row r="74" spans="11:11" x14ac:dyDescent="0.25">
      <c r="K74" s="77"/>
    </row>
    <row r="75" spans="11:11" x14ac:dyDescent="0.25">
      <c r="K75" s="77"/>
    </row>
    <row r="76" spans="11:11" x14ac:dyDescent="0.25">
      <c r="K76" s="77"/>
    </row>
    <row r="77" spans="11:11" x14ac:dyDescent="0.25">
      <c r="K77" s="77"/>
    </row>
    <row r="78" spans="11:11" x14ac:dyDescent="0.25">
      <c r="K78" s="77"/>
    </row>
    <row r="79" spans="11:11" x14ac:dyDescent="0.25">
      <c r="K79" s="77"/>
    </row>
    <row r="80" spans="11:11" x14ac:dyDescent="0.25">
      <c r="K80" s="77"/>
    </row>
    <row r="81" spans="11:11" x14ac:dyDescent="0.25">
      <c r="K81" s="77"/>
    </row>
    <row r="82" spans="11:11" x14ac:dyDescent="0.25">
      <c r="K82" s="77"/>
    </row>
    <row r="83" spans="11:11" x14ac:dyDescent="0.25">
      <c r="K83" s="77"/>
    </row>
    <row r="84" spans="11:11" x14ac:dyDescent="0.25">
      <c r="K84" s="77"/>
    </row>
    <row r="85" spans="11:11" x14ac:dyDescent="0.25">
      <c r="K85" s="77"/>
    </row>
    <row r="86" spans="11:11" x14ac:dyDescent="0.25">
      <c r="K86" s="77"/>
    </row>
    <row r="87" spans="11:11" x14ac:dyDescent="0.25">
      <c r="K87" s="77"/>
    </row>
    <row r="88" spans="11:11" x14ac:dyDescent="0.25">
      <c r="K88" s="77"/>
    </row>
    <row r="89" spans="11:11" x14ac:dyDescent="0.25">
      <c r="K89" s="77"/>
    </row>
    <row r="90" spans="11:11" x14ac:dyDescent="0.25">
      <c r="K90" s="77"/>
    </row>
    <row r="91" spans="11:11" x14ac:dyDescent="0.25">
      <c r="K91" s="77"/>
    </row>
    <row r="92" spans="11:11" x14ac:dyDescent="0.25">
      <c r="K92" s="77"/>
    </row>
    <row r="93" spans="11:11" x14ac:dyDescent="0.25">
      <c r="K93" s="77"/>
    </row>
    <row r="94" spans="11:11" x14ac:dyDescent="0.25">
      <c r="K94" s="77"/>
    </row>
    <row r="95" spans="11:11" x14ac:dyDescent="0.25">
      <c r="K95" s="77"/>
    </row>
    <row r="96" spans="11:11" x14ac:dyDescent="0.25">
      <c r="K96" s="77"/>
    </row>
    <row r="97" spans="11:11" x14ac:dyDescent="0.25">
      <c r="K97" s="77"/>
    </row>
    <row r="98" spans="11:11" x14ac:dyDescent="0.25">
      <c r="K98" s="77"/>
    </row>
    <row r="99" spans="11:11" x14ac:dyDescent="0.25">
      <c r="K99" s="77"/>
    </row>
    <row r="100" spans="11:11" x14ac:dyDescent="0.25">
      <c r="K100" s="77"/>
    </row>
    <row r="101" spans="11:11" x14ac:dyDescent="0.25">
      <c r="K101" s="77"/>
    </row>
    <row r="102" spans="11:11" x14ac:dyDescent="0.25">
      <c r="K102" s="77"/>
    </row>
    <row r="103" spans="11:11" x14ac:dyDescent="0.25">
      <c r="K103" s="77"/>
    </row>
    <row r="104" spans="11:11" x14ac:dyDescent="0.25">
      <c r="K104" s="77"/>
    </row>
    <row r="105" spans="11:11" x14ac:dyDescent="0.25">
      <c r="K105" s="77"/>
    </row>
    <row r="106" spans="11:11" x14ac:dyDescent="0.25">
      <c r="K106" s="77"/>
    </row>
    <row r="107" spans="11:11" x14ac:dyDescent="0.25">
      <c r="K107" s="77"/>
    </row>
    <row r="108" spans="11:11" x14ac:dyDescent="0.25">
      <c r="K108" s="77"/>
    </row>
    <row r="109" spans="11:11" x14ac:dyDescent="0.25">
      <c r="K109" s="77"/>
    </row>
    <row r="110" spans="11:11" x14ac:dyDescent="0.25">
      <c r="K110" s="77"/>
    </row>
    <row r="111" spans="11:11" x14ac:dyDescent="0.25">
      <c r="K111" s="77"/>
    </row>
    <row r="112" spans="11:11" x14ac:dyDescent="0.25">
      <c r="K112" s="77"/>
    </row>
    <row r="113" spans="11:11" x14ac:dyDescent="0.25">
      <c r="K113" s="77"/>
    </row>
    <row r="114" spans="11:11" x14ac:dyDescent="0.25">
      <c r="K114" s="77"/>
    </row>
    <row r="115" spans="11:11" x14ac:dyDescent="0.25">
      <c r="K115" s="77"/>
    </row>
    <row r="116" spans="11:11" x14ac:dyDescent="0.25">
      <c r="K116" s="77"/>
    </row>
    <row r="117" spans="11:11" x14ac:dyDescent="0.25">
      <c r="K117" s="77"/>
    </row>
    <row r="118" spans="11:11" x14ac:dyDescent="0.25">
      <c r="K118" s="77"/>
    </row>
    <row r="119" spans="11:11" x14ac:dyDescent="0.25">
      <c r="K119" s="77"/>
    </row>
    <row r="120" spans="11:11" x14ac:dyDescent="0.25">
      <c r="K120" s="77"/>
    </row>
    <row r="121" spans="11:11" x14ac:dyDescent="0.25">
      <c r="K121" s="77"/>
    </row>
    <row r="122" spans="11:11" x14ac:dyDescent="0.25">
      <c r="K122" s="77"/>
    </row>
    <row r="123" spans="11:11" x14ac:dyDescent="0.25">
      <c r="K123" s="77"/>
    </row>
    <row r="124" spans="11:11" x14ac:dyDescent="0.25">
      <c r="K124" s="77"/>
    </row>
    <row r="125" spans="11:11" x14ac:dyDescent="0.25">
      <c r="K125" s="77"/>
    </row>
    <row r="126" spans="11:11" x14ac:dyDescent="0.25">
      <c r="K126" s="77"/>
    </row>
    <row r="127" spans="11:11" x14ac:dyDescent="0.25">
      <c r="K127" s="77"/>
    </row>
    <row r="128" spans="11:11" x14ac:dyDescent="0.25">
      <c r="K128" s="77"/>
    </row>
    <row r="129" spans="11:11" x14ac:dyDescent="0.25">
      <c r="K129" s="77"/>
    </row>
    <row r="130" spans="11:11" x14ac:dyDescent="0.25">
      <c r="K130" s="77"/>
    </row>
    <row r="131" spans="11:11" x14ac:dyDescent="0.25">
      <c r="K131" s="77"/>
    </row>
    <row r="132" spans="11:11" x14ac:dyDescent="0.25">
      <c r="K132" s="77"/>
    </row>
    <row r="133" spans="11:11" x14ac:dyDescent="0.25">
      <c r="K133" s="77"/>
    </row>
    <row r="134" spans="11:11" x14ac:dyDescent="0.25">
      <c r="K134" s="77"/>
    </row>
    <row r="135" spans="11:11" x14ac:dyDescent="0.25">
      <c r="K135" s="77"/>
    </row>
    <row r="136" spans="11:11" x14ac:dyDescent="0.25">
      <c r="K136" s="77"/>
    </row>
    <row r="137" spans="11:11" x14ac:dyDescent="0.25">
      <c r="K137" s="77"/>
    </row>
    <row r="138" spans="11:11" x14ac:dyDescent="0.25">
      <c r="K138" s="77"/>
    </row>
    <row r="139" spans="11:11" x14ac:dyDescent="0.25">
      <c r="K139" s="77"/>
    </row>
    <row r="140" spans="11:11" x14ac:dyDescent="0.25">
      <c r="K140" s="77"/>
    </row>
    <row r="141" spans="11:11" x14ac:dyDescent="0.25">
      <c r="K141" s="77"/>
    </row>
    <row r="142" spans="11:11" x14ac:dyDescent="0.25">
      <c r="K142" s="77"/>
    </row>
    <row r="143" spans="11:11" x14ac:dyDescent="0.25">
      <c r="K143" s="77"/>
    </row>
    <row r="144" spans="11:11" x14ac:dyDescent="0.25">
      <c r="K144" s="77"/>
    </row>
    <row r="145" spans="11:11" x14ac:dyDescent="0.25">
      <c r="K145" s="77"/>
    </row>
    <row r="146" spans="11:11" x14ac:dyDescent="0.25">
      <c r="K146" s="77"/>
    </row>
    <row r="147" spans="11:11" x14ac:dyDescent="0.25">
      <c r="K147" s="77"/>
    </row>
    <row r="148" spans="11:11" x14ac:dyDescent="0.25">
      <c r="K148" s="77"/>
    </row>
    <row r="149" spans="11:11" x14ac:dyDescent="0.25">
      <c r="K149" s="77"/>
    </row>
    <row r="150" spans="11:11" x14ac:dyDescent="0.25">
      <c r="K150" s="77"/>
    </row>
    <row r="151" spans="11:11" x14ac:dyDescent="0.25">
      <c r="K151" s="77"/>
    </row>
    <row r="152" spans="11:11" x14ac:dyDescent="0.25">
      <c r="K152" s="77"/>
    </row>
    <row r="153" spans="11:11" x14ac:dyDescent="0.25">
      <c r="K153" s="77"/>
    </row>
    <row r="154" spans="11:11" x14ac:dyDescent="0.25">
      <c r="K154" s="77"/>
    </row>
    <row r="155" spans="11:11" x14ac:dyDescent="0.25">
      <c r="K155" s="77"/>
    </row>
    <row r="156" spans="11:11" x14ac:dyDescent="0.25">
      <c r="K156" s="77"/>
    </row>
    <row r="157" spans="11:11" x14ac:dyDescent="0.25">
      <c r="K157" s="77"/>
    </row>
    <row r="158" spans="11:11" x14ac:dyDescent="0.25">
      <c r="K158" s="77"/>
    </row>
    <row r="159" spans="11:11" x14ac:dyDescent="0.25">
      <c r="K159" s="77"/>
    </row>
    <row r="160" spans="11:11" x14ac:dyDescent="0.25">
      <c r="K160" s="77"/>
    </row>
    <row r="161" spans="11:11" x14ac:dyDescent="0.25">
      <c r="K161" s="77"/>
    </row>
    <row r="162" spans="11:11" x14ac:dyDescent="0.25">
      <c r="K162" s="77"/>
    </row>
    <row r="163" spans="11:11" x14ac:dyDescent="0.25">
      <c r="K163" s="77"/>
    </row>
    <row r="164" spans="11:11" x14ac:dyDescent="0.25">
      <c r="K164" s="77"/>
    </row>
    <row r="165" spans="11:11" x14ac:dyDescent="0.25">
      <c r="K165" s="77"/>
    </row>
    <row r="166" spans="11:11" x14ac:dyDescent="0.25">
      <c r="K166" s="77"/>
    </row>
    <row r="167" spans="11:11" x14ac:dyDescent="0.25">
      <c r="K167" s="77"/>
    </row>
    <row r="168" spans="11:11" x14ac:dyDescent="0.25">
      <c r="K168" s="77"/>
    </row>
    <row r="169" spans="11:11" x14ac:dyDescent="0.25">
      <c r="K169" s="77"/>
    </row>
    <row r="170" spans="11:11" x14ac:dyDescent="0.25">
      <c r="K170" s="77"/>
    </row>
    <row r="171" spans="11:11" x14ac:dyDescent="0.25">
      <c r="K171" s="77"/>
    </row>
    <row r="172" spans="11:11" x14ac:dyDescent="0.25">
      <c r="K172" s="77"/>
    </row>
    <row r="173" spans="11:11" x14ac:dyDescent="0.25">
      <c r="K173" s="77"/>
    </row>
    <row r="174" spans="11:11" x14ac:dyDescent="0.25">
      <c r="K174" s="77"/>
    </row>
    <row r="175" spans="11:11" x14ac:dyDescent="0.25">
      <c r="K175" s="77"/>
    </row>
    <row r="176" spans="11:11" x14ac:dyDescent="0.25">
      <c r="K176" s="77"/>
    </row>
    <row r="177" spans="11:11" x14ac:dyDescent="0.25">
      <c r="K177" s="77"/>
    </row>
    <row r="178" spans="11:11" x14ac:dyDescent="0.25">
      <c r="K178" s="77"/>
    </row>
    <row r="179" spans="11:11" x14ac:dyDescent="0.25">
      <c r="K179" s="77"/>
    </row>
    <row r="180" spans="11:11" x14ac:dyDescent="0.25">
      <c r="K180" s="77"/>
    </row>
    <row r="181" spans="11:11" x14ac:dyDescent="0.25">
      <c r="K181" s="77"/>
    </row>
    <row r="182" spans="11:11" x14ac:dyDescent="0.25">
      <c r="K182" s="77"/>
    </row>
    <row r="183" spans="11:11" x14ac:dyDescent="0.25">
      <c r="K183" s="77"/>
    </row>
    <row r="184" spans="11:11" x14ac:dyDescent="0.25">
      <c r="K184" s="77"/>
    </row>
    <row r="185" spans="11:11" x14ac:dyDescent="0.25">
      <c r="K185" s="77"/>
    </row>
    <row r="186" spans="11:11" x14ac:dyDescent="0.25">
      <c r="K186" s="77"/>
    </row>
    <row r="187" spans="11:11" x14ac:dyDescent="0.25">
      <c r="K187" s="77"/>
    </row>
    <row r="188" spans="11:11" x14ac:dyDescent="0.25">
      <c r="K188" s="77"/>
    </row>
    <row r="189" spans="11:11" x14ac:dyDescent="0.25">
      <c r="K189" s="77"/>
    </row>
    <row r="190" spans="11:11" x14ac:dyDescent="0.25">
      <c r="K190" s="77"/>
    </row>
    <row r="191" spans="11:11" x14ac:dyDescent="0.25">
      <c r="K191" s="77"/>
    </row>
    <row r="192" spans="11:11" x14ac:dyDescent="0.25">
      <c r="K192" s="77"/>
    </row>
    <row r="193" spans="11:11" x14ac:dyDescent="0.25">
      <c r="K193" s="77"/>
    </row>
    <row r="194" spans="11:11" x14ac:dyDescent="0.25">
      <c r="K194" s="77"/>
    </row>
    <row r="195" spans="11:11" x14ac:dyDescent="0.25">
      <c r="K195" s="77"/>
    </row>
    <row r="196" spans="11:11" x14ac:dyDescent="0.25">
      <c r="K196" s="77"/>
    </row>
    <row r="197" spans="11:11" x14ac:dyDescent="0.25">
      <c r="K197" s="77"/>
    </row>
    <row r="198" spans="11:11" x14ac:dyDescent="0.25">
      <c r="K198" s="77"/>
    </row>
    <row r="199" spans="11:11" x14ac:dyDescent="0.25">
      <c r="K199" s="77"/>
    </row>
    <row r="200" spans="11:11" x14ac:dyDescent="0.25">
      <c r="K200" s="77"/>
    </row>
    <row r="201" spans="11:11" x14ac:dyDescent="0.25">
      <c r="K201" s="77"/>
    </row>
    <row r="202" spans="11:11" x14ac:dyDescent="0.25">
      <c r="K202" s="77"/>
    </row>
    <row r="203" spans="11:11" x14ac:dyDescent="0.25">
      <c r="K203" s="77"/>
    </row>
    <row r="204" spans="11:11" x14ac:dyDescent="0.25">
      <c r="K204" s="77"/>
    </row>
    <row r="205" spans="11:11" x14ac:dyDescent="0.25">
      <c r="K205" s="77"/>
    </row>
    <row r="206" spans="11:11" x14ac:dyDescent="0.25">
      <c r="K206" s="77"/>
    </row>
    <row r="207" spans="11:11" x14ac:dyDescent="0.25">
      <c r="K207" s="77"/>
    </row>
    <row r="208" spans="11:11" x14ac:dyDescent="0.25">
      <c r="K208" s="77"/>
    </row>
    <row r="209" spans="11:11" x14ac:dyDescent="0.25">
      <c r="K209" s="77"/>
    </row>
    <row r="210" spans="11:11" x14ac:dyDescent="0.25">
      <c r="K210" s="77"/>
    </row>
    <row r="211" spans="11:11" x14ac:dyDescent="0.25">
      <c r="K211" s="77"/>
    </row>
    <row r="212" spans="11:11" x14ac:dyDescent="0.25">
      <c r="K212" s="77"/>
    </row>
    <row r="213" spans="11:11" x14ac:dyDescent="0.25">
      <c r="K213" s="77"/>
    </row>
    <row r="214" spans="11:11" x14ac:dyDescent="0.25">
      <c r="K214" s="77"/>
    </row>
    <row r="215" spans="11:11" x14ac:dyDescent="0.25">
      <c r="K215" s="77"/>
    </row>
    <row r="216" spans="11:11" x14ac:dyDescent="0.25">
      <c r="K216" s="77"/>
    </row>
    <row r="217" spans="11:11" x14ac:dyDescent="0.25">
      <c r="K217" s="77"/>
    </row>
    <row r="218" spans="11:11" x14ac:dyDescent="0.25">
      <c r="K218" s="77"/>
    </row>
    <row r="219" spans="11:11" x14ac:dyDescent="0.25">
      <c r="K219" s="77"/>
    </row>
    <row r="220" spans="11:11" x14ac:dyDescent="0.25">
      <c r="K220" s="77"/>
    </row>
    <row r="221" spans="11:11" x14ac:dyDescent="0.25">
      <c r="K221" s="77"/>
    </row>
    <row r="222" spans="11:11" x14ac:dyDescent="0.25">
      <c r="K222" s="77"/>
    </row>
    <row r="223" spans="11:11" x14ac:dyDescent="0.25">
      <c r="K223" s="77"/>
    </row>
    <row r="224" spans="11:11" x14ac:dyDescent="0.25">
      <c r="K224" s="77"/>
    </row>
    <row r="225" spans="11:11" x14ac:dyDescent="0.25">
      <c r="K225" s="77"/>
    </row>
    <row r="226" spans="11:11" x14ac:dyDescent="0.25">
      <c r="K226" s="77"/>
    </row>
    <row r="227" spans="11:11" x14ac:dyDescent="0.25">
      <c r="K227" s="77"/>
    </row>
    <row r="228" spans="11:11" x14ac:dyDescent="0.25">
      <c r="K228" s="77"/>
    </row>
    <row r="229" spans="11:11" x14ac:dyDescent="0.25">
      <c r="K229" s="77"/>
    </row>
    <row r="230" spans="11:11" x14ac:dyDescent="0.25">
      <c r="K230" s="77"/>
    </row>
    <row r="231" spans="11:11" x14ac:dyDescent="0.25">
      <c r="K231" s="77"/>
    </row>
    <row r="232" spans="11:11" x14ac:dyDescent="0.25">
      <c r="K232" s="77"/>
    </row>
    <row r="233" spans="11:11" x14ac:dyDescent="0.25">
      <c r="K233" s="77"/>
    </row>
    <row r="234" spans="11:11" x14ac:dyDescent="0.25">
      <c r="K234" s="77"/>
    </row>
    <row r="235" spans="11:11" x14ac:dyDescent="0.25">
      <c r="K235" s="77"/>
    </row>
    <row r="236" spans="11:11" x14ac:dyDescent="0.25">
      <c r="K236" s="77"/>
    </row>
    <row r="237" spans="11:11" x14ac:dyDescent="0.25">
      <c r="K237" s="77"/>
    </row>
    <row r="238" spans="11:11" x14ac:dyDescent="0.25">
      <c r="K238" s="77"/>
    </row>
    <row r="239" spans="11:11" x14ac:dyDescent="0.25">
      <c r="K239" s="77"/>
    </row>
    <row r="240" spans="11:11" x14ac:dyDescent="0.25">
      <c r="K240" s="77"/>
    </row>
    <row r="241" spans="11:11" x14ac:dyDescent="0.25">
      <c r="K241" s="77"/>
    </row>
    <row r="242" spans="11:11" x14ac:dyDescent="0.25">
      <c r="K242" s="77"/>
    </row>
    <row r="243" spans="11:11" x14ac:dyDescent="0.25">
      <c r="K243" s="77"/>
    </row>
    <row r="244" spans="11:11" x14ac:dyDescent="0.25">
      <c r="K244" s="77"/>
    </row>
    <row r="245" spans="11:11" x14ac:dyDescent="0.25">
      <c r="K245" s="77"/>
    </row>
    <row r="246" spans="11:11" x14ac:dyDescent="0.25">
      <c r="K246" s="77"/>
    </row>
    <row r="247" spans="11:11" x14ac:dyDescent="0.25">
      <c r="K247" s="77"/>
    </row>
    <row r="248" spans="11:11" x14ac:dyDescent="0.25">
      <c r="K248" s="77"/>
    </row>
    <row r="249" spans="11:11" x14ac:dyDescent="0.25">
      <c r="K249" s="77"/>
    </row>
    <row r="250" spans="11:11" x14ac:dyDescent="0.25">
      <c r="K250" s="77"/>
    </row>
    <row r="251" spans="11:11" x14ac:dyDescent="0.25">
      <c r="K251" s="77"/>
    </row>
    <row r="252" spans="11:11" x14ac:dyDescent="0.25">
      <c r="K252" s="77"/>
    </row>
    <row r="253" spans="11:11" x14ac:dyDescent="0.25">
      <c r="K253" s="77"/>
    </row>
    <row r="254" spans="11:11" x14ac:dyDescent="0.25">
      <c r="K254" s="77"/>
    </row>
    <row r="255" spans="11:11" x14ac:dyDescent="0.25">
      <c r="K255" s="77"/>
    </row>
    <row r="256" spans="11:11" x14ac:dyDescent="0.25">
      <c r="K256" s="77"/>
    </row>
    <row r="257" spans="11:11" x14ac:dyDescent="0.25">
      <c r="K257" s="77"/>
    </row>
    <row r="258" spans="11:11" x14ac:dyDescent="0.25">
      <c r="K258" s="77"/>
    </row>
    <row r="259" spans="11:11" x14ac:dyDescent="0.25">
      <c r="K259" s="77"/>
    </row>
    <row r="260" spans="11:11" x14ac:dyDescent="0.25">
      <c r="K260" s="77"/>
    </row>
    <row r="261" spans="11:11" x14ac:dyDescent="0.25">
      <c r="K261" s="77"/>
    </row>
    <row r="262" spans="11:11" x14ac:dyDescent="0.25">
      <c r="K262" s="77"/>
    </row>
    <row r="263" spans="11:11" x14ac:dyDescent="0.25">
      <c r="K263" s="77"/>
    </row>
    <row r="264" spans="11:11" x14ac:dyDescent="0.25">
      <c r="K264" s="77"/>
    </row>
    <row r="265" spans="11:11" x14ac:dyDescent="0.25">
      <c r="K265" s="77"/>
    </row>
    <row r="266" spans="11:11" x14ac:dyDescent="0.25">
      <c r="K266" s="77"/>
    </row>
    <row r="267" spans="11:11" x14ac:dyDescent="0.25">
      <c r="K267" s="77"/>
    </row>
    <row r="268" spans="11:11" x14ac:dyDescent="0.25">
      <c r="K268" s="77"/>
    </row>
    <row r="269" spans="11:11" x14ac:dyDescent="0.25">
      <c r="K269" s="77"/>
    </row>
    <row r="270" spans="11:11" x14ac:dyDescent="0.25">
      <c r="K270" s="77"/>
    </row>
    <row r="271" spans="11:11" x14ac:dyDescent="0.25">
      <c r="K271" s="77"/>
    </row>
    <row r="272" spans="11:11" x14ac:dyDescent="0.25">
      <c r="K272" s="77"/>
    </row>
    <row r="273" spans="11:11" x14ac:dyDescent="0.25">
      <c r="K273" s="77"/>
    </row>
    <row r="274" spans="11:11" x14ac:dyDescent="0.25">
      <c r="K274" s="77"/>
    </row>
    <row r="275" spans="11:11" x14ac:dyDescent="0.25">
      <c r="K275" s="77"/>
    </row>
    <row r="276" spans="11:11" x14ac:dyDescent="0.25">
      <c r="K276" s="77"/>
    </row>
    <row r="277" spans="11:11" x14ac:dyDescent="0.25">
      <c r="K277" s="77"/>
    </row>
    <row r="278" spans="11:11" x14ac:dyDescent="0.25">
      <c r="K278" s="77"/>
    </row>
    <row r="279" spans="11:11" x14ac:dyDescent="0.25">
      <c r="K279" s="77"/>
    </row>
    <row r="280" spans="11:11" x14ac:dyDescent="0.25">
      <c r="K280" s="77"/>
    </row>
    <row r="281" spans="11:11" x14ac:dyDescent="0.25">
      <c r="K281" s="77"/>
    </row>
    <row r="282" spans="11:11" x14ac:dyDescent="0.25">
      <c r="K282" s="77"/>
    </row>
    <row r="283" spans="11:11" x14ac:dyDescent="0.25">
      <c r="K283" s="77"/>
    </row>
    <row r="284" spans="11:11" x14ac:dyDescent="0.25">
      <c r="K284" s="77"/>
    </row>
    <row r="285" spans="11:11" x14ac:dyDescent="0.25">
      <c r="K285" s="77"/>
    </row>
    <row r="286" spans="11:11" x14ac:dyDescent="0.25">
      <c r="K286" s="77"/>
    </row>
    <row r="287" spans="11:11" x14ac:dyDescent="0.25">
      <c r="K287" s="77"/>
    </row>
    <row r="288" spans="11:11" x14ac:dyDescent="0.25">
      <c r="K288" s="77"/>
    </row>
    <row r="289" spans="11:11" x14ac:dyDescent="0.25">
      <c r="K289" s="77"/>
    </row>
    <row r="290" spans="11:11" x14ac:dyDescent="0.25">
      <c r="K290" s="77"/>
    </row>
    <row r="291" spans="11:11" x14ac:dyDescent="0.25">
      <c r="K291" s="77"/>
    </row>
    <row r="292" spans="11:11" x14ac:dyDescent="0.25">
      <c r="K292" s="77"/>
    </row>
    <row r="293" spans="11:11" x14ac:dyDescent="0.25">
      <c r="K293" s="77"/>
    </row>
    <row r="294" spans="11:11" x14ac:dyDescent="0.25">
      <c r="K294" s="77"/>
    </row>
    <row r="295" spans="11:11" x14ac:dyDescent="0.25">
      <c r="K295" s="77"/>
    </row>
    <row r="296" spans="11:11" x14ac:dyDescent="0.25">
      <c r="K296" s="77"/>
    </row>
    <row r="297" spans="11:11" x14ac:dyDescent="0.25">
      <c r="K297" s="77"/>
    </row>
    <row r="298" spans="11:11" x14ac:dyDescent="0.25">
      <c r="K298" s="77"/>
    </row>
    <row r="299" spans="11:11" x14ac:dyDescent="0.25">
      <c r="K299" s="77"/>
    </row>
    <row r="300" spans="11:11" x14ac:dyDescent="0.25">
      <c r="K300" s="77"/>
    </row>
    <row r="301" spans="11:11" x14ac:dyDescent="0.25">
      <c r="K301" s="77"/>
    </row>
    <row r="302" spans="11:11" x14ac:dyDescent="0.25">
      <c r="K302" s="77"/>
    </row>
    <row r="303" spans="11:11" x14ac:dyDescent="0.25">
      <c r="K303" s="77"/>
    </row>
    <row r="304" spans="11:11" x14ac:dyDescent="0.25">
      <c r="K304" s="77"/>
    </row>
    <row r="305" spans="11:11" x14ac:dyDescent="0.25">
      <c r="K305" s="77"/>
    </row>
    <row r="306" spans="11:11" x14ac:dyDescent="0.25">
      <c r="K306" s="77"/>
    </row>
    <row r="307" spans="11:11" x14ac:dyDescent="0.25">
      <c r="K307" s="77"/>
    </row>
    <row r="308" spans="11:11" x14ac:dyDescent="0.25">
      <c r="K308" s="77"/>
    </row>
    <row r="309" spans="11:11" x14ac:dyDescent="0.25">
      <c r="K309" s="77"/>
    </row>
    <row r="310" spans="11:11" x14ac:dyDescent="0.25">
      <c r="K310" s="77"/>
    </row>
    <row r="311" spans="11:11" x14ac:dyDescent="0.25">
      <c r="K311" s="77"/>
    </row>
    <row r="312" spans="11:11" x14ac:dyDescent="0.25">
      <c r="K312" s="77"/>
    </row>
    <row r="313" spans="11:11" x14ac:dyDescent="0.25">
      <c r="K313" s="77"/>
    </row>
    <row r="314" spans="11:11" x14ac:dyDescent="0.25">
      <c r="K314" s="77"/>
    </row>
    <row r="315" spans="11:11" x14ac:dyDescent="0.25">
      <c r="K315" s="77"/>
    </row>
    <row r="316" spans="11:11" x14ac:dyDescent="0.25">
      <c r="K316" s="77"/>
    </row>
    <row r="317" spans="11:11" x14ac:dyDescent="0.25">
      <c r="K317" s="77"/>
    </row>
    <row r="318" spans="11:11" x14ac:dyDescent="0.25">
      <c r="K318" s="77"/>
    </row>
    <row r="319" spans="11:11" x14ac:dyDescent="0.25">
      <c r="K319" s="77"/>
    </row>
    <row r="320" spans="11:11" x14ac:dyDescent="0.25">
      <c r="K320" s="77"/>
    </row>
    <row r="321" spans="11:11" x14ac:dyDescent="0.25">
      <c r="K321" s="77"/>
    </row>
    <row r="322" spans="11:11" x14ac:dyDescent="0.25">
      <c r="K322" s="77"/>
    </row>
    <row r="323" spans="11:11" x14ac:dyDescent="0.25">
      <c r="K323" s="77"/>
    </row>
    <row r="324" spans="11:11" x14ac:dyDescent="0.25">
      <c r="K324" s="77"/>
    </row>
    <row r="325" spans="11:11" x14ac:dyDescent="0.25">
      <c r="K325" s="77"/>
    </row>
    <row r="326" spans="11:11" x14ac:dyDescent="0.25">
      <c r="K326" s="77"/>
    </row>
    <row r="327" spans="11:11" x14ac:dyDescent="0.25">
      <c r="K327" s="77"/>
    </row>
    <row r="328" spans="11:11" x14ac:dyDescent="0.25">
      <c r="K328" s="77"/>
    </row>
    <row r="329" spans="11:11" x14ac:dyDescent="0.25">
      <c r="K329" s="77"/>
    </row>
    <row r="330" spans="11:11" x14ac:dyDescent="0.25">
      <c r="K330" s="77"/>
    </row>
    <row r="331" spans="11:11" x14ac:dyDescent="0.25">
      <c r="K331" s="77"/>
    </row>
    <row r="332" spans="11:11" x14ac:dyDescent="0.25">
      <c r="K332" s="77"/>
    </row>
    <row r="333" spans="11:11" x14ac:dyDescent="0.25">
      <c r="K333" s="77"/>
    </row>
    <row r="334" spans="11:11" x14ac:dyDescent="0.25">
      <c r="K334" s="77"/>
    </row>
    <row r="335" spans="11:11" x14ac:dyDescent="0.25">
      <c r="K335" s="77"/>
    </row>
    <row r="336" spans="11:11" x14ac:dyDescent="0.25">
      <c r="K336" s="77"/>
    </row>
    <row r="337" spans="11:11" x14ac:dyDescent="0.25">
      <c r="K337" s="77"/>
    </row>
    <row r="338" spans="11:11" x14ac:dyDescent="0.25">
      <c r="K338" s="77"/>
    </row>
    <row r="339" spans="11:11" x14ac:dyDescent="0.25">
      <c r="K339" s="77"/>
    </row>
    <row r="340" spans="11:11" x14ac:dyDescent="0.25">
      <c r="K340" s="77"/>
    </row>
    <row r="341" spans="11:11" x14ac:dyDescent="0.25">
      <c r="K341" s="77"/>
    </row>
    <row r="342" spans="11:11" x14ac:dyDescent="0.25">
      <c r="K342" s="77"/>
    </row>
    <row r="343" spans="11:11" x14ac:dyDescent="0.25">
      <c r="K343" s="77"/>
    </row>
    <row r="344" spans="11:11" x14ac:dyDescent="0.25">
      <c r="K344" s="77"/>
    </row>
    <row r="345" spans="11:11" x14ac:dyDescent="0.25">
      <c r="K345" s="77"/>
    </row>
    <row r="346" spans="11:11" x14ac:dyDescent="0.25">
      <c r="K346" s="77"/>
    </row>
    <row r="347" spans="11:11" x14ac:dyDescent="0.25">
      <c r="K347" s="77"/>
    </row>
    <row r="348" spans="11:11" x14ac:dyDescent="0.25">
      <c r="K348" s="77"/>
    </row>
    <row r="349" spans="11:11" x14ac:dyDescent="0.25">
      <c r="K349" s="77"/>
    </row>
    <row r="350" spans="11:11" x14ac:dyDescent="0.25">
      <c r="K350" s="77"/>
    </row>
    <row r="351" spans="11:11" x14ac:dyDescent="0.25">
      <c r="K351" s="77"/>
    </row>
    <row r="352" spans="11:11" x14ac:dyDescent="0.25">
      <c r="K352" s="77"/>
    </row>
    <row r="353" spans="11:11" x14ac:dyDescent="0.25">
      <c r="K353" s="77"/>
    </row>
    <row r="354" spans="11:11" x14ac:dyDescent="0.25">
      <c r="K354" s="77"/>
    </row>
    <row r="355" spans="11:11" x14ac:dyDescent="0.25">
      <c r="K355" s="77"/>
    </row>
    <row r="356" spans="11:11" x14ac:dyDescent="0.25">
      <c r="K356" s="77"/>
    </row>
    <row r="357" spans="11:11" x14ac:dyDescent="0.25">
      <c r="K357" s="77"/>
    </row>
    <row r="358" spans="11:11" x14ac:dyDescent="0.25">
      <c r="K358" s="77"/>
    </row>
    <row r="359" spans="11:11" x14ac:dyDescent="0.25">
      <c r="K359" s="77"/>
    </row>
    <row r="360" spans="11:11" x14ac:dyDescent="0.25">
      <c r="K360" s="77"/>
    </row>
    <row r="361" spans="11:11" x14ac:dyDescent="0.25">
      <c r="K361" s="77"/>
    </row>
    <row r="362" spans="11:11" x14ac:dyDescent="0.25">
      <c r="K362" s="77"/>
    </row>
    <row r="363" spans="11:11" x14ac:dyDescent="0.25">
      <c r="K363" s="77"/>
    </row>
    <row r="364" spans="11:11" x14ac:dyDescent="0.25">
      <c r="K364" s="77"/>
    </row>
    <row r="365" spans="11:11" x14ac:dyDescent="0.25">
      <c r="K365" s="77"/>
    </row>
    <row r="366" spans="11:11" x14ac:dyDescent="0.25">
      <c r="K366" s="77"/>
    </row>
    <row r="367" spans="11:11" x14ac:dyDescent="0.25">
      <c r="K367" s="77"/>
    </row>
    <row r="368" spans="11:11" x14ac:dyDescent="0.25">
      <c r="K368" s="77"/>
    </row>
    <row r="369" spans="11:11" x14ac:dyDescent="0.25">
      <c r="K369" s="77"/>
    </row>
    <row r="370" spans="11:11" x14ac:dyDescent="0.25">
      <c r="K370" s="77"/>
    </row>
    <row r="371" spans="11:11" x14ac:dyDescent="0.25">
      <c r="K371" s="77"/>
    </row>
    <row r="372" spans="11:11" x14ac:dyDescent="0.25">
      <c r="K372" s="77"/>
    </row>
    <row r="373" spans="11:11" x14ac:dyDescent="0.25">
      <c r="K373" s="77"/>
    </row>
    <row r="374" spans="11:11" x14ac:dyDescent="0.25">
      <c r="K374" s="77"/>
    </row>
    <row r="375" spans="11:11" x14ac:dyDescent="0.25">
      <c r="K375" s="77"/>
    </row>
    <row r="376" spans="11:11" x14ac:dyDescent="0.25">
      <c r="K376" s="77"/>
    </row>
    <row r="377" spans="11:11" x14ac:dyDescent="0.25">
      <c r="K377" s="77"/>
    </row>
    <row r="378" spans="11:11" x14ac:dyDescent="0.25">
      <c r="K378" s="77"/>
    </row>
    <row r="379" spans="11:11" x14ac:dyDescent="0.25">
      <c r="K379" s="77"/>
    </row>
    <row r="380" spans="11:11" x14ac:dyDescent="0.25">
      <c r="K380" s="77"/>
    </row>
    <row r="381" spans="11:11" x14ac:dyDescent="0.25">
      <c r="K381" s="77"/>
    </row>
    <row r="382" spans="11:11" x14ac:dyDescent="0.25">
      <c r="K382" s="77"/>
    </row>
    <row r="383" spans="11:11" x14ac:dyDescent="0.25">
      <c r="K383" s="77"/>
    </row>
    <row r="384" spans="11:11" x14ac:dyDescent="0.25">
      <c r="K384" s="77"/>
    </row>
    <row r="385" spans="11:11" x14ac:dyDescent="0.25">
      <c r="K385" s="77"/>
    </row>
    <row r="386" spans="11:11" x14ac:dyDescent="0.25">
      <c r="K386" s="77"/>
    </row>
    <row r="387" spans="11:11" x14ac:dyDescent="0.25">
      <c r="K387" s="77"/>
    </row>
    <row r="388" spans="11:11" x14ac:dyDescent="0.25">
      <c r="K388" s="77"/>
    </row>
    <row r="389" spans="11:11" x14ac:dyDescent="0.25">
      <c r="K389" s="77"/>
    </row>
    <row r="390" spans="11:11" x14ac:dyDescent="0.25">
      <c r="K390" s="77"/>
    </row>
    <row r="391" spans="11:11" x14ac:dyDescent="0.25">
      <c r="K391" s="77"/>
    </row>
    <row r="392" spans="11:11" x14ac:dyDescent="0.25">
      <c r="K392" s="77"/>
    </row>
    <row r="393" spans="11:11" x14ac:dyDescent="0.25">
      <c r="K393" s="77"/>
    </row>
    <row r="394" spans="11:11" x14ac:dyDescent="0.25">
      <c r="K394" s="77"/>
    </row>
    <row r="395" spans="11:11" x14ac:dyDescent="0.25">
      <c r="K395" s="77"/>
    </row>
    <row r="396" spans="11:11" x14ac:dyDescent="0.25">
      <c r="K396" s="77"/>
    </row>
    <row r="397" spans="11:11" x14ac:dyDescent="0.25">
      <c r="K397" s="77"/>
    </row>
    <row r="398" spans="11:11" x14ac:dyDescent="0.25">
      <c r="K398" s="77"/>
    </row>
    <row r="399" spans="11:11" x14ac:dyDescent="0.25">
      <c r="K399" s="77"/>
    </row>
    <row r="400" spans="11:11" x14ac:dyDescent="0.25">
      <c r="K400" s="77"/>
    </row>
    <row r="401" spans="11:11" x14ac:dyDescent="0.25">
      <c r="K401" s="77"/>
    </row>
    <row r="402" spans="11:11" x14ac:dyDescent="0.25">
      <c r="K402" s="77"/>
    </row>
    <row r="403" spans="11:11" x14ac:dyDescent="0.25">
      <c r="K403" s="77"/>
    </row>
    <row r="404" spans="11:11" x14ac:dyDescent="0.25">
      <c r="K404" s="77"/>
    </row>
    <row r="405" spans="11:11" x14ac:dyDescent="0.25">
      <c r="K405" s="77"/>
    </row>
    <row r="406" spans="11:11" x14ac:dyDescent="0.25">
      <c r="K406" s="77"/>
    </row>
    <row r="407" spans="11:11" x14ac:dyDescent="0.25">
      <c r="K407" s="77"/>
    </row>
    <row r="408" spans="11:11" x14ac:dyDescent="0.25">
      <c r="K408" s="77"/>
    </row>
    <row r="409" spans="11:11" x14ac:dyDescent="0.25">
      <c r="K409" s="77"/>
    </row>
    <row r="410" spans="11:11" x14ac:dyDescent="0.25">
      <c r="K410" s="77"/>
    </row>
    <row r="411" spans="11:11" x14ac:dyDescent="0.25">
      <c r="K411" s="77"/>
    </row>
    <row r="412" spans="11:11" x14ac:dyDescent="0.25">
      <c r="K412" s="77"/>
    </row>
    <row r="413" spans="11:11" x14ac:dyDescent="0.25">
      <c r="K413" s="77"/>
    </row>
    <row r="414" spans="11:11" x14ac:dyDescent="0.25">
      <c r="K414" s="77"/>
    </row>
    <row r="415" spans="11:11" x14ac:dyDescent="0.25">
      <c r="K415" s="77"/>
    </row>
    <row r="416" spans="11:11" x14ac:dyDescent="0.25">
      <c r="K416" s="77"/>
    </row>
    <row r="417" spans="11:11" x14ac:dyDescent="0.25">
      <c r="K417" s="77"/>
    </row>
    <row r="418" spans="11:11" x14ac:dyDescent="0.25">
      <c r="K418" s="77"/>
    </row>
    <row r="419" spans="11:11" x14ac:dyDescent="0.25">
      <c r="K419" s="77"/>
    </row>
    <row r="420" spans="11:11" x14ac:dyDescent="0.25">
      <c r="K420" s="77"/>
    </row>
    <row r="421" spans="11:11" x14ac:dyDescent="0.25">
      <c r="K421" s="77"/>
    </row>
    <row r="422" spans="11:11" x14ac:dyDescent="0.25">
      <c r="K422" s="77"/>
    </row>
    <row r="423" spans="11:11" x14ac:dyDescent="0.25">
      <c r="K423" s="77"/>
    </row>
    <row r="424" spans="11:11" x14ac:dyDescent="0.25">
      <c r="K424" s="77"/>
    </row>
    <row r="425" spans="11:11" x14ac:dyDescent="0.25">
      <c r="K425" s="77"/>
    </row>
    <row r="426" spans="11:11" x14ac:dyDescent="0.25">
      <c r="K426" s="77"/>
    </row>
    <row r="427" spans="11:11" x14ac:dyDescent="0.25">
      <c r="K427" s="77"/>
    </row>
    <row r="428" spans="11:11" x14ac:dyDescent="0.25">
      <c r="K428" s="77"/>
    </row>
    <row r="429" spans="11:11" x14ac:dyDescent="0.25">
      <c r="K429" s="77"/>
    </row>
    <row r="430" spans="11:11" x14ac:dyDescent="0.25">
      <c r="K430" s="77"/>
    </row>
    <row r="431" spans="11:11" x14ac:dyDescent="0.25">
      <c r="K431" s="77"/>
    </row>
    <row r="432" spans="11:11" x14ac:dyDescent="0.25">
      <c r="K432" s="77"/>
    </row>
    <row r="433" spans="11:11" x14ac:dyDescent="0.25">
      <c r="K433" s="77"/>
    </row>
    <row r="434" spans="11:11" x14ac:dyDescent="0.25">
      <c r="K434" s="77"/>
    </row>
    <row r="435" spans="11:11" x14ac:dyDescent="0.25">
      <c r="K435" s="77"/>
    </row>
    <row r="436" spans="11:11" x14ac:dyDescent="0.25">
      <c r="K436" s="77"/>
    </row>
    <row r="437" spans="11:11" x14ac:dyDescent="0.25">
      <c r="K437" s="77"/>
    </row>
    <row r="438" spans="11:11" x14ac:dyDescent="0.25">
      <c r="K438" s="77"/>
    </row>
    <row r="439" spans="11:11" x14ac:dyDescent="0.25">
      <c r="K439" s="77"/>
    </row>
    <row r="440" spans="11:11" x14ac:dyDescent="0.25">
      <c r="K440" s="77"/>
    </row>
    <row r="441" spans="11:11" x14ac:dyDescent="0.25">
      <c r="K441" s="77"/>
    </row>
    <row r="442" spans="11:11" x14ac:dyDescent="0.25">
      <c r="K442" s="77"/>
    </row>
    <row r="443" spans="11:11" x14ac:dyDescent="0.25">
      <c r="K443" s="77"/>
    </row>
    <row r="444" spans="11:11" x14ac:dyDescent="0.25">
      <c r="K444" s="77"/>
    </row>
    <row r="445" spans="11:11" x14ac:dyDescent="0.25">
      <c r="K445" s="77"/>
    </row>
    <row r="446" spans="11:11" x14ac:dyDescent="0.25">
      <c r="K446" s="77"/>
    </row>
    <row r="447" spans="11:11" x14ac:dyDescent="0.25">
      <c r="K447" s="77"/>
    </row>
    <row r="448" spans="11:11" x14ac:dyDescent="0.25">
      <c r="K448" s="77"/>
    </row>
    <row r="449" spans="11:11" x14ac:dyDescent="0.25">
      <c r="K449" s="77"/>
    </row>
    <row r="450" spans="11:11" x14ac:dyDescent="0.25">
      <c r="K450" s="77"/>
    </row>
    <row r="451" spans="11:11" x14ac:dyDescent="0.25">
      <c r="K451" s="77"/>
    </row>
    <row r="452" spans="11:11" x14ac:dyDescent="0.25">
      <c r="K452" s="77"/>
    </row>
    <row r="453" spans="11:11" x14ac:dyDescent="0.25">
      <c r="K453" s="77"/>
    </row>
    <row r="454" spans="11:11" x14ac:dyDescent="0.25">
      <c r="K454" s="77"/>
    </row>
    <row r="455" spans="11:11" x14ac:dyDescent="0.25">
      <c r="K455" s="77"/>
    </row>
    <row r="456" spans="11:11" x14ac:dyDescent="0.25">
      <c r="K456" s="77"/>
    </row>
    <row r="457" spans="11:11" x14ac:dyDescent="0.25">
      <c r="K457" s="77"/>
    </row>
    <row r="458" spans="11:11" x14ac:dyDescent="0.25">
      <c r="K458" s="77"/>
    </row>
    <row r="459" spans="11:11" x14ac:dyDescent="0.25">
      <c r="K459" s="77"/>
    </row>
    <row r="460" spans="11:11" x14ac:dyDescent="0.25">
      <c r="K460" s="77"/>
    </row>
    <row r="461" spans="11:11" x14ac:dyDescent="0.25">
      <c r="K461" s="77"/>
    </row>
    <row r="462" spans="11:11" x14ac:dyDescent="0.25">
      <c r="K462" s="77"/>
    </row>
    <row r="463" spans="11:11" x14ac:dyDescent="0.25">
      <c r="K463" s="77"/>
    </row>
    <row r="464" spans="11:11" x14ac:dyDescent="0.25">
      <c r="K464" s="77"/>
    </row>
    <row r="465" spans="11:11" x14ac:dyDescent="0.25">
      <c r="K465" s="77"/>
    </row>
    <row r="466" spans="11:11" x14ac:dyDescent="0.25">
      <c r="K466" s="77"/>
    </row>
    <row r="467" spans="11:11" x14ac:dyDescent="0.25">
      <c r="K467" s="77"/>
    </row>
    <row r="468" spans="11:11" x14ac:dyDescent="0.25">
      <c r="K468" s="77"/>
    </row>
    <row r="469" spans="11:11" x14ac:dyDescent="0.25">
      <c r="K469" s="77"/>
    </row>
    <row r="470" spans="11:11" x14ac:dyDescent="0.25">
      <c r="K470" s="77"/>
    </row>
    <row r="471" spans="11:11" x14ac:dyDescent="0.25">
      <c r="K471" s="77"/>
    </row>
    <row r="472" spans="11:11" x14ac:dyDescent="0.25">
      <c r="K472" s="77"/>
    </row>
    <row r="473" spans="11:11" x14ac:dyDescent="0.25">
      <c r="K473" s="77"/>
    </row>
    <row r="474" spans="11:11" x14ac:dyDescent="0.25">
      <c r="K474" s="77"/>
    </row>
    <row r="475" spans="11:11" x14ac:dyDescent="0.25">
      <c r="K475" s="77"/>
    </row>
    <row r="476" spans="11:11" x14ac:dyDescent="0.25">
      <c r="K476" s="77"/>
    </row>
    <row r="477" spans="11:11" x14ac:dyDescent="0.25">
      <c r="K477" s="77"/>
    </row>
    <row r="478" spans="11:11" x14ac:dyDescent="0.25">
      <c r="K478" s="77"/>
    </row>
    <row r="479" spans="11:11" x14ac:dyDescent="0.25">
      <c r="K479" s="77"/>
    </row>
    <row r="480" spans="11:11" x14ac:dyDescent="0.25">
      <c r="K480" s="77"/>
    </row>
    <row r="481" spans="11:11" x14ac:dyDescent="0.25">
      <c r="K481" s="77"/>
    </row>
    <row r="482" spans="11:11" x14ac:dyDescent="0.25">
      <c r="K482" s="77"/>
    </row>
    <row r="483" spans="11:11" x14ac:dyDescent="0.25">
      <c r="K483" s="77"/>
    </row>
    <row r="484" spans="11:11" x14ac:dyDescent="0.25">
      <c r="K484" s="77"/>
    </row>
    <row r="485" spans="11:11" x14ac:dyDescent="0.25">
      <c r="K485" s="77"/>
    </row>
    <row r="486" spans="11:11" x14ac:dyDescent="0.25">
      <c r="K486" s="77"/>
    </row>
    <row r="487" spans="11:11" x14ac:dyDescent="0.25">
      <c r="K487" s="77"/>
    </row>
    <row r="488" spans="11:11" x14ac:dyDescent="0.25">
      <c r="K488" s="77"/>
    </row>
    <row r="489" spans="11:11" x14ac:dyDescent="0.25">
      <c r="K489" s="77"/>
    </row>
    <row r="490" spans="11:11" x14ac:dyDescent="0.25">
      <c r="K490" s="77"/>
    </row>
    <row r="491" spans="11:11" x14ac:dyDescent="0.25">
      <c r="K491" s="77"/>
    </row>
    <row r="492" spans="11:11" x14ac:dyDescent="0.25">
      <c r="K492" s="77"/>
    </row>
    <row r="493" spans="11:11" x14ac:dyDescent="0.25">
      <c r="K493" s="77"/>
    </row>
    <row r="494" spans="11:11" x14ac:dyDescent="0.25">
      <c r="K494" s="77"/>
    </row>
    <row r="495" spans="11:11" x14ac:dyDescent="0.25">
      <c r="K495" s="77"/>
    </row>
    <row r="496" spans="11:11" x14ac:dyDescent="0.25">
      <c r="K496" s="77"/>
    </row>
    <row r="497" spans="11:11" x14ac:dyDescent="0.25">
      <c r="K497" s="77"/>
    </row>
    <row r="498" spans="11:11" x14ac:dyDescent="0.25">
      <c r="K498" s="77"/>
    </row>
    <row r="499" spans="11:11" x14ac:dyDescent="0.25">
      <c r="K499" s="77"/>
    </row>
    <row r="500" spans="11:11" x14ac:dyDescent="0.25">
      <c r="K500" s="77"/>
    </row>
    <row r="501" spans="11:11" x14ac:dyDescent="0.25">
      <c r="K501" s="77"/>
    </row>
    <row r="502" spans="11:11" x14ac:dyDescent="0.25">
      <c r="K502" s="77"/>
    </row>
    <row r="503" spans="11:11" x14ac:dyDescent="0.25">
      <c r="K503" s="77"/>
    </row>
    <row r="504" spans="11:11" x14ac:dyDescent="0.25">
      <c r="K504" s="77"/>
    </row>
    <row r="505" spans="11:11" x14ac:dyDescent="0.25">
      <c r="K505" s="77"/>
    </row>
    <row r="506" spans="11:11" x14ac:dyDescent="0.25">
      <c r="K506" s="77"/>
    </row>
    <row r="507" spans="11:11" x14ac:dyDescent="0.25">
      <c r="K507" s="77"/>
    </row>
    <row r="508" spans="11:11" x14ac:dyDescent="0.25">
      <c r="K508" s="77"/>
    </row>
    <row r="509" spans="11:11" x14ac:dyDescent="0.25">
      <c r="K509" s="77"/>
    </row>
    <row r="510" spans="11:11" x14ac:dyDescent="0.25">
      <c r="K510" s="77"/>
    </row>
    <row r="511" spans="11:11" x14ac:dyDescent="0.25">
      <c r="K511" s="77"/>
    </row>
    <row r="512" spans="11:11" x14ac:dyDescent="0.25">
      <c r="K512" s="77"/>
    </row>
    <row r="513" spans="11:11" x14ac:dyDescent="0.25">
      <c r="K513" s="77"/>
    </row>
    <row r="514" spans="11:11" x14ac:dyDescent="0.25">
      <c r="K514" s="77"/>
    </row>
    <row r="515" spans="11:11" x14ac:dyDescent="0.25">
      <c r="K515" s="77"/>
    </row>
    <row r="516" spans="11:11" x14ac:dyDescent="0.25">
      <c r="K516" s="77"/>
    </row>
    <row r="517" spans="11:11" x14ac:dyDescent="0.25">
      <c r="K517" s="77"/>
    </row>
    <row r="518" spans="11:11" x14ac:dyDescent="0.25">
      <c r="K518" s="77"/>
    </row>
    <row r="519" spans="11:11" x14ac:dyDescent="0.25">
      <c r="K519" s="77"/>
    </row>
    <row r="520" spans="11:11" x14ac:dyDescent="0.25">
      <c r="K520" s="77"/>
    </row>
    <row r="521" spans="11:11" x14ac:dyDescent="0.25">
      <c r="K521" s="77"/>
    </row>
    <row r="522" spans="11:11" x14ac:dyDescent="0.25">
      <c r="K522" s="77"/>
    </row>
    <row r="523" spans="11:11" x14ac:dyDescent="0.25">
      <c r="K523" s="77"/>
    </row>
    <row r="524" spans="11:11" x14ac:dyDescent="0.25">
      <c r="K524" s="77"/>
    </row>
    <row r="525" spans="11:11" x14ac:dyDescent="0.25">
      <c r="K525" s="77"/>
    </row>
    <row r="526" spans="11:11" x14ac:dyDescent="0.25">
      <c r="K526" s="77"/>
    </row>
    <row r="527" spans="11:11" x14ac:dyDescent="0.25">
      <c r="K527" s="77"/>
    </row>
    <row r="528" spans="11:11" x14ac:dyDescent="0.25">
      <c r="K528" s="77"/>
    </row>
    <row r="529" spans="11:11" x14ac:dyDescent="0.25">
      <c r="K529" s="77"/>
    </row>
    <row r="530" spans="11:11" x14ac:dyDescent="0.25">
      <c r="K530" s="77"/>
    </row>
    <row r="531" spans="11:11" x14ac:dyDescent="0.25">
      <c r="K531" s="77"/>
    </row>
    <row r="532" spans="11:11" x14ac:dyDescent="0.25">
      <c r="K532" s="77"/>
    </row>
    <row r="533" spans="11:11" x14ac:dyDescent="0.25">
      <c r="K533" s="77"/>
    </row>
    <row r="534" spans="11:11" x14ac:dyDescent="0.25">
      <c r="K534" s="77"/>
    </row>
    <row r="535" spans="11:11" x14ac:dyDescent="0.25">
      <c r="K535" s="77"/>
    </row>
    <row r="536" spans="11:11" x14ac:dyDescent="0.25">
      <c r="K536" s="77"/>
    </row>
    <row r="537" spans="11:11" x14ac:dyDescent="0.25">
      <c r="K537" s="77"/>
    </row>
    <row r="538" spans="11:11" x14ac:dyDescent="0.25">
      <c r="K538" s="77"/>
    </row>
    <row r="539" spans="11:11" x14ac:dyDescent="0.25">
      <c r="K539" s="77"/>
    </row>
    <row r="540" spans="11:11" x14ac:dyDescent="0.25">
      <c r="K540" s="77"/>
    </row>
    <row r="541" spans="11:11" x14ac:dyDescent="0.25">
      <c r="K541" s="77"/>
    </row>
    <row r="542" spans="11:11" x14ac:dyDescent="0.25">
      <c r="K542" s="77"/>
    </row>
    <row r="543" spans="11:11" x14ac:dyDescent="0.25">
      <c r="K543" s="77"/>
    </row>
    <row r="544" spans="11:11" x14ac:dyDescent="0.25">
      <c r="K544" s="77"/>
    </row>
    <row r="545" spans="11:11" x14ac:dyDescent="0.25">
      <c r="K545" s="77"/>
    </row>
    <row r="546" spans="11:11" x14ac:dyDescent="0.25">
      <c r="K546" s="77"/>
    </row>
    <row r="547" spans="11:11" x14ac:dyDescent="0.25">
      <c r="K547" s="77"/>
    </row>
    <row r="548" spans="11:11" x14ac:dyDescent="0.25">
      <c r="K548" s="77"/>
    </row>
    <row r="549" spans="11:11" x14ac:dyDescent="0.25">
      <c r="K549" s="77"/>
    </row>
    <row r="550" spans="11:11" x14ac:dyDescent="0.25">
      <c r="K550" s="77"/>
    </row>
    <row r="551" spans="11:11" x14ac:dyDescent="0.25">
      <c r="K551" s="77"/>
    </row>
    <row r="552" spans="11:11" x14ac:dyDescent="0.25">
      <c r="K552" s="77"/>
    </row>
    <row r="553" spans="11:11" x14ac:dyDescent="0.25">
      <c r="K553" s="77"/>
    </row>
    <row r="554" spans="11:11" x14ac:dyDescent="0.25">
      <c r="K554" s="77"/>
    </row>
    <row r="555" spans="11:11" x14ac:dyDescent="0.25">
      <c r="K555" s="77"/>
    </row>
    <row r="556" spans="11:11" x14ac:dyDescent="0.25">
      <c r="K556" s="77"/>
    </row>
    <row r="557" spans="11:11" x14ac:dyDescent="0.25">
      <c r="K557" s="77"/>
    </row>
    <row r="558" spans="11:11" x14ac:dyDescent="0.25">
      <c r="K558" s="77"/>
    </row>
    <row r="559" spans="11:11" x14ac:dyDescent="0.25">
      <c r="K559" s="77"/>
    </row>
    <row r="560" spans="11:11" x14ac:dyDescent="0.25">
      <c r="K560" s="77"/>
    </row>
    <row r="561" spans="11:11" x14ac:dyDescent="0.25">
      <c r="K561" s="77"/>
    </row>
    <row r="562" spans="11:11" x14ac:dyDescent="0.25">
      <c r="K562" s="77"/>
    </row>
    <row r="563" spans="11:11" x14ac:dyDescent="0.25">
      <c r="K563" s="77"/>
    </row>
    <row r="564" spans="11:11" x14ac:dyDescent="0.25">
      <c r="K564" s="77"/>
    </row>
    <row r="565" spans="11:11" x14ac:dyDescent="0.25">
      <c r="K565" s="77"/>
    </row>
    <row r="566" spans="11:11" x14ac:dyDescent="0.25">
      <c r="K566" s="77"/>
    </row>
    <row r="567" spans="11:11" x14ac:dyDescent="0.25">
      <c r="K567" s="77"/>
    </row>
    <row r="568" spans="11:11" x14ac:dyDescent="0.25">
      <c r="K568" s="77"/>
    </row>
    <row r="569" spans="11:11" x14ac:dyDescent="0.25">
      <c r="K569" s="77"/>
    </row>
    <row r="570" spans="11:11" x14ac:dyDescent="0.25">
      <c r="K570" s="77"/>
    </row>
    <row r="571" spans="11:11" x14ac:dyDescent="0.25">
      <c r="K571" s="77"/>
    </row>
    <row r="572" spans="11:11" x14ac:dyDescent="0.25">
      <c r="K572" s="77"/>
    </row>
    <row r="573" spans="11:11" x14ac:dyDescent="0.25">
      <c r="K573" s="77"/>
    </row>
    <row r="574" spans="11:11" x14ac:dyDescent="0.25">
      <c r="K574" s="77"/>
    </row>
    <row r="575" spans="11:11" x14ac:dyDescent="0.25">
      <c r="K575" s="77"/>
    </row>
    <row r="576" spans="11:11" x14ac:dyDescent="0.25">
      <c r="K576" s="77"/>
    </row>
    <row r="577" spans="11:11" x14ac:dyDescent="0.25">
      <c r="K577" s="77"/>
    </row>
    <row r="578" spans="11:11" x14ac:dyDescent="0.25">
      <c r="K578" s="77"/>
    </row>
    <row r="579" spans="11:11" x14ac:dyDescent="0.25">
      <c r="K579" s="77"/>
    </row>
    <row r="580" spans="11:11" x14ac:dyDescent="0.25">
      <c r="K580" s="77"/>
    </row>
    <row r="581" spans="11:11" x14ac:dyDescent="0.25">
      <c r="K581" s="77"/>
    </row>
    <row r="582" spans="11:11" x14ac:dyDescent="0.25">
      <c r="K582" s="77"/>
    </row>
    <row r="583" spans="11:11" x14ac:dyDescent="0.25">
      <c r="K583" s="77"/>
    </row>
    <row r="584" spans="11:11" x14ac:dyDescent="0.25">
      <c r="K584" s="77"/>
    </row>
    <row r="585" spans="11:11" x14ac:dyDescent="0.25">
      <c r="K585" s="77"/>
    </row>
    <row r="586" spans="11:11" x14ac:dyDescent="0.25">
      <c r="K586" s="77"/>
    </row>
    <row r="587" spans="11:11" x14ac:dyDescent="0.25">
      <c r="K587" s="77"/>
    </row>
    <row r="588" spans="11:11" x14ac:dyDescent="0.25">
      <c r="K588" s="77"/>
    </row>
    <row r="589" spans="11:11" x14ac:dyDescent="0.25">
      <c r="K589" s="77"/>
    </row>
    <row r="590" spans="11:11" x14ac:dyDescent="0.25">
      <c r="K590" s="77"/>
    </row>
    <row r="591" spans="11:11" x14ac:dyDescent="0.25">
      <c r="K591" s="77"/>
    </row>
    <row r="592" spans="11:11" x14ac:dyDescent="0.25">
      <c r="K592" s="77"/>
    </row>
    <row r="593" spans="11:11" x14ac:dyDescent="0.25">
      <c r="K593" s="77"/>
    </row>
    <row r="594" spans="11:11" x14ac:dyDescent="0.25">
      <c r="K594" s="77"/>
    </row>
    <row r="595" spans="11:11" x14ac:dyDescent="0.25">
      <c r="K595" s="77"/>
    </row>
    <row r="596" spans="11:11" x14ac:dyDescent="0.25">
      <c r="K596" s="77"/>
    </row>
    <row r="597" spans="11:11" x14ac:dyDescent="0.25">
      <c r="K597" s="77"/>
    </row>
    <row r="598" spans="11:11" x14ac:dyDescent="0.25">
      <c r="K598" s="77"/>
    </row>
    <row r="599" spans="11:11" x14ac:dyDescent="0.25">
      <c r="K599" s="77"/>
    </row>
    <row r="600" spans="11:11" x14ac:dyDescent="0.25">
      <c r="K600" s="77"/>
    </row>
    <row r="601" spans="11:11" x14ac:dyDescent="0.25">
      <c r="K601" s="77"/>
    </row>
    <row r="602" spans="11:11" x14ac:dyDescent="0.25">
      <c r="K602" s="77"/>
    </row>
    <row r="603" spans="11:11" x14ac:dyDescent="0.25">
      <c r="K603" s="77"/>
    </row>
    <row r="604" spans="11:11" x14ac:dyDescent="0.25">
      <c r="K604" s="77"/>
    </row>
    <row r="605" spans="11:11" x14ac:dyDescent="0.25">
      <c r="K605" s="77"/>
    </row>
    <row r="606" spans="11:11" x14ac:dyDescent="0.25">
      <c r="K606" s="77"/>
    </row>
    <row r="607" spans="11:11" x14ac:dyDescent="0.25">
      <c r="K607" s="77"/>
    </row>
    <row r="608" spans="11:11" x14ac:dyDescent="0.25">
      <c r="K608" s="77"/>
    </row>
    <row r="609" spans="11:11" x14ac:dyDescent="0.25">
      <c r="K609" s="77"/>
    </row>
    <row r="610" spans="11:11" x14ac:dyDescent="0.25">
      <c r="K610" s="77"/>
    </row>
    <row r="611" spans="11:11" x14ac:dyDescent="0.25">
      <c r="K611" s="77"/>
    </row>
    <row r="612" spans="11:11" x14ac:dyDescent="0.25">
      <c r="K612" s="77"/>
    </row>
    <row r="613" spans="11:11" x14ac:dyDescent="0.25">
      <c r="K613" s="77"/>
    </row>
    <row r="614" spans="11:11" x14ac:dyDescent="0.25">
      <c r="K614" s="77"/>
    </row>
    <row r="615" spans="11:11" x14ac:dyDescent="0.25">
      <c r="K615" s="77"/>
    </row>
    <row r="616" spans="11:11" x14ac:dyDescent="0.25">
      <c r="K616" s="77"/>
    </row>
    <row r="617" spans="11:11" x14ac:dyDescent="0.25">
      <c r="K617" s="77"/>
    </row>
    <row r="618" spans="11:11" x14ac:dyDescent="0.25">
      <c r="K618" s="77"/>
    </row>
    <row r="619" spans="11:11" x14ac:dyDescent="0.25">
      <c r="K619" s="77"/>
    </row>
    <row r="620" spans="11:11" x14ac:dyDescent="0.25">
      <c r="K620" s="77"/>
    </row>
    <row r="621" spans="11:11" x14ac:dyDescent="0.25">
      <c r="K621" s="77"/>
    </row>
    <row r="622" spans="11:11" x14ac:dyDescent="0.25">
      <c r="K622" s="77"/>
    </row>
    <row r="623" spans="11:11" x14ac:dyDescent="0.25">
      <c r="K623" s="77"/>
    </row>
    <row r="624" spans="11:11" x14ac:dyDescent="0.25">
      <c r="K624" s="77"/>
    </row>
    <row r="625" spans="11:11" x14ac:dyDescent="0.25">
      <c r="K625" s="77"/>
    </row>
    <row r="626" spans="11:11" x14ac:dyDescent="0.25">
      <c r="K626" s="77"/>
    </row>
    <row r="627" spans="11:11" x14ac:dyDescent="0.25">
      <c r="K627" s="77"/>
    </row>
    <row r="628" spans="11:11" x14ac:dyDescent="0.25">
      <c r="K628" s="77"/>
    </row>
    <row r="629" spans="11:11" x14ac:dyDescent="0.25">
      <c r="K629" s="77"/>
    </row>
    <row r="630" spans="11:11" x14ac:dyDescent="0.25">
      <c r="K630" s="77"/>
    </row>
    <row r="631" spans="11:11" x14ac:dyDescent="0.25">
      <c r="K631" s="77"/>
    </row>
    <row r="632" spans="11:11" x14ac:dyDescent="0.25">
      <c r="K632" s="77"/>
    </row>
    <row r="633" spans="11:11" x14ac:dyDescent="0.25">
      <c r="K633" s="77"/>
    </row>
    <row r="634" spans="11:11" x14ac:dyDescent="0.25">
      <c r="K634" s="77"/>
    </row>
    <row r="635" spans="11:11" x14ac:dyDescent="0.25">
      <c r="K635" s="77"/>
    </row>
    <row r="636" spans="11:11" x14ac:dyDescent="0.25">
      <c r="K636" s="77"/>
    </row>
    <row r="637" spans="11:11" x14ac:dyDescent="0.25">
      <c r="K637" s="77"/>
    </row>
    <row r="638" spans="11:11" x14ac:dyDescent="0.25">
      <c r="K638" s="77"/>
    </row>
    <row r="639" spans="11:11" x14ac:dyDescent="0.25">
      <c r="K639" s="77"/>
    </row>
    <row r="640" spans="11:11" x14ac:dyDescent="0.25">
      <c r="K640" s="77"/>
    </row>
    <row r="641" spans="11:11" x14ac:dyDescent="0.25">
      <c r="K641" s="77"/>
    </row>
    <row r="642" spans="11:11" x14ac:dyDescent="0.25">
      <c r="K642" s="77"/>
    </row>
    <row r="643" spans="11:11" x14ac:dyDescent="0.25">
      <c r="K643" s="77"/>
    </row>
    <row r="644" spans="11:11" x14ac:dyDescent="0.25">
      <c r="K644" s="77"/>
    </row>
    <row r="645" spans="11:11" x14ac:dyDescent="0.25">
      <c r="K645" s="77"/>
    </row>
    <row r="646" spans="11:11" x14ac:dyDescent="0.25">
      <c r="K646" s="77"/>
    </row>
    <row r="647" spans="11:11" x14ac:dyDescent="0.25">
      <c r="K647" s="77"/>
    </row>
    <row r="648" spans="11:11" x14ac:dyDescent="0.25">
      <c r="K648" s="77"/>
    </row>
    <row r="649" spans="11:11" x14ac:dyDescent="0.25">
      <c r="K649" s="77"/>
    </row>
    <row r="650" spans="11:11" x14ac:dyDescent="0.25">
      <c r="K650" s="77"/>
    </row>
    <row r="651" spans="11:11" x14ac:dyDescent="0.25">
      <c r="K651" s="77"/>
    </row>
    <row r="652" spans="11:11" x14ac:dyDescent="0.25">
      <c r="K652" s="77"/>
    </row>
    <row r="653" spans="11:11" x14ac:dyDescent="0.25">
      <c r="K653" s="77"/>
    </row>
    <row r="654" spans="11:11" x14ac:dyDescent="0.25">
      <c r="K654" s="77"/>
    </row>
    <row r="655" spans="11:11" x14ac:dyDescent="0.25">
      <c r="K655" s="77"/>
    </row>
    <row r="656" spans="11:11" x14ac:dyDescent="0.25">
      <c r="K656" s="77"/>
    </row>
    <row r="657" spans="11:11" x14ac:dyDescent="0.25">
      <c r="K657" s="77"/>
    </row>
    <row r="658" spans="11:11" x14ac:dyDescent="0.25">
      <c r="K658" s="77"/>
    </row>
    <row r="659" spans="11:11" x14ac:dyDescent="0.25">
      <c r="K659" s="77"/>
    </row>
    <row r="660" spans="11:11" x14ac:dyDescent="0.25">
      <c r="K660" s="77"/>
    </row>
    <row r="661" spans="11:11" x14ac:dyDescent="0.25">
      <c r="K661" s="77"/>
    </row>
    <row r="662" spans="11:11" x14ac:dyDescent="0.25">
      <c r="K662" s="77"/>
    </row>
    <row r="663" spans="11:11" x14ac:dyDescent="0.25">
      <c r="K663" s="77"/>
    </row>
    <row r="664" spans="11:11" x14ac:dyDescent="0.25">
      <c r="K664" s="77"/>
    </row>
    <row r="665" spans="11:11" x14ac:dyDescent="0.25">
      <c r="K665" s="77"/>
    </row>
    <row r="666" spans="11:11" x14ac:dyDescent="0.25">
      <c r="K666" s="77"/>
    </row>
    <row r="667" spans="11:11" x14ac:dyDescent="0.25">
      <c r="K667" s="77"/>
    </row>
    <row r="668" spans="11:11" x14ac:dyDescent="0.25">
      <c r="K668" s="77"/>
    </row>
    <row r="669" spans="11:11" x14ac:dyDescent="0.25">
      <c r="K669" s="77"/>
    </row>
    <row r="670" spans="11:11" x14ac:dyDescent="0.25">
      <c r="K670" s="77"/>
    </row>
    <row r="671" spans="11:11" x14ac:dyDescent="0.25">
      <c r="K671" s="77"/>
    </row>
    <row r="672" spans="11:11" x14ac:dyDescent="0.25">
      <c r="K672" s="77"/>
    </row>
    <row r="673" spans="11:11" x14ac:dyDescent="0.25">
      <c r="K673" s="77"/>
    </row>
    <row r="674" spans="11:11" x14ac:dyDescent="0.25">
      <c r="K674" s="77"/>
    </row>
    <row r="675" spans="11:11" x14ac:dyDescent="0.25">
      <c r="K675" s="77"/>
    </row>
    <row r="676" spans="11:11" x14ac:dyDescent="0.25">
      <c r="K676" s="77"/>
    </row>
    <row r="677" spans="11:11" x14ac:dyDescent="0.25">
      <c r="K677" s="77"/>
    </row>
    <row r="678" spans="11:11" x14ac:dyDescent="0.25">
      <c r="K678" s="77"/>
    </row>
    <row r="679" spans="11:11" x14ac:dyDescent="0.25">
      <c r="K679" s="77"/>
    </row>
    <row r="680" spans="11:11" x14ac:dyDescent="0.25">
      <c r="K680" s="77"/>
    </row>
    <row r="681" spans="11:11" x14ac:dyDescent="0.25">
      <c r="K681" s="77"/>
    </row>
    <row r="682" spans="11:11" x14ac:dyDescent="0.25">
      <c r="K682" s="77"/>
    </row>
    <row r="683" spans="11:11" x14ac:dyDescent="0.25">
      <c r="K683" s="77"/>
    </row>
    <row r="684" spans="11:11" x14ac:dyDescent="0.25">
      <c r="K684" s="77"/>
    </row>
    <row r="685" spans="11:11" x14ac:dyDescent="0.25">
      <c r="K685" s="77"/>
    </row>
    <row r="686" spans="11:11" x14ac:dyDescent="0.25">
      <c r="K686" s="77"/>
    </row>
    <row r="687" spans="11:11" x14ac:dyDescent="0.25">
      <c r="K687" s="77"/>
    </row>
    <row r="688" spans="11:11" x14ac:dyDescent="0.25">
      <c r="K688" s="77"/>
    </row>
    <row r="689" spans="11:11" x14ac:dyDescent="0.25">
      <c r="K689" s="77"/>
    </row>
    <row r="690" spans="11:11" x14ac:dyDescent="0.25">
      <c r="K690" s="77"/>
    </row>
    <row r="691" spans="11:11" x14ac:dyDescent="0.25">
      <c r="K691" s="77"/>
    </row>
    <row r="692" spans="11:11" x14ac:dyDescent="0.25">
      <c r="K692" s="77"/>
    </row>
    <row r="693" spans="11:11" x14ac:dyDescent="0.25">
      <c r="K693" s="77"/>
    </row>
    <row r="694" spans="11:11" x14ac:dyDescent="0.25">
      <c r="K694" s="77"/>
    </row>
    <row r="695" spans="11:11" x14ac:dyDescent="0.25">
      <c r="K695" s="77"/>
    </row>
    <row r="696" spans="11:11" x14ac:dyDescent="0.25">
      <c r="K696" s="77"/>
    </row>
    <row r="697" spans="11:11" x14ac:dyDescent="0.25">
      <c r="K697" s="77"/>
    </row>
    <row r="698" spans="11:11" x14ac:dyDescent="0.25">
      <c r="K698" s="77"/>
    </row>
    <row r="699" spans="11:11" x14ac:dyDescent="0.25">
      <c r="K699" s="77"/>
    </row>
    <row r="700" spans="11:11" x14ac:dyDescent="0.25">
      <c r="K700" s="77"/>
    </row>
    <row r="701" spans="11:11" x14ac:dyDescent="0.25">
      <c r="K701" s="77"/>
    </row>
    <row r="702" spans="11:11" x14ac:dyDescent="0.25">
      <c r="K702" s="77"/>
    </row>
    <row r="703" spans="11:11" x14ac:dyDescent="0.25">
      <c r="K703" s="77"/>
    </row>
    <row r="704" spans="11:11" x14ac:dyDescent="0.25">
      <c r="K704" s="77"/>
    </row>
    <row r="705" spans="11:11" x14ac:dyDescent="0.25">
      <c r="K705" s="77"/>
    </row>
    <row r="706" spans="11:11" x14ac:dyDescent="0.25">
      <c r="K706" s="77"/>
    </row>
    <row r="707" spans="11:11" x14ac:dyDescent="0.25">
      <c r="K707" s="77"/>
    </row>
    <row r="708" spans="11:11" x14ac:dyDescent="0.25">
      <c r="K708" s="77"/>
    </row>
    <row r="709" spans="11:11" x14ac:dyDescent="0.25">
      <c r="K709" s="77"/>
    </row>
    <row r="710" spans="11:11" x14ac:dyDescent="0.25">
      <c r="K710" s="77"/>
    </row>
    <row r="711" spans="11:11" x14ac:dyDescent="0.25">
      <c r="K711" s="77"/>
    </row>
    <row r="712" spans="11:11" x14ac:dyDescent="0.25">
      <c r="K712" s="77"/>
    </row>
    <row r="713" spans="11:11" x14ac:dyDescent="0.25">
      <c r="K713" s="77"/>
    </row>
    <row r="714" spans="11:11" x14ac:dyDescent="0.25">
      <c r="K714" s="77"/>
    </row>
    <row r="715" spans="11:11" x14ac:dyDescent="0.25">
      <c r="K715" s="77"/>
    </row>
    <row r="716" spans="11:11" x14ac:dyDescent="0.25">
      <c r="K716" s="77"/>
    </row>
    <row r="717" spans="11:11" x14ac:dyDescent="0.25">
      <c r="K717" s="77"/>
    </row>
    <row r="718" spans="11:11" x14ac:dyDescent="0.25">
      <c r="K718" s="77"/>
    </row>
    <row r="719" spans="11:11" x14ac:dyDescent="0.25">
      <c r="K719" s="77"/>
    </row>
    <row r="720" spans="11:11" x14ac:dyDescent="0.25">
      <c r="K720" s="77"/>
    </row>
    <row r="721" spans="11:11" x14ac:dyDescent="0.25">
      <c r="K721" s="77"/>
    </row>
    <row r="722" spans="11:11" x14ac:dyDescent="0.25">
      <c r="K722" s="77"/>
    </row>
    <row r="723" spans="11:11" x14ac:dyDescent="0.25">
      <c r="K723" s="77"/>
    </row>
    <row r="724" spans="11:11" x14ac:dyDescent="0.25">
      <c r="K724" s="77"/>
    </row>
    <row r="725" spans="11:11" x14ac:dyDescent="0.25">
      <c r="K725" s="77"/>
    </row>
    <row r="726" spans="11:11" x14ac:dyDescent="0.25">
      <c r="K726" s="77"/>
    </row>
    <row r="727" spans="11:11" x14ac:dyDescent="0.25">
      <c r="K727" s="77"/>
    </row>
    <row r="728" spans="11:11" x14ac:dyDescent="0.25">
      <c r="K728" s="77"/>
    </row>
    <row r="729" spans="11:11" x14ac:dyDescent="0.25">
      <c r="K729" s="77"/>
    </row>
    <row r="730" spans="11:11" x14ac:dyDescent="0.25">
      <c r="K730" s="77"/>
    </row>
    <row r="731" spans="11:11" x14ac:dyDescent="0.25">
      <c r="K731" s="77"/>
    </row>
    <row r="732" spans="11:11" x14ac:dyDescent="0.25">
      <c r="K732" s="77"/>
    </row>
    <row r="733" spans="11:11" x14ac:dyDescent="0.25">
      <c r="K733" s="77"/>
    </row>
    <row r="734" spans="11:11" x14ac:dyDescent="0.25">
      <c r="K734" s="77"/>
    </row>
    <row r="735" spans="11:11" x14ac:dyDescent="0.25">
      <c r="K735" s="77"/>
    </row>
    <row r="736" spans="11:11" x14ac:dyDescent="0.25">
      <c r="K736" s="77"/>
    </row>
    <row r="737" spans="11:11" x14ac:dyDescent="0.25">
      <c r="K737" s="77"/>
    </row>
    <row r="738" spans="11:11" x14ac:dyDescent="0.25">
      <c r="K738" s="77"/>
    </row>
    <row r="739" spans="11:11" x14ac:dyDescent="0.25">
      <c r="K739" s="77"/>
    </row>
    <row r="740" spans="11:11" x14ac:dyDescent="0.25">
      <c r="K740" s="77"/>
    </row>
    <row r="741" spans="11:11" x14ac:dyDescent="0.25">
      <c r="K741" s="77"/>
    </row>
    <row r="742" spans="11:11" x14ac:dyDescent="0.25">
      <c r="K742" s="77"/>
    </row>
    <row r="743" spans="11:11" x14ac:dyDescent="0.25">
      <c r="K743" s="77"/>
    </row>
    <row r="744" spans="11:11" x14ac:dyDescent="0.25">
      <c r="K744" s="77"/>
    </row>
    <row r="745" spans="11:11" x14ac:dyDescent="0.25">
      <c r="K745" s="77"/>
    </row>
    <row r="746" spans="11:11" x14ac:dyDescent="0.25">
      <c r="K746" s="77"/>
    </row>
    <row r="747" spans="11:11" x14ac:dyDescent="0.25">
      <c r="K747" s="77"/>
    </row>
    <row r="748" spans="11:11" x14ac:dyDescent="0.25">
      <c r="K748" s="77"/>
    </row>
    <row r="749" spans="11:11" x14ac:dyDescent="0.25">
      <c r="K749" s="77"/>
    </row>
    <row r="750" spans="11:11" x14ac:dyDescent="0.25">
      <c r="K750" s="77"/>
    </row>
    <row r="751" spans="11:11" x14ac:dyDescent="0.25">
      <c r="K751" s="77"/>
    </row>
    <row r="752" spans="11:11" x14ac:dyDescent="0.25">
      <c r="K752" s="77"/>
    </row>
    <row r="753" spans="11:11" x14ac:dyDescent="0.25">
      <c r="K753" s="77"/>
    </row>
    <row r="754" spans="11:11" x14ac:dyDescent="0.25">
      <c r="K754" s="77"/>
    </row>
    <row r="755" spans="11:11" x14ac:dyDescent="0.25">
      <c r="K755" s="77"/>
    </row>
    <row r="756" spans="11:11" x14ac:dyDescent="0.25">
      <c r="K756" s="77"/>
    </row>
    <row r="757" spans="11:11" x14ac:dyDescent="0.25">
      <c r="K757" s="77"/>
    </row>
    <row r="758" spans="11:11" x14ac:dyDescent="0.25">
      <c r="K758" s="77"/>
    </row>
    <row r="759" spans="11:11" x14ac:dyDescent="0.25">
      <c r="K759" s="77"/>
    </row>
    <row r="760" spans="11:11" x14ac:dyDescent="0.25">
      <c r="K760" s="77"/>
    </row>
    <row r="761" spans="11:11" x14ac:dyDescent="0.25">
      <c r="K761" s="77"/>
    </row>
    <row r="762" spans="11:11" x14ac:dyDescent="0.25">
      <c r="K762" s="77"/>
    </row>
    <row r="763" spans="11:11" x14ac:dyDescent="0.25">
      <c r="K763" s="77"/>
    </row>
    <row r="764" spans="11:11" x14ac:dyDescent="0.25">
      <c r="K764" s="77"/>
    </row>
    <row r="765" spans="11:11" x14ac:dyDescent="0.25">
      <c r="K765" s="77"/>
    </row>
    <row r="766" spans="11:11" x14ac:dyDescent="0.25">
      <c r="K766" s="77"/>
    </row>
    <row r="767" spans="11:11" x14ac:dyDescent="0.25">
      <c r="K767" s="77"/>
    </row>
    <row r="768" spans="11:11" x14ac:dyDescent="0.25">
      <c r="K768" s="77"/>
    </row>
    <row r="769" spans="11:11" x14ac:dyDescent="0.25">
      <c r="K769" s="77"/>
    </row>
    <row r="770" spans="11:11" x14ac:dyDescent="0.25">
      <c r="K770" s="77"/>
    </row>
    <row r="771" spans="11:11" x14ac:dyDescent="0.25">
      <c r="K771" s="77"/>
    </row>
    <row r="772" spans="11:11" x14ac:dyDescent="0.25">
      <c r="K772" s="77"/>
    </row>
    <row r="773" spans="11:11" x14ac:dyDescent="0.25">
      <c r="K773" s="77"/>
    </row>
    <row r="774" spans="11:11" x14ac:dyDescent="0.25">
      <c r="K774" s="77"/>
    </row>
    <row r="775" spans="11:11" x14ac:dyDescent="0.25">
      <c r="K775" s="77"/>
    </row>
    <row r="776" spans="11:11" x14ac:dyDescent="0.25">
      <c r="K776" s="77"/>
    </row>
    <row r="777" spans="11:11" x14ac:dyDescent="0.25">
      <c r="K777" s="77"/>
    </row>
    <row r="778" spans="11:11" x14ac:dyDescent="0.25">
      <c r="K778" s="77"/>
    </row>
    <row r="779" spans="11:11" x14ac:dyDescent="0.25">
      <c r="K779" s="77"/>
    </row>
    <row r="780" spans="11:11" x14ac:dyDescent="0.25">
      <c r="K780" s="77"/>
    </row>
    <row r="781" spans="11:11" x14ac:dyDescent="0.25">
      <c r="K781" s="77"/>
    </row>
    <row r="782" spans="11:11" x14ac:dyDescent="0.25">
      <c r="K782" s="77"/>
    </row>
    <row r="783" spans="11:11" x14ac:dyDescent="0.25">
      <c r="K783" s="77"/>
    </row>
    <row r="784" spans="11:11" x14ac:dyDescent="0.25">
      <c r="K784" s="77"/>
    </row>
    <row r="785" spans="11:11" x14ac:dyDescent="0.25">
      <c r="K785" s="77"/>
    </row>
    <row r="786" spans="11:11" x14ac:dyDescent="0.25">
      <c r="K786" s="77"/>
    </row>
    <row r="787" spans="11:11" x14ac:dyDescent="0.25">
      <c r="K787" s="77"/>
    </row>
    <row r="788" spans="11:11" x14ac:dyDescent="0.25">
      <c r="K788" s="77"/>
    </row>
    <row r="789" spans="11:11" x14ac:dyDescent="0.25">
      <c r="K789" s="77"/>
    </row>
    <row r="790" spans="11:11" x14ac:dyDescent="0.25">
      <c r="K790" s="77"/>
    </row>
    <row r="791" spans="11:11" x14ac:dyDescent="0.25">
      <c r="K791" s="77"/>
    </row>
    <row r="792" spans="11:11" x14ac:dyDescent="0.25">
      <c r="K792" s="77"/>
    </row>
    <row r="793" spans="11:11" x14ac:dyDescent="0.25">
      <c r="K793" s="77"/>
    </row>
    <row r="794" spans="11:11" x14ac:dyDescent="0.25">
      <c r="K794" s="77"/>
    </row>
    <row r="795" spans="11:11" x14ac:dyDescent="0.25">
      <c r="K795" s="77"/>
    </row>
    <row r="796" spans="11:11" x14ac:dyDescent="0.25">
      <c r="K796" s="77"/>
    </row>
    <row r="797" spans="11:11" x14ac:dyDescent="0.25">
      <c r="K797" s="77"/>
    </row>
    <row r="798" spans="11:11" x14ac:dyDescent="0.25">
      <c r="K798" s="77"/>
    </row>
    <row r="799" spans="11:11" x14ac:dyDescent="0.25">
      <c r="K799" s="77"/>
    </row>
    <row r="800" spans="11:11" x14ac:dyDescent="0.25">
      <c r="K800" s="77"/>
    </row>
    <row r="801" spans="11:11" x14ac:dyDescent="0.25">
      <c r="K801" s="77"/>
    </row>
    <row r="802" spans="11:11" x14ac:dyDescent="0.25">
      <c r="K802" s="77"/>
    </row>
    <row r="803" spans="11:11" x14ac:dyDescent="0.25">
      <c r="K803" s="77"/>
    </row>
    <row r="804" spans="11:11" x14ac:dyDescent="0.25">
      <c r="K804" s="77"/>
    </row>
    <row r="805" spans="11:11" x14ac:dyDescent="0.25">
      <c r="K805" s="77"/>
    </row>
    <row r="806" spans="11:11" x14ac:dyDescent="0.25">
      <c r="K806" s="77"/>
    </row>
    <row r="807" spans="11:11" x14ac:dyDescent="0.25">
      <c r="K807" s="77"/>
    </row>
    <row r="808" spans="11:11" x14ac:dyDescent="0.25">
      <c r="K808" s="77"/>
    </row>
    <row r="809" spans="11:11" x14ac:dyDescent="0.25">
      <c r="K809" s="77"/>
    </row>
    <row r="810" spans="11:11" x14ac:dyDescent="0.25">
      <c r="K810" s="77"/>
    </row>
    <row r="811" spans="11:11" x14ac:dyDescent="0.25">
      <c r="K811" s="77"/>
    </row>
    <row r="812" spans="11:11" x14ac:dyDescent="0.25">
      <c r="K812" s="77"/>
    </row>
    <row r="813" spans="11:11" x14ac:dyDescent="0.25">
      <c r="K813" s="77"/>
    </row>
    <row r="814" spans="11:11" x14ac:dyDescent="0.25">
      <c r="K814" s="77"/>
    </row>
    <row r="815" spans="11:11" x14ac:dyDescent="0.25">
      <c r="K815" s="77"/>
    </row>
    <row r="816" spans="11:11" x14ac:dyDescent="0.25">
      <c r="K816" s="77"/>
    </row>
    <row r="817" spans="11:11" x14ac:dyDescent="0.25">
      <c r="K817" s="77"/>
    </row>
    <row r="818" spans="11:11" x14ac:dyDescent="0.25">
      <c r="K818" s="77"/>
    </row>
    <row r="819" spans="11:11" x14ac:dyDescent="0.25">
      <c r="K819" s="77"/>
    </row>
    <row r="820" spans="11:11" x14ac:dyDescent="0.25">
      <c r="K820" s="77"/>
    </row>
    <row r="821" spans="11:11" x14ac:dyDescent="0.25">
      <c r="K821" s="77"/>
    </row>
    <row r="822" spans="11:11" x14ac:dyDescent="0.25">
      <c r="K822" s="77"/>
    </row>
    <row r="823" spans="11:11" x14ac:dyDescent="0.25">
      <c r="K823" s="77"/>
    </row>
    <row r="824" spans="11:11" x14ac:dyDescent="0.25">
      <c r="K824" s="77"/>
    </row>
    <row r="825" spans="11:11" x14ac:dyDescent="0.25">
      <c r="K825" s="77"/>
    </row>
    <row r="826" spans="11:11" x14ac:dyDescent="0.25">
      <c r="K826" s="77"/>
    </row>
    <row r="827" spans="11:11" x14ac:dyDescent="0.25">
      <c r="K827" s="77"/>
    </row>
    <row r="828" spans="11:11" x14ac:dyDescent="0.25">
      <c r="K828" s="77"/>
    </row>
    <row r="829" spans="11:11" x14ac:dyDescent="0.25">
      <c r="K829" s="77"/>
    </row>
    <row r="830" spans="11:11" x14ac:dyDescent="0.25">
      <c r="K830" s="77"/>
    </row>
    <row r="831" spans="11:11" x14ac:dyDescent="0.25">
      <c r="K831" s="77"/>
    </row>
    <row r="832" spans="11:11" x14ac:dyDescent="0.25">
      <c r="K832" s="77"/>
    </row>
    <row r="833" spans="11:11" x14ac:dyDescent="0.25">
      <c r="K833" s="77"/>
    </row>
    <row r="834" spans="11:11" x14ac:dyDescent="0.25">
      <c r="K834" s="77"/>
    </row>
    <row r="835" spans="11:11" x14ac:dyDescent="0.25">
      <c r="K835" s="77"/>
    </row>
    <row r="836" spans="11:11" x14ac:dyDescent="0.25">
      <c r="K836" s="77"/>
    </row>
    <row r="837" spans="11:11" x14ac:dyDescent="0.25">
      <c r="K837" s="77"/>
    </row>
    <row r="838" spans="11:11" x14ac:dyDescent="0.25">
      <c r="K838" s="77"/>
    </row>
    <row r="839" spans="11:11" x14ac:dyDescent="0.25">
      <c r="K839" s="77"/>
    </row>
    <row r="840" spans="11:11" x14ac:dyDescent="0.25">
      <c r="K840" s="77"/>
    </row>
    <row r="841" spans="11:11" x14ac:dyDescent="0.25">
      <c r="K841" s="77"/>
    </row>
    <row r="842" spans="11:11" x14ac:dyDescent="0.25">
      <c r="K842" s="77"/>
    </row>
    <row r="843" spans="11:11" x14ac:dyDescent="0.25">
      <c r="K843" s="77"/>
    </row>
    <row r="844" spans="11:11" x14ac:dyDescent="0.25">
      <c r="K844" s="77"/>
    </row>
    <row r="845" spans="11:11" x14ac:dyDescent="0.25">
      <c r="K845" s="77"/>
    </row>
    <row r="846" spans="11:11" x14ac:dyDescent="0.25">
      <c r="K846" s="77"/>
    </row>
    <row r="847" spans="11:11" x14ac:dyDescent="0.25">
      <c r="K847" s="77"/>
    </row>
    <row r="848" spans="11:11" x14ac:dyDescent="0.25">
      <c r="K848" s="77"/>
    </row>
    <row r="849" spans="11:11" x14ac:dyDescent="0.25">
      <c r="K849" s="77"/>
    </row>
    <row r="850" spans="11:11" x14ac:dyDescent="0.25">
      <c r="K850" s="77"/>
    </row>
    <row r="851" spans="11:11" x14ac:dyDescent="0.25">
      <c r="K851" s="77"/>
    </row>
    <row r="852" spans="11:11" x14ac:dyDescent="0.25">
      <c r="K852" s="77"/>
    </row>
    <row r="853" spans="11:11" x14ac:dyDescent="0.25">
      <c r="K853" s="77"/>
    </row>
    <row r="854" spans="11:11" x14ac:dyDescent="0.25">
      <c r="K854" s="77"/>
    </row>
    <row r="855" spans="11:11" x14ac:dyDescent="0.25">
      <c r="K855" s="77"/>
    </row>
    <row r="856" spans="11:11" x14ac:dyDescent="0.25">
      <c r="K856" s="77"/>
    </row>
    <row r="857" spans="11:11" x14ac:dyDescent="0.25">
      <c r="K857" s="77"/>
    </row>
    <row r="858" spans="11:11" x14ac:dyDescent="0.25">
      <c r="K858" s="77"/>
    </row>
    <row r="859" spans="11:11" x14ac:dyDescent="0.25">
      <c r="K859" s="77"/>
    </row>
    <row r="860" spans="11:11" x14ac:dyDescent="0.25">
      <c r="K860" s="77"/>
    </row>
    <row r="861" spans="11:11" x14ac:dyDescent="0.25">
      <c r="K861" s="77"/>
    </row>
    <row r="862" spans="11:11" x14ac:dyDescent="0.25">
      <c r="K862" s="77"/>
    </row>
    <row r="863" spans="11:11" x14ac:dyDescent="0.25">
      <c r="K863" s="77"/>
    </row>
    <row r="864" spans="11:11" x14ac:dyDescent="0.25">
      <c r="K864" s="77"/>
    </row>
    <row r="865" spans="11:11" x14ac:dyDescent="0.25">
      <c r="K865" s="77"/>
    </row>
    <row r="866" spans="11:11" x14ac:dyDescent="0.25">
      <c r="K866" s="77"/>
    </row>
    <row r="867" spans="11:11" x14ac:dyDescent="0.25">
      <c r="K867" s="77"/>
    </row>
    <row r="868" spans="11:11" x14ac:dyDescent="0.25">
      <c r="K868" s="77"/>
    </row>
    <row r="869" spans="11:11" x14ac:dyDescent="0.25">
      <c r="K869" s="77"/>
    </row>
    <row r="870" spans="11:11" x14ac:dyDescent="0.25">
      <c r="K870" s="77"/>
    </row>
    <row r="871" spans="11:11" x14ac:dyDescent="0.25">
      <c r="K871" s="77"/>
    </row>
    <row r="872" spans="11:11" x14ac:dyDescent="0.25">
      <c r="K872" s="77"/>
    </row>
    <row r="873" spans="11:11" x14ac:dyDescent="0.25">
      <c r="K873" s="77"/>
    </row>
    <row r="874" spans="11:11" x14ac:dyDescent="0.25">
      <c r="K874" s="77"/>
    </row>
    <row r="875" spans="11:11" x14ac:dyDescent="0.25">
      <c r="K875" s="77"/>
    </row>
    <row r="876" spans="11:11" x14ac:dyDescent="0.25">
      <c r="K876" s="77"/>
    </row>
    <row r="877" spans="11:11" x14ac:dyDescent="0.25">
      <c r="K877" s="77"/>
    </row>
    <row r="878" spans="11:11" x14ac:dyDescent="0.25">
      <c r="K878" s="77"/>
    </row>
    <row r="879" spans="11:11" x14ac:dyDescent="0.25">
      <c r="K879" s="77"/>
    </row>
    <row r="880" spans="11:11" x14ac:dyDescent="0.25">
      <c r="K880" s="77"/>
    </row>
    <row r="881" spans="11:11" x14ac:dyDescent="0.25">
      <c r="K881" s="77"/>
    </row>
    <row r="882" spans="11:11" x14ac:dyDescent="0.25">
      <c r="K882" s="77"/>
    </row>
    <row r="883" spans="11:11" x14ac:dyDescent="0.25">
      <c r="K883" s="77"/>
    </row>
    <row r="884" spans="11:11" x14ac:dyDescent="0.25">
      <c r="K884" s="77"/>
    </row>
    <row r="885" spans="11:11" x14ac:dyDescent="0.25">
      <c r="K885" s="77"/>
    </row>
    <row r="886" spans="11:11" x14ac:dyDescent="0.25">
      <c r="K886" s="77"/>
    </row>
    <row r="887" spans="11:11" x14ac:dyDescent="0.25">
      <c r="K887" s="77"/>
    </row>
    <row r="888" spans="11:11" x14ac:dyDescent="0.25">
      <c r="K888" s="77"/>
    </row>
    <row r="889" spans="11:11" x14ac:dyDescent="0.25">
      <c r="K889" s="77"/>
    </row>
    <row r="890" spans="11:11" x14ac:dyDescent="0.25">
      <c r="K890" s="77"/>
    </row>
    <row r="891" spans="11:11" x14ac:dyDescent="0.25">
      <c r="K891" s="77"/>
    </row>
    <row r="892" spans="11:11" x14ac:dyDescent="0.25">
      <c r="K892" s="77"/>
    </row>
    <row r="893" spans="11:11" x14ac:dyDescent="0.25">
      <c r="K893" s="77"/>
    </row>
    <row r="894" spans="11:11" x14ac:dyDescent="0.25">
      <c r="K894" s="77"/>
    </row>
    <row r="895" spans="11:11" x14ac:dyDescent="0.25">
      <c r="K895" s="77"/>
    </row>
    <row r="896" spans="11:11" x14ac:dyDescent="0.25">
      <c r="K896" s="77"/>
    </row>
    <row r="897" spans="11:11" x14ac:dyDescent="0.25">
      <c r="K897" s="77"/>
    </row>
    <row r="898" spans="11:11" x14ac:dyDescent="0.25">
      <c r="K898" s="77"/>
    </row>
    <row r="899" spans="11:11" x14ac:dyDescent="0.25">
      <c r="K899" s="77"/>
    </row>
    <row r="900" spans="11:11" x14ac:dyDescent="0.25">
      <c r="K900" s="77"/>
    </row>
    <row r="901" spans="11:11" x14ac:dyDescent="0.25">
      <c r="K901" s="77"/>
    </row>
    <row r="902" spans="11:11" x14ac:dyDescent="0.25">
      <c r="K902" s="77"/>
    </row>
    <row r="903" spans="11:11" x14ac:dyDescent="0.25">
      <c r="K903" s="77"/>
    </row>
    <row r="904" spans="11:11" x14ac:dyDescent="0.25">
      <c r="K904" s="77"/>
    </row>
    <row r="905" spans="11:11" x14ac:dyDescent="0.25">
      <c r="K905" s="77"/>
    </row>
    <row r="906" spans="11:11" x14ac:dyDescent="0.25">
      <c r="K906" s="77"/>
    </row>
    <row r="907" spans="11:11" x14ac:dyDescent="0.25">
      <c r="K907" s="77"/>
    </row>
    <row r="908" spans="11:11" x14ac:dyDescent="0.25">
      <c r="K908" s="77"/>
    </row>
    <row r="909" spans="11:11" x14ac:dyDescent="0.25">
      <c r="K909" s="77"/>
    </row>
    <row r="910" spans="11:11" x14ac:dyDescent="0.25">
      <c r="K910" s="77"/>
    </row>
    <row r="911" spans="11:11" x14ac:dyDescent="0.25">
      <c r="K911" s="77"/>
    </row>
    <row r="912" spans="11:11" x14ac:dyDescent="0.25">
      <c r="K912" s="77"/>
    </row>
    <row r="913" spans="11:11" x14ac:dyDescent="0.25">
      <c r="K913" s="77"/>
    </row>
    <row r="914" spans="11:11" x14ac:dyDescent="0.25">
      <c r="K914" s="77"/>
    </row>
    <row r="915" spans="11:11" x14ac:dyDescent="0.25">
      <c r="K915" s="77"/>
    </row>
    <row r="916" spans="11:11" x14ac:dyDescent="0.25">
      <c r="K916" s="77"/>
    </row>
    <row r="917" spans="11:11" x14ac:dyDescent="0.25">
      <c r="K917" s="77"/>
    </row>
    <row r="918" spans="11:11" x14ac:dyDescent="0.25">
      <c r="K918" s="77"/>
    </row>
    <row r="919" spans="11:11" x14ac:dyDescent="0.25">
      <c r="K919" s="77"/>
    </row>
    <row r="920" spans="11:11" x14ac:dyDescent="0.25">
      <c r="K920" s="77"/>
    </row>
    <row r="921" spans="11:11" x14ac:dyDescent="0.25">
      <c r="K921" s="77"/>
    </row>
    <row r="922" spans="11:11" x14ac:dyDescent="0.25">
      <c r="K922" s="77"/>
    </row>
    <row r="923" spans="11:11" x14ac:dyDescent="0.25">
      <c r="K923" s="77"/>
    </row>
    <row r="924" spans="11:11" x14ac:dyDescent="0.25">
      <c r="K924" s="77"/>
    </row>
    <row r="925" spans="11:11" x14ac:dyDescent="0.25">
      <c r="K925" s="77"/>
    </row>
    <row r="926" spans="11:11" x14ac:dyDescent="0.25">
      <c r="K926" s="77"/>
    </row>
    <row r="927" spans="11:11" x14ac:dyDescent="0.25">
      <c r="K927" s="77"/>
    </row>
    <row r="928" spans="11:11" x14ac:dyDescent="0.25">
      <c r="K928" s="77"/>
    </row>
    <row r="929" spans="11:11" x14ac:dyDescent="0.25">
      <c r="K929" s="77"/>
    </row>
    <row r="930" spans="11:11" x14ac:dyDescent="0.25">
      <c r="K930" s="77"/>
    </row>
    <row r="931" spans="11:11" x14ac:dyDescent="0.25">
      <c r="K931" s="77"/>
    </row>
    <row r="932" spans="11:11" x14ac:dyDescent="0.25">
      <c r="K932" s="77"/>
    </row>
    <row r="933" spans="11:11" x14ac:dyDescent="0.25">
      <c r="K933" s="77"/>
    </row>
    <row r="934" spans="11:11" x14ac:dyDescent="0.25">
      <c r="K934" s="77"/>
    </row>
    <row r="935" spans="11:11" x14ac:dyDescent="0.25">
      <c r="K935" s="77"/>
    </row>
    <row r="936" spans="11:11" x14ac:dyDescent="0.25">
      <c r="K936" s="77"/>
    </row>
    <row r="937" spans="11:11" x14ac:dyDescent="0.25">
      <c r="K937" s="77"/>
    </row>
    <row r="938" spans="11:11" x14ac:dyDescent="0.25">
      <c r="K938" s="77"/>
    </row>
    <row r="939" spans="11:11" x14ac:dyDescent="0.25">
      <c r="K939" s="77"/>
    </row>
    <row r="940" spans="11:11" x14ac:dyDescent="0.25">
      <c r="K940" s="77"/>
    </row>
    <row r="941" spans="11:11" x14ac:dyDescent="0.25">
      <c r="K941" s="77"/>
    </row>
    <row r="942" spans="11:11" x14ac:dyDescent="0.25">
      <c r="K942" s="77"/>
    </row>
    <row r="943" spans="11:11" x14ac:dyDescent="0.25">
      <c r="K943" s="77"/>
    </row>
    <row r="944" spans="11:11" x14ac:dyDescent="0.25">
      <c r="K944" s="77"/>
    </row>
    <row r="945" spans="11:11" x14ac:dyDescent="0.25">
      <c r="K945" s="77"/>
    </row>
    <row r="946" spans="11:11" x14ac:dyDescent="0.25">
      <c r="K946" s="77"/>
    </row>
    <row r="947" spans="11:11" x14ac:dyDescent="0.25">
      <c r="K947" s="77"/>
    </row>
    <row r="948" spans="11:11" x14ac:dyDescent="0.25">
      <c r="K948" s="77"/>
    </row>
    <row r="949" spans="11:11" x14ac:dyDescent="0.25">
      <c r="K949" s="77"/>
    </row>
    <row r="950" spans="11:11" x14ac:dyDescent="0.25">
      <c r="K950" s="77"/>
    </row>
    <row r="951" spans="11:11" x14ac:dyDescent="0.25">
      <c r="K951" s="77"/>
    </row>
    <row r="952" spans="11:11" x14ac:dyDescent="0.25">
      <c r="K952" s="77"/>
    </row>
    <row r="953" spans="11:11" x14ac:dyDescent="0.25">
      <c r="K953" s="77"/>
    </row>
    <row r="954" spans="11:11" x14ac:dyDescent="0.25">
      <c r="K954" s="77"/>
    </row>
    <row r="955" spans="11:11" x14ac:dyDescent="0.25">
      <c r="K955" s="77"/>
    </row>
    <row r="956" spans="11:11" x14ac:dyDescent="0.25">
      <c r="K956" s="77"/>
    </row>
    <row r="957" spans="11:11" x14ac:dyDescent="0.25">
      <c r="K957" s="77"/>
    </row>
    <row r="958" spans="11:11" x14ac:dyDescent="0.25">
      <c r="K958" s="77"/>
    </row>
    <row r="959" spans="11:11" x14ac:dyDescent="0.25">
      <c r="K959" s="77"/>
    </row>
    <row r="960" spans="11:11" x14ac:dyDescent="0.25">
      <c r="K960" s="77"/>
    </row>
    <row r="961" spans="11:11" x14ac:dyDescent="0.25">
      <c r="K961" s="77"/>
    </row>
    <row r="962" spans="11:11" x14ac:dyDescent="0.25">
      <c r="K962" s="77"/>
    </row>
    <row r="963" spans="11:11" x14ac:dyDescent="0.25">
      <c r="K963" s="77"/>
    </row>
    <row r="964" spans="11:11" x14ac:dyDescent="0.25">
      <c r="K964" s="77"/>
    </row>
    <row r="965" spans="11:11" x14ac:dyDescent="0.25">
      <c r="K965" s="77"/>
    </row>
    <row r="966" spans="11:11" x14ac:dyDescent="0.25">
      <c r="K966" s="77"/>
    </row>
    <row r="967" spans="11:11" x14ac:dyDescent="0.25">
      <c r="K967" s="77"/>
    </row>
    <row r="968" spans="11:11" x14ac:dyDescent="0.25">
      <c r="K968" s="77"/>
    </row>
    <row r="969" spans="11:11" x14ac:dyDescent="0.25">
      <c r="K969" s="77"/>
    </row>
    <row r="970" spans="11:11" x14ac:dyDescent="0.25">
      <c r="K970" s="77"/>
    </row>
    <row r="971" spans="11:11" x14ac:dyDescent="0.25">
      <c r="K971" s="77"/>
    </row>
    <row r="972" spans="11:11" x14ac:dyDescent="0.25">
      <c r="K972" s="77"/>
    </row>
    <row r="973" spans="11:11" x14ac:dyDescent="0.25">
      <c r="K973" s="77"/>
    </row>
    <row r="974" spans="11:11" x14ac:dyDescent="0.25">
      <c r="K974" s="77"/>
    </row>
    <row r="975" spans="11:11" x14ac:dyDescent="0.25">
      <c r="K975" s="77"/>
    </row>
    <row r="976" spans="11:11" x14ac:dyDescent="0.25">
      <c r="K976" s="77"/>
    </row>
    <row r="977" spans="11:11" x14ac:dyDescent="0.25">
      <c r="K977" s="77"/>
    </row>
    <row r="978" spans="11:11" x14ac:dyDescent="0.25">
      <c r="K978" s="77"/>
    </row>
    <row r="979" spans="11:11" x14ac:dyDescent="0.25">
      <c r="K979" s="77"/>
    </row>
    <row r="980" spans="11:11" x14ac:dyDescent="0.25">
      <c r="K980" s="77"/>
    </row>
    <row r="981" spans="11:11" x14ac:dyDescent="0.25">
      <c r="K981" s="77"/>
    </row>
    <row r="982" spans="11:11" x14ac:dyDescent="0.25">
      <c r="K982" s="77"/>
    </row>
    <row r="983" spans="11:11" x14ac:dyDescent="0.25">
      <c r="K983" s="77"/>
    </row>
    <row r="984" spans="11:11" x14ac:dyDescent="0.25">
      <c r="K984" s="77"/>
    </row>
    <row r="985" spans="11:11" x14ac:dyDescent="0.25">
      <c r="K985" s="77"/>
    </row>
    <row r="986" spans="11:11" x14ac:dyDescent="0.25">
      <c r="K986" s="77"/>
    </row>
    <row r="987" spans="11:11" x14ac:dyDescent="0.25">
      <c r="K987" s="77"/>
    </row>
    <row r="988" spans="11:11" x14ac:dyDescent="0.25">
      <c r="K988" s="77"/>
    </row>
    <row r="989" spans="11:11" x14ac:dyDescent="0.25">
      <c r="K989" s="77"/>
    </row>
    <row r="990" spans="11:11" x14ac:dyDescent="0.25">
      <c r="K990" s="77"/>
    </row>
    <row r="991" spans="11:11" x14ac:dyDescent="0.25">
      <c r="K991" s="77"/>
    </row>
    <row r="992" spans="11:11" x14ac:dyDescent="0.25">
      <c r="K992" s="77"/>
    </row>
    <row r="993" spans="11:11" x14ac:dyDescent="0.25">
      <c r="K993" s="77"/>
    </row>
    <row r="994" spans="11:11" x14ac:dyDescent="0.25">
      <c r="K994" s="77"/>
    </row>
    <row r="995" spans="11:11" x14ac:dyDescent="0.25">
      <c r="K995" s="77"/>
    </row>
    <row r="996" spans="11:11" x14ac:dyDescent="0.25">
      <c r="K996" s="77"/>
    </row>
    <row r="997" spans="11:11" x14ac:dyDescent="0.25">
      <c r="K997" s="77"/>
    </row>
    <row r="998" spans="11:11" x14ac:dyDescent="0.25">
      <c r="K998" s="77"/>
    </row>
    <row r="999" spans="11:11" x14ac:dyDescent="0.25">
      <c r="K999" s="77"/>
    </row>
    <row r="1000" spans="11:11" x14ac:dyDescent="0.25">
      <c r="K1000" s="77"/>
    </row>
    <row r="1001" spans="11:11" x14ac:dyDescent="0.25">
      <c r="K1001" s="77"/>
    </row>
    <row r="1002" spans="11:11" x14ac:dyDescent="0.25">
      <c r="K1002" s="77"/>
    </row>
    <row r="1003" spans="11:11" x14ac:dyDescent="0.25">
      <c r="K1003" s="77"/>
    </row>
    <row r="1004" spans="11:11" x14ac:dyDescent="0.25">
      <c r="K1004" s="77"/>
    </row>
    <row r="1005" spans="11:11" x14ac:dyDescent="0.25">
      <c r="K1005" s="77"/>
    </row>
    <row r="1006" spans="11:11" x14ac:dyDescent="0.25">
      <c r="K1006" s="77"/>
    </row>
    <row r="1007" spans="11:11" x14ac:dyDescent="0.25">
      <c r="K1007" s="77"/>
    </row>
    <row r="1008" spans="11:11" x14ac:dyDescent="0.25">
      <c r="K1008" s="77"/>
    </row>
    <row r="1009" spans="11:11" x14ac:dyDescent="0.25">
      <c r="K1009" s="77"/>
    </row>
    <row r="1010" spans="11:11" x14ac:dyDescent="0.25">
      <c r="K1010" s="77"/>
    </row>
    <row r="1011" spans="11:11" x14ac:dyDescent="0.25">
      <c r="K1011" s="77"/>
    </row>
    <row r="1012" spans="11:11" x14ac:dyDescent="0.25">
      <c r="K1012" s="77"/>
    </row>
    <row r="1013" spans="11:11" x14ac:dyDescent="0.25">
      <c r="K1013" s="77"/>
    </row>
    <row r="1014" spans="11:11" x14ac:dyDescent="0.25">
      <c r="K1014" s="77"/>
    </row>
    <row r="1015" spans="11:11" x14ac:dyDescent="0.25">
      <c r="K1015" s="77"/>
    </row>
    <row r="1016" spans="11:11" x14ac:dyDescent="0.25">
      <c r="K1016" s="77"/>
    </row>
    <row r="1017" spans="11:11" x14ac:dyDescent="0.25">
      <c r="K1017" s="77"/>
    </row>
    <row r="1018" spans="11:11" x14ac:dyDescent="0.25">
      <c r="K1018" s="77"/>
    </row>
    <row r="1019" spans="11:11" x14ac:dyDescent="0.25">
      <c r="K1019" s="77"/>
    </row>
    <row r="1020" spans="11:11" x14ac:dyDescent="0.25">
      <c r="K1020" s="77"/>
    </row>
    <row r="1021" spans="11:11" x14ac:dyDescent="0.25">
      <c r="K1021" s="77"/>
    </row>
    <row r="1022" spans="11:11" x14ac:dyDescent="0.25">
      <c r="K1022" s="77"/>
    </row>
    <row r="1023" spans="11:11" x14ac:dyDescent="0.25">
      <c r="K1023" s="77"/>
    </row>
    <row r="1024" spans="11:11" x14ac:dyDescent="0.25">
      <c r="K1024" s="77"/>
    </row>
    <row r="1025" spans="11:11" x14ac:dyDescent="0.25">
      <c r="K1025" s="77"/>
    </row>
    <row r="1026" spans="11:11" x14ac:dyDescent="0.25">
      <c r="K1026" s="77"/>
    </row>
    <row r="1027" spans="11:11" x14ac:dyDescent="0.25">
      <c r="K1027" s="77"/>
    </row>
    <row r="1028" spans="11:11" x14ac:dyDescent="0.25">
      <c r="K1028" s="77"/>
    </row>
    <row r="1029" spans="11:11" x14ac:dyDescent="0.25">
      <c r="K1029" s="77"/>
    </row>
    <row r="1030" spans="11:11" x14ac:dyDescent="0.25">
      <c r="K1030" s="77"/>
    </row>
    <row r="1031" spans="11:11" x14ac:dyDescent="0.25">
      <c r="K1031" s="77"/>
    </row>
    <row r="1032" spans="11:11" x14ac:dyDescent="0.25">
      <c r="K1032" s="77"/>
    </row>
    <row r="1033" spans="11:11" x14ac:dyDescent="0.25">
      <c r="K1033" s="77"/>
    </row>
    <row r="1034" spans="11:11" x14ac:dyDescent="0.25">
      <c r="K1034" s="77"/>
    </row>
    <row r="1035" spans="11:11" x14ac:dyDescent="0.25">
      <c r="K1035" s="77"/>
    </row>
    <row r="1036" spans="11:11" x14ac:dyDescent="0.25">
      <c r="K1036" s="77"/>
    </row>
    <row r="1037" spans="11:11" x14ac:dyDescent="0.25">
      <c r="K1037" s="77"/>
    </row>
    <row r="1038" spans="11:11" x14ac:dyDescent="0.25">
      <c r="K1038" s="77"/>
    </row>
    <row r="1039" spans="11:11" x14ac:dyDescent="0.25">
      <c r="K1039" s="77"/>
    </row>
    <row r="1040" spans="11:11" x14ac:dyDescent="0.25">
      <c r="K1040" s="77"/>
    </row>
    <row r="1041" spans="11:11" x14ac:dyDescent="0.25">
      <c r="K1041" s="77"/>
    </row>
    <row r="1042" spans="11:11" x14ac:dyDescent="0.25">
      <c r="K1042" s="77"/>
    </row>
    <row r="1043" spans="11:11" x14ac:dyDescent="0.25">
      <c r="K1043" s="77"/>
    </row>
    <row r="1044" spans="11:11" x14ac:dyDescent="0.25">
      <c r="K1044" s="77"/>
    </row>
    <row r="1045" spans="11:11" x14ac:dyDescent="0.25">
      <c r="K1045" s="77"/>
    </row>
    <row r="1046" spans="11:11" x14ac:dyDescent="0.25">
      <c r="K1046" s="77"/>
    </row>
    <row r="1047" spans="11:11" x14ac:dyDescent="0.25">
      <c r="K1047" s="77"/>
    </row>
    <row r="1048" spans="11:11" x14ac:dyDescent="0.25">
      <c r="K1048" s="77"/>
    </row>
    <row r="1049" spans="11:11" x14ac:dyDescent="0.25">
      <c r="K1049" s="77"/>
    </row>
    <row r="1050" spans="11:11" x14ac:dyDescent="0.25">
      <c r="K1050" s="77"/>
    </row>
    <row r="1051" spans="11:11" x14ac:dyDescent="0.25">
      <c r="K1051" s="77"/>
    </row>
    <row r="1052" spans="11:11" x14ac:dyDescent="0.25">
      <c r="K1052" s="77"/>
    </row>
    <row r="1053" spans="11:11" x14ac:dyDescent="0.25">
      <c r="K1053" s="77"/>
    </row>
    <row r="1054" spans="11:11" x14ac:dyDescent="0.25">
      <c r="K1054" s="77"/>
    </row>
    <row r="1055" spans="11:11" x14ac:dyDescent="0.25">
      <c r="K1055" s="77"/>
    </row>
    <row r="1056" spans="11:11" x14ac:dyDescent="0.25">
      <c r="K1056" s="77"/>
    </row>
    <row r="1057" spans="11:11" x14ac:dyDescent="0.25">
      <c r="K1057" s="77"/>
    </row>
    <row r="1058" spans="11:11" x14ac:dyDescent="0.25">
      <c r="K1058" s="77"/>
    </row>
    <row r="1059" spans="11:11" x14ac:dyDescent="0.25">
      <c r="K1059" s="77"/>
    </row>
    <row r="1060" spans="11:11" x14ac:dyDescent="0.25">
      <c r="K1060" s="77"/>
    </row>
    <row r="1061" spans="11:11" x14ac:dyDescent="0.25">
      <c r="K1061" s="77"/>
    </row>
    <row r="1062" spans="11:11" x14ac:dyDescent="0.25">
      <c r="K1062" s="77"/>
    </row>
    <row r="1063" spans="11:11" x14ac:dyDescent="0.25">
      <c r="K1063" s="77"/>
    </row>
    <row r="1064" spans="11:11" x14ac:dyDescent="0.25">
      <c r="K1064" s="77"/>
    </row>
    <row r="1065" spans="11:11" x14ac:dyDescent="0.25">
      <c r="K1065" s="77"/>
    </row>
    <row r="1066" spans="11:11" x14ac:dyDescent="0.25">
      <c r="K1066" s="77"/>
    </row>
    <row r="1067" spans="11:11" x14ac:dyDescent="0.25">
      <c r="K1067" s="77"/>
    </row>
    <row r="1068" spans="11:11" x14ac:dyDescent="0.25">
      <c r="K1068" s="77"/>
    </row>
    <row r="1069" spans="11:11" x14ac:dyDescent="0.25">
      <c r="K1069" s="77"/>
    </row>
    <row r="1070" spans="11:11" x14ac:dyDescent="0.25">
      <c r="K1070" s="77"/>
    </row>
    <row r="1071" spans="11:11" x14ac:dyDescent="0.25">
      <c r="K1071" s="77"/>
    </row>
    <row r="1072" spans="11:11" x14ac:dyDescent="0.25">
      <c r="K1072" s="77"/>
    </row>
    <row r="1073" spans="11:11" x14ac:dyDescent="0.25">
      <c r="K1073" s="77"/>
    </row>
    <row r="1074" spans="11:11" x14ac:dyDescent="0.25">
      <c r="K1074" s="77"/>
    </row>
    <row r="1075" spans="11:11" x14ac:dyDescent="0.25">
      <c r="K1075" s="77"/>
    </row>
    <row r="1076" spans="11:11" x14ac:dyDescent="0.25">
      <c r="K1076" s="77"/>
    </row>
    <row r="1077" spans="11:11" x14ac:dyDescent="0.25">
      <c r="K1077" s="77"/>
    </row>
    <row r="1078" spans="11:11" x14ac:dyDescent="0.25">
      <c r="K1078" s="77"/>
    </row>
    <row r="1079" spans="11:11" x14ac:dyDescent="0.25">
      <c r="K1079" s="77"/>
    </row>
    <row r="1080" spans="11:11" x14ac:dyDescent="0.25">
      <c r="K1080" s="77"/>
    </row>
    <row r="1081" spans="11:11" x14ac:dyDescent="0.25">
      <c r="K1081" s="77"/>
    </row>
    <row r="1082" spans="11:11" x14ac:dyDescent="0.25">
      <c r="K1082" s="77"/>
    </row>
    <row r="1083" spans="11:11" x14ac:dyDescent="0.25">
      <c r="K1083" s="77"/>
    </row>
    <row r="1084" spans="11:11" x14ac:dyDescent="0.25">
      <c r="K1084" s="77"/>
    </row>
    <row r="1085" spans="11:11" x14ac:dyDescent="0.25">
      <c r="K1085" s="77"/>
    </row>
    <row r="1086" spans="11:11" x14ac:dyDescent="0.25">
      <c r="K1086" s="77"/>
    </row>
    <row r="1087" spans="11:11" x14ac:dyDescent="0.25">
      <c r="K1087" s="77"/>
    </row>
    <row r="1088" spans="11:11" x14ac:dyDescent="0.25">
      <c r="K1088" s="77"/>
    </row>
    <row r="1089" spans="11:11" x14ac:dyDescent="0.25">
      <c r="K1089" s="77"/>
    </row>
    <row r="1090" spans="11:11" x14ac:dyDescent="0.25">
      <c r="K1090" s="77"/>
    </row>
    <row r="1091" spans="11:11" x14ac:dyDescent="0.25">
      <c r="K1091" s="77"/>
    </row>
    <row r="1092" spans="11:11" x14ac:dyDescent="0.25">
      <c r="K1092" s="77"/>
    </row>
    <row r="1093" spans="11:11" x14ac:dyDescent="0.25">
      <c r="K1093" s="77"/>
    </row>
    <row r="1094" spans="11:11" x14ac:dyDescent="0.25">
      <c r="K1094" s="77"/>
    </row>
    <row r="1095" spans="11:11" x14ac:dyDescent="0.25">
      <c r="K1095" s="77"/>
    </row>
    <row r="1096" spans="11:11" x14ac:dyDescent="0.25">
      <c r="K1096" s="77"/>
    </row>
    <row r="1097" spans="11:11" x14ac:dyDescent="0.25">
      <c r="K1097" s="77"/>
    </row>
    <row r="1098" spans="11:11" x14ac:dyDescent="0.25">
      <c r="K1098" s="77"/>
    </row>
    <row r="1099" spans="11:11" x14ac:dyDescent="0.25">
      <c r="K1099" s="77"/>
    </row>
    <row r="1100" spans="11:11" x14ac:dyDescent="0.25">
      <c r="K1100" s="77"/>
    </row>
    <row r="1101" spans="11:11" x14ac:dyDescent="0.25">
      <c r="K1101" s="77"/>
    </row>
    <row r="1102" spans="11:11" x14ac:dyDescent="0.25">
      <c r="K1102" s="77"/>
    </row>
    <row r="1103" spans="11:11" x14ac:dyDescent="0.25">
      <c r="K1103" s="77"/>
    </row>
    <row r="1104" spans="11:11" x14ac:dyDescent="0.25">
      <c r="K1104" s="77"/>
    </row>
    <row r="1105" spans="11:11" x14ac:dyDescent="0.25">
      <c r="K1105" s="77"/>
    </row>
    <row r="1106" spans="11:11" x14ac:dyDescent="0.25">
      <c r="K1106" s="77"/>
    </row>
    <row r="1107" spans="11:11" x14ac:dyDescent="0.25">
      <c r="K1107" s="77"/>
    </row>
    <row r="1108" spans="11:11" x14ac:dyDescent="0.25">
      <c r="K1108" s="77"/>
    </row>
    <row r="1109" spans="11:11" x14ac:dyDescent="0.25">
      <c r="K1109" s="77"/>
    </row>
    <row r="1110" spans="11:11" x14ac:dyDescent="0.25">
      <c r="K1110" s="77"/>
    </row>
    <row r="1111" spans="11:11" x14ac:dyDescent="0.25">
      <c r="K1111" s="77"/>
    </row>
    <row r="1112" spans="11:11" x14ac:dyDescent="0.25">
      <c r="K1112" s="77"/>
    </row>
    <row r="1113" spans="11:11" x14ac:dyDescent="0.25">
      <c r="K1113" s="77"/>
    </row>
    <row r="1114" spans="11:11" x14ac:dyDescent="0.25">
      <c r="K1114" s="77"/>
    </row>
    <row r="1115" spans="11:11" x14ac:dyDescent="0.25">
      <c r="K1115" s="77"/>
    </row>
    <row r="1116" spans="11:11" x14ac:dyDescent="0.25">
      <c r="K1116" s="77"/>
    </row>
    <row r="1117" spans="11:11" x14ac:dyDescent="0.25">
      <c r="K1117" s="77"/>
    </row>
    <row r="1118" spans="11:11" x14ac:dyDescent="0.25">
      <c r="K1118" s="77"/>
    </row>
    <row r="1119" spans="11:11" x14ac:dyDescent="0.25">
      <c r="K1119" s="77"/>
    </row>
    <row r="1120" spans="11:11" x14ac:dyDescent="0.25">
      <c r="K1120" s="77"/>
    </row>
    <row r="1121" spans="11:11" x14ac:dyDescent="0.25">
      <c r="K1121" s="77"/>
    </row>
    <row r="1122" spans="11:11" x14ac:dyDescent="0.25">
      <c r="K1122" s="77"/>
    </row>
    <row r="1123" spans="11:11" x14ac:dyDescent="0.25">
      <c r="K1123" s="77"/>
    </row>
    <row r="1124" spans="11:11" x14ac:dyDescent="0.25">
      <c r="K1124" s="77"/>
    </row>
    <row r="1125" spans="11:11" x14ac:dyDescent="0.25">
      <c r="K1125" s="77"/>
    </row>
    <row r="1126" spans="11:11" x14ac:dyDescent="0.25">
      <c r="K1126" s="77"/>
    </row>
    <row r="1127" spans="11:11" x14ac:dyDescent="0.25">
      <c r="K1127" s="77"/>
    </row>
    <row r="1128" spans="11:11" x14ac:dyDescent="0.25">
      <c r="K1128" s="77"/>
    </row>
    <row r="1129" spans="11:11" x14ac:dyDescent="0.25">
      <c r="K1129" s="77"/>
    </row>
    <row r="1130" spans="11:11" x14ac:dyDescent="0.25">
      <c r="K1130" s="77"/>
    </row>
    <row r="1131" spans="11:11" x14ac:dyDescent="0.25">
      <c r="K1131" s="77"/>
    </row>
    <row r="1132" spans="11:11" x14ac:dyDescent="0.25">
      <c r="K1132" s="77"/>
    </row>
    <row r="1133" spans="11:11" x14ac:dyDescent="0.25">
      <c r="K1133" s="77"/>
    </row>
    <row r="1134" spans="11:11" x14ac:dyDescent="0.25">
      <c r="K1134" s="77"/>
    </row>
    <row r="1135" spans="11:11" x14ac:dyDescent="0.25">
      <c r="K1135" s="77"/>
    </row>
    <row r="1136" spans="11:11" x14ac:dyDescent="0.25">
      <c r="K1136" s="77"/>
    </row>
    <row r="1137" spans="11:11" x14ac:dyDescent="0.25">
      <c r="K1137" s="77"/>
    </row>
    <row r="1138" spans="11:11" x14ac:dyDescent="0.25">
      <c r="K1138" s="77"/>
    </row>
    <row r="1139" spans="11:11" x14ac:dyDescent="0.25">
      <c r="K1139" s="77"/>
    </row>
    <row r="1140" spans="11:11" x14ac:dyDescent="0.25">
      <c r="K1140" s="77"/>
    </row>
    <row r="1141" spans="11:11" x14ac:dyDescent="0.25">
      <c r="K1141" s="77"/>
    </row>
    <row r="1142" spans="11:11" x14ac:dyDescent="0.25">
      <c r="K1142" s="77"/>
    </row>
    <row r="1143" spans="11:11" x14ac:dyDescent="0.25">
      <c r="K1143" s="77"/>
    </row>
    <row r="1144" spans="11:11" x14ac:dyDescent="0.25">
      <c r="K1144" s="77"/>
    </row>
    <row r="1145" spans="11:11" x14ac:dyDescent="0.25">
      <c r="K1145" s="77"/>
    </row>
    <row r="1146" spans="11:11" x14ac:dyDescent="0.25">
      <c r="K1146" s="77"/>
    </row>
    <row r="1147" spans="11:11" x14ac:dyDescent="0.25">
      <c r="K1147" s="77"/>
    </row>
    <row r="1148" spans="11:11" x14ac:dyDescent="0.25">
      <c r="K1148" s="77"/>
    </row>
    <row r="1149" spans="11:11" x14ac:dyDescent="0.25">
      <c r="K1149" s="77"/>
    </row>
    <row r="1150" spans="11:11" x14ac:dyDescent="0.25">
      <c r="K1150" s="77"/>
    </row>
    <row r="1151" spans="11:11" x14ac:dyDescent="0.25">
      <c r="K1151" s="77"/>
    </row>
    <row r="1152" spans="11:11" x14ac:dyDescent="0.25">
      <c r="K1152" s="77"/>
    </row>
    <row r="1153" spans="11:11" x14ac:dyDescent="0.25">
      <c r="K1153" s="77"/>
    </row>
    <row r="1154" spans="11:11" x14ac:dyDescent="0.25">
      <c r="K1154" s="77"/>
    </row>
    <row r="1155" spans="11:11" x14ac:dyDescent="0.25">
      <c r="K1155" s="77"/>
    </row>
    <row r="1156" spans="11:11" x14ac:dyDescent="0.25">
      <c r="K1156" s="77"/>
    </row>
    <row r="1157" spans="11:11" x14ac:dyDescent="0.25">
      <c r="K1157" s="77"/>
    </row>
    <row r="1158" spans="11:11" x14ac:dyDescent="0.25">
      <c r="K1158" s="77"/>
    </row>
    <row r="1159" spans="11:11" x14ac:dyDescent="0.25">
      <c r="K1159" s="77"/>
    </row>
    <row r="1160" spans="11:11" x14ac:dyDescent="0.25">
      <c r="K1160" s="77"/>
    </row>
    <row r="1161" spans="11:11" x14ac:dyDescent="0.25">
      <c r="K1161" s="77"/>
    </row>
    <row r="1162" spans="11:11" x14ac:dyDescent="0.25">
      <c r="K1162" s="77"/>
    </row>
    <row r="1163" spans="11:11" x14ac:dyDescent="0.25">
      <c r="K1163" s="77"/>
    </row>
    <row r="1164" spans="11:11" x14ac:dyDescent="0.25">
      <c r="K1164" s="77"/>
    </row>
    <row r="1165" spans="11:11" x14ac:dyDescent="0.25">
      <c r="K1165" s="77"/>
    </row>
    <row r="1166" spans="11:11" x14ac:dyDescent="0.25">
      <c r="K1166" s="77"/>
    </row>
    <row r="1167" spans="11:11" x14ac:dyDescent="0.25">
      <c r="K1167" s="77"/>
    </row>
    <row r="1168" spans="11:11" x14ac:dyDescent="0.25">
      <c r="K1168" s="77"/>
    </row>
    <row r="1169" spans="11:11" x14ac:dyDescent="0.25">
      <c r="K1169" s="77"/>
    </row>
    <row r="1170" spans="11:11" x14ac:dyDescent="0.25">
      <c r="K1170" s="77"/>
    </row>
    <row r="1171" spans="11:11" x14ac:dyDescent="0.25">
      <c r="K1171" s="77"/>
    </row>
    <row r="1172" spans="11:11" x14ac:dyDescent="0.25">
      <c r="K1172" s="77"/>
    </row>
    <row r="1173" spans="11:11" x14ac:dyDescent="0.25">
      <c r="K1173" s="77"/>
    </row>
    <row r="1174" spans="11:11" x14ac:dyDescent="0.25">
      <c r="K1174" s="77"/>
    </row>
    <row r="1175" spans="11:11" x14ac:dyDescent="0.25">
      <c r="K1175" s="77"/>
    </row>
    <row r="1176" spans="11:11" x14ac:dyDescent="0.25">
      <c r="K1176" s="77"/>
    </row>
    <row r="1177" spans="11:11" x14ac:dyDescent="0.25">
      <c r="K1177" s="77"/>
    </row>
    <row r="1178" spans="11:11" x14ac:dyDescent="0.25">
      <c r="K1178" s="77"/>
    </row>
    <row r="1179" spans="11:11" x14ac:dyDescent="0.25">
      <c r="K1179" s="77"/>
    </row>
    <row r="1180" spans="11:11" x14ac:dyDescent="0.25">
      <c r="K1180" s="77"/>
    </row>
    <row r="1181" spans="11:11" x14ac:dyDescent="0.25">
      <c r="K1181" s="77"/>
    </row>
    <row r="1182" spans="11:11" x14ac:dyDescent="0.25">
      <c r="K1182" s="77"/>
    </row>
    <row r="1183" spans="11:11" x14ac:dyDescent="0.25">
      <c r="K1183" s="77"/>
    </row>
    <row r="1184" spans="11:11" x14ac:dyDescent="0.25">
      <c r="K1184" s="77"/>
    </row>
    <row r="1185" spans="11:11" x14ac:dyDescent="0.25">
      <c r="K1185" s="77"/>
    </row>
    <row r="1186" spans="11:11" x14ac:dyDescent="0.25">
      <c r="K1186" s="77"/>
    </row>
    <row r="1187" spans="11:11" x14ac:dyDescent="0.25">
      <c r="K1187" s="77"/>
    </row>
    <row r="1188" spans="11:11" x14ac:dyDescent="0.25">
      <c r="K1188" s="77"/>
    </row>
    <row r="1189" spans="11:11" x14ac:dyDescent="0.25">
      <c r="K1189" s="77"/>
    </row>
    <row r="1190" spans="11:11" x14ac:dyDescent="0.25">
      <c r="K1190" s="77"/>
    </row>
    <row r="1191" spans="11:11" x14ac:dyDescent="0.25">
      <c r="K1191" s="77"/>
    </row>
    <row r="1192" spans="11:11" x14ac:dyDescent="0.25">
      <c r="K1192" s="77"/>
    </row>
    <row r="1193" spans="11:11" x14ac:dyDescent="0.25">
      <c r="K1193" s="77"/>
    </row>
    <row r="1194" spans="11:11" x14ac:dyDescent="0.25">
      <c r="K1194" s="77"/>
    </row>
    <row r="1195" spans="11:11" x14ac:dyDescent="0.25">
      <c r="K1195" s="77"/>
    </row>
    <row r="1196" spans="11:11" x14ac:dyDescent="0.25">
      <c r="K1196" s="77"/>
    </row>
    <row r="1197" spans="11:11" x14ac:dyDescent="0.25">
      <c r="K1197" s="77"/>
    </row>
    <row r="1198" spans="11:11" x14ac:dyDescent="0.25">
      <c r="K1198" s="77"/>
    </row>
    <row r="1199" spans="11:11" x14ac:dyDescent="0.25">
      <c r="K1199" s="77"/>
    </row>
    <row r="1200" spans="11:11" x14ac:dyDescent="0.25">
      <c r="K1200" s="77"/>
    </row>
    <row r="1201" spans="11:11" x14ac:dyDescent="0.25">
      <c r="K1201" s="77"/>
    </row>
    <row r="1202" spans="11:11" x14ac:dyDescent="0.25">
      <c r="K1202" s="77"/>
    </row>
    <row r="1203" spans="11:11" x14ac:dyDescent="0.25">
      <c r="K1203" s="77"/>
    </row>
    <row r="1204" spans="11:11" x14ac:dyDescent="0.25">
      <c r="K1204" s="77"/>
    </row>
    <row r="1205" spans="11:11" x14ac:dyDescent="0.25">
      <c r="K1205" s="77"/>
    </row>
    <row r="1206" spans="11:11" x14ac:dyDescent="0.25">
      <c r="K1206" s="77"/>
    </row>
    <row r="1207" spans="11:11" x14ac:dyDescent="0.25">
      <c r="K1207" s="77"/>
    </row>
    <row r="1208" spans="11:11" x14ac:dyDescent="0.25">
      <c r="K1208" s="77"/>
    </row>
    <row r="1209" spans="11:11" x14ac:dyDescent="0.25">
      <c r="K1209" s="77"/>
    </row>
    <row r="1210" spans="11:11" x14ac:dyDescent="0.25">
      <c r="K1210" s="77"/>
    </row>
    <row r="1211" spans="11:11" x14ac:dyDescent="0.25">
      <c r="K1211" s="77"/>
    </row>
    <row r="1212" spans="11:11" x14ac:dyDescent="0.25">
      <c r="K1212" s="77"/>
    </row>
    <row r="1213" spans="11:11" x14ac:dyDescent="0.25">
      <c r="K1213" s="77"/>
    </row>
    <row r="1214" spans="11:11" x14ac:dyDescent="0.25">
      <c r="K1214" s="77"/>
    </row>
    <row r="1215" spans="11:11" x14ac:dyDescent="0.25">
      <c r="K1215" s="77"/>
    </row>
    <row r="1216" spans="11:11" x14ac:dyDescent="0.25">
      <c r="K1216" s="77"/>
    </row>
    <row r="1217" spans="11:11" x14ac:dyDescent="0.25">
      <c r="K1217" s="77"/>
    </row>
    <row r="1218" spans="11:11" x14ac:dyDescent="0.25">
      <c r="K1218" s="77"/>
    </row>
    <row r="1219" spans="11:11" x14ac:dyDescent="0.25">
      <c r="K1219" s="77"/>
    </row>
    <row r="1220" spans="11:11" x14ac:dyDescent="0.25">
      <c r="K1220" s="77"/>
    </row>
    <row r="1221" spans="11:11" x14ac:dyDescent="0.25">
      <c r="K1221" s="77"/>
    </row>
    <row r="1222" spans="11:11" x14ac:dyDescent="0.25">
      <c r="K1222" s="77"/>
    </row>
    <row r="1223" spans="11:11" x14ac:dyDescent="0.25">
      <c r="K1223" s="77"/>
    </row>
    <row r="1224" spans="11:11" x14ac:dyDescent="0.25">
      <c r="K1224" s="77"/>
    </row>
    <row r="1225" spans="11:11" x14ac:dyDescent="0.25">
      <c r="K1225" s="77"/>
    </row>
    <row r="1226" spans="11:11" x14ac:dyDescent="0.25">
      <c r="K1226" s="77"/>
    </row>
    <row r="1227" spans="11:11" x14ac:dyDescent="0.25">
      <c r="K1227" s="77"/>
    </row>
    <row r="1228" spans="11:11" x14ac:dyDescent="0.25">
      <c r="K1228" s="77"/>
    </row>
    <row r="1229" spans="11:11" x14ac:dyDescent="0.25">
      <c r="K1229" s="77"/>
    </row>
    <row r="1230" spans="11:11" x14ac:dyDescent="0.25">
      <c r="K1230" s="77"/>
    </row>
    <row r="1231" spans="11:11" x14ac:dyDescent="0.25">
      <c r="K1231" s="77"/>
    </row>
    <row r="1232" spans="11:11" x14ac:dyDescent="0.25">
      <c r="K1232" s="77"/>
    </row>
  </sheetData>
  <mergeCells count="7">
    <mergeCell ref="A23:K23"/>
    <mergeCell ref="H2:I2"/>
    <mergeCell ref="J2:K2"/>
    <mergeCell ref="A1:K1"/>
    <mergeCell ref="A2:E2"/>
    <mergeCell ref="F2:G2"/>
    <mergeCell ref="A3:K3"/>
  </mergeCells>
  <phoneticPr fontId="12" type="noConversion"/>
  <pageMargins left="0.75" right="0.75" top="1" bottom="1" header="0.5" footer="0.5"/>
  <pageSetup paperSize="9" scale="76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63"/>
  <sheetViews>
    <sheetView workbookViewId="0">
      <selection activeCell="C1" sqref="C1"/>
    </sheetView>
  </sheetViews>
  <sheetFormatPr baseColWidth="10" defaultColWidth="8.77734375" defaultRowHeight="12.6" x14ac:dyDescent="0.25"/>
  <cols>
    <col min="1" max="2" width="11.44140625" customWidth="1"/>
  </cols>
  <sheetData>
    <row r="1" spans="1:2" x14ac:dyDescent="0.25">
      <c r="A1" t="s">
        <v>34</v>
      </c>
      <c r="B1" s="55"/>
    </row>
    <row r="2" spans="1:2" x14ac:dyDescent="0.25">
      <c r="A2" t="s">
        <v>35</v>
      </c>
      <c r="B2" s="55" t="s">
        <v>12</v>
      </c>
    </row>
    <row r="3" spans="1:2" x14ac:dyDescent="0.25">
      <c r="A3">
        <v>30</v>
      </c>
      <c r="B3" s="55">
        <v>1</v>
      </c>
    </row>
    <row r="4" spans="1:2" x14ac:dyDescent="0.25">
      <c r="A4">
        <v>31</v>
      </c>
      <c r="B4" s="55">
        <v>1.016</v>
      </c>
    </row>
    <row r="5" spans="1:2" x14ac:dyDescent="0.25">
      <c r="A5">
        <v>32</v>
      </c>
      <c r="B5" s="55">
        <v>1.0309999999999999</v>
      </c>
    </row>
    <row r="6" spans="1:2" x14ac:dyDescent="0.25">
      <c r="A6">
        <v>33</v>
      </c>
      <c r="B6" s="55">
        <v>1.046</v>
      </c>
    </row>
    <row r="7" spans="1:2" x14ac:dyDescent="0.25">
      <c r="A7">
        <v>34</v>
      </c>
      <c r="B7" s="55">
        <v>1.0589999999999999</v>
      </c>
    </row>
    <row r="8" spans="1:2" x14ac:dyDescent="0.25">
      <c r="A8">
        <v>35</v>
      </c>
      <c r="B8" s="55">
        <v>1.0720000000000001</v>
      </c>
    </row>
    <row r="9" spans="1:2" x14ac:dyDescent="0.25">
      <c r="A9">
        <v>36</v>
      </c>
      <c r="B9" s="55">
        <v>1.083</v>
      </c>
    </row>
    <row r="10" spans="1:2" x14ac:dyDescent="0.25">
      <c r="A10">
        <v>37</v>
      </c>
      <c r="B10" s="55">
        <v>1.0960000000000001</v>
      </c>
    </row>
    <row r="11" spans="1:2" x14ac:dyDescent="0.25">
      <c r="A11">
        <v>38</v>
      </c>
      <c r="B11" s="55">
        <v>1.109</v>
      </c>
    </row>
    <row r="12" spans="1:2" x14ac:dyDescent="0.25">
      <c r="A12">
        <v>39</v>
      </c>
      <c r="B12" s="55">
        <v>1.1220000000000001</v>
      </c>
    </row>
    <row r="13" spans="1:2" x14ac:dyDescent="0.25">
      <c r="A13">
        <v>40</v>
      </c>
      <c r="B13" s="55">
        <v>1.135</v>
      </c>
    </row>
    <row r="14" spans="1:2" x14ac:dyDescent="0.25">
      <c r="A14">
        <v>41</v>
      </c>
      <c r="B14" s="55">
        <v>1.149</v>
      </c>
    </row>
    <row r="15" spans="1:2" x14ac:dyDescent="0.25">
      <c r="A15">
        <v>42</v>
      </c>
      <c r="B15" s="55">
        <v>1.1619999999999999</v>
      </c>
    </row>
    <row r="16" spans="1:2" x14ac:dyDescent="0.25">
      <c r="A16">
        <v>43</v>
      </c>
      <c r="B16" s="55">
        <v>1.1759999999999999</v>
      </c>
    </row>
    <row r="17" spans="1:2" x14ac:dyDescent="0.25">
      <c r="A17">
        <v>44</v>
      </c>
      <c r="B17" s="55">
        <v>1.1890000000000001</v>
      </c>
    </row>
    <row r="18" spans="1:2" x14ac:dyDescent="0.25">
      <c r="A18">
        <v>45</v>
      </c>
      <c r="B18" s="55">
        <v>1.2030000000000001</v>
      </c>
    </row>
    <row r="19" spans="1:2" x14ac:dyDescent="0.25">
      <c r="A19">
        <v>46</v>
      </c>
      <c r="B19" s="55">
        <v>1.218</v>
      </c>
    </row>
    <row r="20" spans="1:2" x14ac:dyDescent="0.25">
      <c r="A20">
        <v>47</v>
      </c>
      <c r="B20" s="55">
        <v>1.2330000000000001</v>
      </c>
    </row>
    <row r="21" spans="1:2" x14ac:dyDescent="0.25">
      <c r="A21">
        <v>48</v>
      </c>
      <c r="B21" s="55">
        <v>1.248</v>
      </c>
    </row>
    <row r="22" spans="1:2" x14ac:dyDescent="0.25">
      <c r="A22">
        <v>49</v>
      </c>
      <c r="B22" s="55">
        <v>1.2629999999999999</v>
      </c>
    </row>
    <row r="23" spans="1:2" x14ac:dyDescent="0.25">
      <c r="A23">
        <v>50</v>
      </c>
      <c r="B23" s="55">
        <v>1.2789999999999999</v>
      </c>
    </row>
    <row r="24" spans="1:2" x14ac:dyDescent="0.25">
      <c r="A24">
        <v>51</v>
      </c>
      <c r="B24" s="55">
        <v>1.2969999999999999</v>
      </c>
    </row>
    <row r="25" spans="1:2" x14ac:dyDescent="0.25">
      <c r="A25">
        <v>52</v>
      </c>
      <c r="B25" s="55">
        <v>1.3160000000000001</v>
      </c>
    </row>
    <row r="26" spans="1:2" x14ac:dyDescent="0.25">
      <c r="A26">
        <v>53</v>
      </c>
      <c r="B26" s="55">
        <v>1.3380000000000001</v>
      </c>
    </row>
    <row r="27" spans="1:2" x14ac:dyDescent="0.25">
      <c r="A27">
        <v>54</v>
      </c>
      <c r="B27" s="55">
        <v>1.361</v>
      </c>
    </row>
    <row r="28" spans="1:2" x14ac:dyDescent="0.25">
      <c r="A28">
        <v>55</v>
      </c>
      <c r="B28" s="55">
        <v>1.385</v>
      </c>
    </row>
    <row r="29" spans="1:2" x14ac:dyDescent="0.25">
      <c r="A29">
        <v>56</v>
      </c>
      <c r="B29" s="55">
        <v>1.411</v>
      </c>
    </row>
    <row r="30" spans="1:2" x14ac:dyDescent="0.25">
      <c r="A30">
        <v>57</v>
      </c>
      <c r="B30" s="55">
        <v>1.4370000000000001</v>
      </c>
    </row>
    <row r="31" spans="1:2" x14ac:dyDescent="0.25">
      <c r="A31">
        <v>58</v>
      </c>
      <c r="B31" s="55">
        <v>1.462</v>
      </c>
    </row>
    <row r="32" spans="1:2" x14ac:dyDescent="0.25">
      <c r="A32">
        <v>59</v>
      </c>
      <c r="B32" s="55">
        <v>1.488</v>
      </c>
    </row>
    <row r="33" spans="1:2" x14ac:dyDescent="0.25">
      <c r="A33">
        <v>60</v>
      </c>
      <c r="B33" s="55">
        <v>1.514</v>
      </c>
    </row>
    <row r="34" spans="1:2" x14ac:dyDescent="0.25">
      <c r="A34">
        <v>61</v>
      </c>
      <c r="B34" s="55">
        <v>1.5409999999999999</v>
      </c>
    </row>
    <row r="35" spans="1:2" x14ac:dyDescent="0.25">
      <c r="A35">
        <v>62</v>
      </c>
      <c r="B35" s="55">
        <v>1.5680000000000001</v>
      </c>
    </row>
    <row r="36" spans="1:2" x14ac:dyDescent="0.25">
      <c r="A36">
        <v>63</v>
      </c>
      <c r="B36" s="55">
        <v>1.5980000000000001</v>
      </c>
    </row>
    <row r="37" spans="1:2" x14ac:dyDescent="0.25">
      <c r="A37">
        <v>64</v>
      </c>
      <c r="B37" s="55">
        <v>1.629</v>
      </c>
    </row>
    <row r="38" spans="1:2" x14ac:dyDescent="0.25">
      <c r="A38">
        <v>65</v>
      </c>
      <c r="B38" s="55">
        <v>1.663</v>
      </c>
    </row>
    <row r="39" spans="1:2" x14ac:dyDescent="0.25">
      <c r="A39">
        <v>66</v>
      </c>
      <c r="B39" s="55">
        <v>1.6990000000000001</v>
      </c>
    </row>
    <row r="40" spans="1:2" x14ac:dyDescent="0.25">
      <c r="A40">
        <v>67</v>
      </c>
      <c r="B40" s="55">
        <v>1.738</v>
      </c>
    </row>
    <row r="41" spans="1:2" x14ac:dyDescent="0.25">
      <c r="A41">
        <v>68</v>
      </c>
      <c r="B41" s="55">
        <v>1.7789999999999999</v>
      </c>
    </row>
    <row r="42" spans="1:2" x14ac:dyDescent="0.25">
      <c r="A42">
        <v>69</v>
      </c>
      <c r="B42" s="55">
        <v>1.823</v>
      </c>
    </row>
    <row r="43" spans="1:2" x14ac:dyDescent="0.25">
      <c r="A43">
        <v>70</v>
      </c>
      <c r="B43" s="55">
        <v>1.867</v>
      </c>
    </row>
    <row r="44" spans="1:2" x14ac:dyDescent="0.25">
      <c r="A44">
        <v>71</v>
      </c>
      <c r="B44" s="55">
        <v>1.91</v>
      </c>
    </row>
    <row r="45" spans="1:2" x14ac:dyDescent="0.25">
      <c r="A45">
        <v>72</v>
      </c>
      <c r="B45" s="55">
        <v>1.9530000000000001</v>
      </c>
    </row>
    <row r="46" spans="1:2" x14ac:dyDescent="0.25">
      <c r="A46">
        <v>73</v>
      </c>
      <c r="B46" s="55">
        <v>2.004</v>
      </c>
    </row>
    <row r="47" spans="1:2" x14ac:dyDescent="0.25">
      <c r="A47">
        <v>74</v>
      </c>
      <c r="B47" s="55">
        <v>2.06</v>
      </c>
    </row>
    <row r="48" spans="1:2" x14ac:dyDescent="0.25">
      <c r="A48">
        <v>75</v>
      </c>
      <c r="B48" s="55">
        <v>2.117</v>
      </c>
    </row>
    <row r="49" spans="1:2" x14ac:dyDescent="0.25">
      <c r="A49">
        <v>76</v>
      </c>
      <c r="B49" s="55">
        <v>2.181</v>
      </c>
    </row>
    <row r="50" spans="1:2" x14ac:dyDescent="0.25">
      <c r="A50">
        <v>77</v>
      </c>
      <c r="B50" s="55">
        <v>2.2549999999999999</v>
      </c>
    </row>
    <row r="51" spans="1:2" x14ac:dyDescent="0.25">
      <c r="A51">
        <v>78</v>
      </c>
      <c r="B51" s="55">
        <v>2.3359999999999999</v>
      </c>
    </row>
    <row r="52" spans="1:2" x14ac:dyDescent="0.25">
      <c r="A52">
        <v>79</v>
      </c>
      <c r="B52" s="55">
        <v>2.419</v>
      </c>
    </row>
    <row r="53" spans="1:2" x14ac:dyDescent="0.25">
      <c r="A53">
        <v>80</v>
      </c>
      <c r="B53" s="55">
        <v>2.504</v>
      </c>
    </row>
    <row r="54" spans="1:2" x14ac:dyDescent="0.25">
      <c r="A54">
        <v>81</v>
      </c>
      <c r="B54" s="55">
        <v>2.597</v>
      </c>
    </row>
    <row r="55" spans="1:2" x14ac:dyDescent="0.25">
      <c r="A55">
        <v>82</v>
      </c>
      <c r="B55" s="55">
        <v>2.702</v>
      </c>
    </row>
    <row r="56" spans="1:2" x14ac:dyDescent="0.25">
      <c r="A56">
        <v>83</v>
      </c>
      <c r="B56" s="55">
        <v>2.831</v>
      </c>
    </row>
    <row r="57" spans="1:2" x14ac:dyDescent="0.25">
      <c r="A57">
        <v>84</v>
      </c>
      <c r="B57" s="55">
        <v>2.9809999999999999</v>
      </c>
    </row>
    <row r="58" spans="1:2" x14ac:dyDescent="0.25">
      <c r="A58">
        <v>85</v>
      </c>
      <c r="B58" s="55">
        <v>3.153</v>
      </c>
    </row>
    <row r="59" spans="1:2" x14ac:dyDescent="0.25">
      <c r="A59">
        <v>86</v>
      </c>
      <c r="B59" s="55">
        <v>3.3519999999999999</v>
      </c>
    </row>
    <row r="60" spans="1:2" x14ac:dyDescent="0.25">
      <c r="A60">
        <v>87</v>
      </c>
      <c r="B60" s="55">
        <v>3.58</v>
      </c>
    </row>
    <row r="61" spans="1:2" x14ac:dyDescent="0.25">
      <c r="A61">
        <v>88</v>
      </c>
      <c r="B61" s="55">
        <v>3.8420000000000001</v>
      </c>
    </row>
    <row r="62" spans="1:2" x14ac:dyDescent="0.25">
      <c r="A62">
        <v>89</v>
      </c>
      <c r="B62" s="55">
        <v>4.1449999999999996</v>
      </c>
    </row>
    <row r="63" spans="1:2" x14ac:dyDescent="0.25">
      <c r="A63">
        <v>90</v>
      </c>
      <c r="B63" s="55">
        <v>4.4930000000000003</v>
      </c>
    </row>
  </sheetData>
  <phoneticPr fontId="1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6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V39"/>
  <sheetViews>
    <sheetView showGridLines="0" showRowColHeaders="0" showZeros="0" showOutlineSymbols="0" topLeftCell="A4" zoomScaleNormal="100" zoomScaleSheetLayoutView="75" workbookViewId="0">
      <selection activeCell="A9" sqref="A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0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2" t="s">
        <v>46</v>
      </c>
      <c r="D5" s="162"/>
      <c r="E5" s="162"/>
      <c r="F5" s="162"/>
      <c r="G5" s="52" t="s">
        <v>0</v>
      </c>
      <c r="H5" s="164" t="s">
        <v>47</v>
      </c>
      <c r="I5" s="164"/>
      <c r="J5" s="164"/>
      <c r="K5" s="164"/>
      <c r="L5" s="85" t="s">
        <v>1</v>
      </c>
      <c r="M5" s="166" t="s">
        <v>48</v>
      </c>
      <c r="N5" s="166"/>
      <c r="O5" s="166"/>
      <c r="P5" s="166"/>
      <c r="Q5" s="85" t="s">
        <v>2</v>
      </c>
      <c r="R5" s="86">
        <v>42441</v>
      </c>
      <c r="S5" s="87" t="s">
        <v>30</v>
      </c>
      <c r="T5" s="88">
        <v>2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23">
        <v>56</v>
      </c>
      <c r="B9" s="124">
        <v>49.46</v>
      </c>
      <c r="C9" s="125" t="s">
        <v>84</v>
      </c>
      <c r="D9" s="126">
        <v>36893</v>
      </c>
      <c r="E9" s="127"/>
      <c r="F9" s="128" t="s">
        <v>85</v>
      </c>
      <c r="G9" s="128" t="s">
        <v>58</v>
      </c>
      <c r="H9" s="121">
        <v>55</v>
      </c>
      <c r="I9" s="122">
        <v>58</v>
      </c>
      <c r="J9" s="122">
        <v>-60</v>
      </c>
      <c r="K9" s="121">
        <v>68</v>
      </c>
      <c r="L9" s="153">
        <v>-71</v>
      </c>
      <c r="M9" s="153">
        <v>-71</v>
      </c>
      <c r="N9" s="96">
        <f>IF(MAX(H9:J9)&lt;0,0,TRUNC(MAX(H9:J9)/1)*1)</f>
        <v>58</v>
      </c>
      <c r="O9" s="96">
        <f>IF(MAX(K9:M9)&lt;0,0,TRUNC(MAX(K9:M9)/1)*1)</f>
        <v>68</v>
      </c>
      <c r="P9" s="96">
        <f t="shared" ref="P9:P24" si="0">IF(N9=0,0,IF(O9=0,0,SUM(N9:O9)))</f>
        <v>126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217.91575878055619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98">
        <v>2</v>
      </c>
      <c r="T9" s="98" t="s">
        <v>22</v>
      </c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1.7294901490520331</v>
      </c>
      <c r="V9" s="119">
        <f>R5</f>
        <v>42441</v>
      </c>
    </row>
    <row r="10" spans="1:22" s="13" customFormat="1" ht="19.95" customHeight="1" x14ac:dyDescent="0.25">
      <c r="A10" s="123">
        <v>56</v>
      </c>
      <c r="B10" s="124">
        <v>55.28</v>
      </c>
      <c r="C10" s="125" t="s">
        <v>84</v>
      </c>
      <c r="D10" s="126">
        <v>36790</v>
      </c>
      <c r="E10" s="127"/>
      <c r="F10" s="128" t="s">
        <v>86</v>
      </c>
      <c r="G10" s="128" t="s">
        <v>57</v>
      </c>
      <c r="H10" s="121">
        <v>55</v>
      </c>
      <c r="I10" s="122">
        <v>60</v>
      </c>
      <c r="J10" s="122">
        <v>-63</v>
      </c>
      <c r="K10" s="121">
        <v>74</v>
      </c>
      <c r="L10" s="153">
        <v>-79</v>
      </c>
      <c r="M10" s="153">
        <v>-79</v>
      </c>
      <c r="N10" s="96">
        <f t="shared" ref="N10:N24" si="1">IF(MAX(H10:J10)&lt;0,0,TRUNC(MAX(H10:J10)/1)*1)</f>
        <v>60</v>
      </c>
      <c r="O10" s="96">
        <f t="shared" ref="O10:O24" si="2">IF(MAX(K10:M10)&lt;0,0,TRUNC(MAX(K10:M10)/1)*1)</f>
        <v>74</v>
      </c>
      <c r="P10" s="96">
        <f t="shared" si="0"/>
        <v>134</v>
      </c>
      <c r="Q10" s="97">
        <f t="shared" ref="Q10:Q24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211.28558313137276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>
        <v>1</v>
      </c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1.5767580830699459</v>
      </c>
      <c r="V10" s="119">
        <f>R5</f>
        <v>42441</v>
      </c>
    </row>
    <row r="11" spans="1:22" s="13" customFormat="1" ht="19.95" customHeight="1" x14ac:dyDescent="0.25">
      <c r="A11" s="123">
        <v>62</v>
      </c>
      <c r="B11" s="124">
        <v>57.7</v>
      </c>
      <c r="C11" s="125" t="s">
        <v>84</v>
      </c>
      <c r="D11" s="126">
        <v>36793</v>
      </c>
      <c r="E11" s="127"/>
      <c r="F11" s="128" t="s">
        <v>87</v>
      </c>
      <c r="G11" s="128" t="s">
        <v>57</v>
      </c>
      <c r="H11" s="121">
        <v>68</v>
      </c>
      <c r="I11" s="122">
        <v>73</v>
      </c>
      <c r="J11" s="122">
        <v>-75</v>
      </c>
      <c r="K11" s="121">
        <v>87</v>
      </c>
      <c r="L11" s="153">
        <v>93</v>
      </c>
      <c r="M11" s="153">
        <v>95</v>
      </c>
      <c r="N11" s="96">
        <f t="shared" si="1"/>
        <v>73</v>
      </c>
      <c r="O11" s="96">
        <f t="shared" si="2"/>
        <v>95</v>
      </c>
      <c r="P11" s="96">
        <f t="shared" si="0"/>
        <v>168</v>
      </c>
      <c r="Q11" s="97">
        <f t="shared" si="3"/>
        <v>256.21164700078998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>
        <v>2</v>
      </c>
      <c r="T11" s="101"/>
      <c r="U11" s="99">
        <f t="shared" si="4"/>
        <v>1.5250693273856548</v>
      </c>
      <c r="V11" s="119">
        <f>R5</f>
        <v>42441</v>
      </c>
    </row>
    <row r="12" spans="1:22" s="13" customFormat="1" ht="19.95" customHeight="1" x14ac:dyDescent="0.25">
      <c r="A12" s="123">
        <v>62</v>
      </c>
      <c r="B12" s="124">
        <v>60.16</v>
      </c>
      <c r="C12" s="125" t="s">
        <v>84</v>
      </c>
      <c r="D12" s="126">
        <v>36725</v>
      </c>
      <c r="E12" s="127"/>
      <c r="F12" s="128" t="s">
        <v>88</v>
      </c>
      <c r="G12" s="128" t="s">
        <v>57</v>
      </c>
      <c r="H12" s="121">
        <v>65</v>
      </c>
      <c r="I12" s="122">
        <v>-70</v>
      </c>
      <c r="J12" s="122">
        <v>-70</v>
      </c>
      <c r="K12" s="121">
        <v>85</v>
      </c>
      <c r="L12" s="153">
        <v>88</v>
      </c>
      <c r="M12" s="153">
        <v>-90</v>
      </c>
      <c r="N12" s="96">
        <f t="shared" si="1"/>
        <v>65</v>
      </c>
      <c r="O12" s="96">
        <f t="shared" si="2"/>
        <v>88</v>
      </c>
      <c r="P12" s="96">
        <f t="shared" si="0"/>
        <v>153</v>
      </c>
      <c r="Q12" s="97">
        <f t="shared" si="3"/>
        <v>226.15428567980908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>
        <v>3</v>
      </c>
      <c r="T12" s="101" t="s">
        <v>22</v>
      </c>
      <c r="U12" s="99">
        <f t="shared" si="4"/>
        <v>1.4781325861425429</v>
      </c>
      <c r="V12" s="119">
        <f>R5</f>
        <v>42441</v>
      </c>
    </row>
    <row r="13" spans="1:22" s="13" customFormat="1" ht="19.95" customHeight="1" x14ac:dyDescent="0.25">
      <c r="A13" s="123">
        <v>62</v>
      </c>
      <c r="B13" s="124">
        <v>58.68</v>
      </c>
      <c r="C13" s="125" t="s">
        <v>89</v>
      </c>
      <c r="D13" s="126">
        <v>35506</v>
      </c>
      <c r="E13" s="127"/>
      <c r="F13" s="128" t="s">
        <v>90</v>
      </c>
      <c r="G13" s="128" t="s">
        <v>59</v>
      </c>
      <c r="H13" s="121">
        <v>-60</v>
      </c>
      <c r="I13" s="122">
        <v>-60</v>
      </c>
      <c r="J13" s="122">
        <v>60</v>
      </c>
      <c r="K13" s="121">
        <v>77</v>
      </c>
      <c r="L13" s="153">
        <v>83</v>
      </c>
      <c r="M13" s="153">
        <v>-86</v>
      </c>
      <c r="N13" s="96">
        <f t="shared" si="1"/>
        <v>60</v>
      </c>
      <c r="O13" s="96">
        <f t="shared" si="2"/>
        <v>83</v>
      </c>
      <c r="P13" s="96">
        <f t="shared" si="0"/>
        <v>143</v>
      </c>
      <c r="Q13" s="97">
        <f t="shared" si="3"/>
        <v>215.32093440688556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>
        <v>4</v>
      </c>
      <c r="T13" s="101" t="s">
        <v>22</v>
      </c>
      <c r="U13" s="99">
        <f t="shared" si="4"/>
        <v>1.5057408000481507</v>
      </c>
      <c r="V13" s="119">
        <f>R5</f>
        <v>42441</v>
      </c>
    </row>
    <row r="14" spans="1:22" s="13" customFormat="1" ht="19.95" customHeight="1" x14ac:dyDescent="0.25">
      <c r="A14" s="123">
        <v>62</v>
      </c>
      <c r="B14" s="124">
        <v>61.22</v>
      </c>
      <c r="C14" s="125" t="s">
        <v>84</v>
      </c>
      <c r="D14" s="126">
        <v>36529</v>
      </c>
      <c r="E14" s="127"/>
      <c r="F14" s="128" t="s">
        <v>91</v>
      </c>
      <c r="G14" s="128" t="s">
        <v>55</v>
      </c>
      <c r="H14" s="121">
        <v>75</v>
      </c>
      <c r="I14" s="122">
        <v>81</v>
      </c>
      <c r="J14" s="122">
        <v>-85</v>
      </c>
      <c r="K14" s="121">
        <v>-95</v>
      </c>
      <c r="L14" s="153">
        <v>-95</v>
      </c>
      <c r="M14" s="153">
        <v>95</v>
      </c>
      <c r="N14" s="96">
        <f t="shared" si="1"/>
        <v>81</v>
      </c>
      <c r="O14" s="96">
        <f t="shared" si="2"/>
        <v>95</v>
      </c>
      <c r="P14" s="96">
        <f t="shared" si="0"/>
        <v>176</v>
      </c>
      <c r="Q14" s="97">
        <f t="shared" si="3"/>
        <v>256.86293714155408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>
        <v>1</v>
      </c>
      <c r="T14" s="101" t="s">
        <v>22</v>
      </c>
      <c r="U14" s="99">
        <f t="shared" si="4"/>
        <v>1.4594485064861029</v>
      </c>
      <c r="V14" s="119">
        <f>R5</f>
        <v>42441</v>
      </c>
    </row>
    <row r="15" spans="1:22" s="13" customFormat="1" ht="19.95" customHeight="1" x14ac:dyDescent="0.25">
      <c r="A15" s="123">
        <v>69</v>
      </c>
      <c r="B15" s="124">
        <v>68.36</v>
      </c>
      <c r="C15" s="125" t="s">
        <v>89</v>
      </c>
      <c r="D15" s="126">
        <v>35378</v>
      </c>
      <c r="E15" s="127"/>
      <c r="F15" s="128" t="s">
        <v>92</v>
      </c>
      <c r="G15" s="128" t="s">
        <v>57</v>
      </c>
      <c r="H15" s="121">
        <v>85</v>
      </c>
      <c r="I15" s="122">
        <v>90</v>
      </c>
      <c r="J15" s="122">
        <v>92</v>
      </c>
      <c r="K15" s="121">
        <v>106</v>
      </c>
      <c r="L15" s="153">
        <v>112</v>
      </c>
      <c r="M15" s="153">
        <v>115</v>
      </c>
      <c r="N15" s="96">
        <f t="shared" si="1"/>
        <v>92</v>
      </c>
      <c r="O15" s="96">
        <f t="shared" si="2"/>
        <v>115</v>
      </c>
      <c r="P15" s="96">
        <f t="shared" si="0"/>
        <v>207</v>
      </c>
      <c r="Q15" s="97">
        <f t="shared" si="3"/>
        <v>280.14218331832188</v>
      </c>
      <c r="R15" s="97" t="str">
        <f>IF(OR(D15="",B15="",V15=""),0,IF(OR(C15="UM",C15="JM",C15="SM",C15="UK",C15="JK",C15="SK"),"",Q15*(IF(ABS(1900-YEAR((V15+1)-D15))&lt;29,0,(VLOOKUP((YEAR(V15)-YEAR(D15)),'Meltzer-Malone'!$A$3:$B$63,2))))))</f>
        <v/>
      </c>
      <c r="S15" s="101">
        <v>1</v>
      </c>
      <c r="T15" s="101"/>
      <c r="U15" s="99">
        <f t="shared" si="4"/>
        <v>1.3533438807648401</v>
      </c>
      <c r="V15" s="119">
        <f>R5</f>
        <v>42441</v>
      </c>
    </row>
    <row r="16" spans="1:22" s="13" customFormat="1" ht="19.95" customHeight="1" x14ac:dyDescent="0.25">
      <c r="A16" s="123">
        <v>69</v>
      </c>
      <c r="B16" s="124">
        <v>66.64</v>
      </c>
      <c r="C16" s="125" t="s">
        <v>84</v>
      </c>
      <c r="D16" s="126">
        <v>36545</v>
      </c>
      <c r="E16" s="127"/>
      <c r="F16" s="128" t="s">
        <v>93</v>
      </c>
      <c r="G16" s="128" t="s">
        <v>60</v>
      </c>
      <c r="H16" s="121">
        <v>66</v>
      </c>
      <c r="I16" s="122">
        <v>-69</v>
      </c>
      <c r="J16" s="122">
        <v>-70</v>
      </c>
      <c r="K16" s="121">
        <v>80</v>
      </c>
      <c r="L16" s="153">
        <v>-87</v>
      </c>
      <c r="M16" s="153">
        <v>87</v>
      </c>
      <c r="N16" s="96">
        <f t="shared" si="1"/>
        <v>66</v>
      </c>
      <c r="O16" s="96">
        <f t="shared" si="2"/>
        <v>87</v>
      </c>
      <c r="P16" s="96">
        <f t="shared" si="0"/>
        <v>153</v>
      </c>
      <c r="Q16" s="97">
        <f t="shared" si="3"/>
        <v>210.54655276457038</v>
      </c>
      <c r="R16" s="97" t="str">
        <f>IF(OR(D16="",B16="",V16=""),0,IF(OR(C16="UM",C16="JM",C16="SM",C16="UK",C16="JK",C16="SK"),"",Q16*(IF(ABS(1900-YEAR((V16+1)-D16))&lt;29,0,(VLOOKUP((YEAR(V16)-YEAR(D16)),'Meltzer-Malone'!$A$3:$B$63,2))))))</f>
        <v/>
      </c>
      <c r="S16" s="101">
        <v>2</v>
      </c>
      <c r="T16" s="101"/>
      <c r="U16" s="99">
        <f t="shared" si="4"/>
        <v>1.3761212598991528</v>
      </c>
      <c r="V16" s="119">
        <f>R5</f>
        <v>42441</v>
      </c>
    </row>
    <row r="17" spans="1:22" s="13" customFormat="1" ht="19.95" customHeight="1" x14ac:dyDescent="0.25">
      <c r="A17" s="123">
        <v>69</v>
      </c>
      <c r="B17" s="124">
        <v>65.48</v>
      </c>
      <c r="C17" s="125" t="s">
        <v>84</v>
      </c>
      <c r="D17" s="126">
        <v>37233</v>
      </c>
      <c r="E17" s="127"/>
      <c r="F17" s="128" t="s">
        <v>94</v>
      </c>
      <c r="G17" s="128" t="s">
        <v>61</v>
      </c>
      <c r="H17" s="121">
        <v>62</v>
      </c>
      <c r="I17" s="122">
        <v>66</v>
      </c>
      <c r="J17" s="122">
        <v>69</v>
      </c>
      <c r="K17" s="121">
        <v>75</v>
      </c>
      <c r="L17" s="153">
        <v>78</v>
      </c>
      <c r="M17" s="153">
        <v>83</v>
      </c>
      <c r="N17" s="96">
        <f t="shared" si="1"/>
        <v>69</v>
      </c>
      <c r="O17" s="96">
        <f t="shared" si="2"/>
        <v>83</v>
      </c>
      <c r="P17" s="96">
        <f t="shared" si="0"/>
        <v>152</v>
      </c>
      <c r="Q17" s="97">
        <f t="shared" si="3"/>
        <v>211.64524154160179</v>
      </c>
      <c r="R17" s="97" t="str">
        <f>IF(OR(D17="",B17="",V17=""),0,IF(OR(C17="UM",C17="JM",C17="SM",C17="UK",C17="JK",C17="SK"),"",Q17*(IF(ABS(1900-YEAR((V17+1)-D17))&lt;29,0,(VLOOKUP((YEAR(V17)-YEAR(D17)),'Meltzer-Malone'!$A$3:$B$63,2))))))</f>
        <v/>
      </c>
      <c r="S17" s="101">
        <v>3</v>
      </c>
      <c r="T17" s="101"/>
      <c r="U17" s="99">
        <f t="shared" si="4"/>
        <v>1.3924029048789592</v>
      </c>
      <c r="V17" s="119">
        <f>R5</f>
        <v>42441</v>
      </c>
    </row>
    <row r="18" spans="1:22" s="13" customFormat="1" ht="19.95" customHeight="1" x14ac:dyDescent="0.25">
      <c r="A18" s="89"/>
      <c r="B18" s="90"/>
      <c r="C18" s="91"/>
      <c r="D18" s="92"/>
      <c r="E18" s="93"/>
      <c r="F18" s="94"/>
      <c r="G18" s="94"/>
      <c r="H18" s="100"/>
      <c r="I18" s="95"/>
      <c r="J18" s="95"/>
      <c r="K18" s="100"/>
      <c r="L18" s="95"/>
      <c r="M18" s="95"/>
      <c r="N18" s="96">
        <f t="shared" si="1"/>
        <v>0</v>
      </c>
      <c r="O18" s="96">
        <f t="shared" si="2"/>
        <v>0</v>
      </c>
      <c r="P18" s="96">
        <f t="shared" si="0"/>
        <v>0</v>
      </c>
      <c r="Q18" s="97" t="str">
        <f t="shared" si="3"/>
        <v/>
      </c>
      <c r="R18" s="97">
        <f>IF(OR(D18="",B18="",V18=""),0,IF(OR(C18="UM",C18="JM",C18="SM",C18="UK",C18="JK",C18="SK"),"",Q18*(IF(ABS(1900-YEAR((V18+1)-D18))&lt;29,0,(VLOOKUP((YEAR(V18)-YEAR(D18)),'Meltzer-Malone'!$A$3:$B$63,2))))))</f>
        <v>0</v>
      </c>
      <c r="S18" s="101" t="s">
        <v>22</v>
      </c>
      <c r="T18" s="101" t="s">
        <v>22</v>
      </c>
      <c r="U18" s="99" t="str">
        <f t="shared" si="4"/>
        <v/>
      </c>
      <c r="V18" s="119">
        <f>R5</f>
        <v>42441</v>
      </c>
    </row>
    <row r="19" spans="1:22" s="13" customFormat="1" ht="19.95" customHeight="1" x14ac:dyDescent="0.25">
      <c r="A19" s="89"/>
      <c r="B19" s="90"/>
      <c r="C19" s="91"/>
      <c r="D19" s="92"/>
      <c r="E19" s="93"/>
      <c r="F19" s="94"/>
      <c r="G19" s="94"/>
      <c r="H19" s="100"/>
      <c r="I19" s="95"/>
      <c r="J19" s="95"/>
      <c r="K19" s="100"/>
      <c r="L19" s="95"/>
      <c r="M19" s="95"/>
      <c r="N19" s="96">
        <f t="shared" si="1"/>
        <v>0</v>
      </c>
      <c r="O19" s="96">
        <f t="shared" si="2"/>
        <v>0</v>
      </c>
      <c r="P19" s="96">
        <f t="shared" si="0"/>
        <v>0</v>
      </c>
      <c r="Q19" s="97" t="str">
        <f t="shared" si="3"/>
        <v/>
      </c>
      <c r="R19" s="97">
        <f>IF(OR(D19="",B19="",V19=""),0,IF(OR(C19="UM",C19="JM",C19="SM",C19="UK",C19="JK",C19="SK"),"",Q19*(IF(ABS(1900-YEAR((V19+1)-D19))&lt;29,0,(VLOOKUP((YEAR(V19)-YEAR(D19)),'Meltzer-Malone'!$A$3:$B$63,2))))))</f>
        <v>0</v>
      </c>
      <c r="S19" s="101"/>
      <c r="T19" s="101"/>
      <c r="U19" s="99" t="str">
        <f t="shared" si="4"/>
        <v/>
      </c>
      <c r="V19" s="119">
        <f>R5</f>
        <v>42441</v>
      </c>
    </row>
    <row r="20" spans="1:22" s="13" customFormat="1" ht="19.95" customHeight="1" x14ac:dyDescent="0.25">
      <c r="A20" s="89"/>
      <c r="B20" s="90"/>
      <c r="C20" s="91"/>
      <c r="D20" s="92"/>
      <c r="E20" s="93"/>
      <c r="F20" s="94"/>
      <c r="G20" s="94"/>
      <c r="H20" s="100"/>
      <c r="I20" s="95"/>
      <c r="J20" s="95"/>
      <c r="K20" s="100"/>
      <c r="L20" s="95"/>
      <c r="M20" s="95"/>
      <c r="N20" s="96">
        <f t="shared" si="1"/>
        <v>0</v>
      </c>
      <c r="O20" s="96">
        <f t="shared" si="2"/>
        <v>0</v>
      </c>
      <c r="P20" s="96">
        <f t="shared" si="0"/>
        <v>0</v>
      </c>
      <c r="Q20" s="97" t="str">
        <f t="shared" si="3"/>
        <v/>
      </c>
      <c r="R20" s="97">
        <f>IF(OR(D20="",B20="",V20=""),0,IF(OR(C20="UM",C20="JM",C20="SM",C20="UK",C20="JK",C20="SK"),"",Q20*(IF(ABS(1900-YEAR((V20+1)-D20))&lt;29,0,(VLOOKUP((YEAR(V20)-YEAR(D20)),'Meltzer-Malone'!$A$3:$B$63,2))))))</f>
        <v>0</v>
      </c>
      <c r="S20" s="101"/>
      <c r="T20" s="101"/>
      <c r="U20" s="99" t="str">
        <f t="shared" si="4"/>
        <v/>
      </c>
      <c r="V20" s="119">
        <f>R5</f>
        <v>42441</v>
      </c>
    </row>
    <row r="21" spans="1:22" s="13" customFormat="1" ht="19.95" customHeight="1" x14ac:dyDescent="0.25">
      <c r="A21" s="89"/>
      <c r="B21" s="90"/>
      <c r="C21" s="91"/>
      <c r="D21" s="92"/>
      <c r="E21" s="93"/>
      <c r="F21" s="94"/>
      <c r="G21" s="94"/>
      <c r="H21" s="100"/>
      <c r="I21" s="95"/>
      <c r="J21" s="95"/>
      <c r="K21" s="100"/>
      <c r="L21" s="95"/>
      <c r="M21" s="95"/>
      <c r="N21" s="96">
        <f t="shared" si="1"/>
        <v>0</v>
      </c>
      <c r="O21" s="96">
        <f t="shared" si="2"/>
        <v>0</v>
      </c>
      <c r="P21" s="96">
        <f t="shared" si="0"/>
        <v>0</v>
      </c>
      <c r="Q21" s="97" t="str">
        <f t="shared" si="3"/>
        <v/>
      </c>
      <c r="R21" s="97">
        <f>IF(OR(D21="",B21="",V21=""),0,IF(OR(C21="UM",C21="JM",C21="SM",C21="UK",C21="JK",C21="SK"),"",Q21*(IF(ABS(1900-YEAR((V21+1)-D21))&lt;29,0,(VLOOKUP((YEAR(V21)-YEAR(D21)),'Meltzer-Malone'!$A$3:$B$63,2))))))</f>
        <v>0</v>
      </c>
      <c r="S21" s="101"/>
      <c r="T21" s="101"/>
      <c r="U21" s="99" t="str">
        <f t="shared" si="4"/>
        <v/>
      </c>
      <c r="V21" s="119">
        <f>R5</f>
        <v>42441</v>
      </c>
    </row>
    <row r="22" spans="1:22" s="13" customFormat="1" ht="19.95" customHeight="1" x14ac:dyDescent="0.25">
      <c r="A22" s="89"/>
      <c r="B22" s="90"/>
      <c r="C22" s="91"/>
      <c r="D22" s="92"/>
      <c r="E22" s="93"/>
      <c r="F22" s="94"/>
      <c r="G22" s="94"/>
      <c r="H22" s="100"/>
      <c r="I22" s="95"/>
      <c r="J22" s="95"/>
      <c r="K22" s="100"/>
      <c r="L22" s="95"/>
      <c r="M22" s="95"/>
      <c r="N22" s="96">
        <f t="shared" si="1"/>
        <v>0</v>
      </c>
      <c r="O22" s="96">
        <f t="shared" si="2"/>
        <v>0</v>
      </c>
      <c r="P22" s="96">
        <f t="shared" si="0"/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42441</v>
      </c>
    </row>
    <row r="23" spans="1:22" s="13" customFormat="1" ht="19.95" customHeight="1" x14ac:dyDescent="0.25">
      <c r="A23" s="89"/>
      <c r="B23" s="90"/>
      <c r="C23" s="91"/>
      <c r="D23" s="91"/>
      <c r="E23" s="93"/>
      <c r="F23" s="94"/>
      <c r="G23" s="94"/>
      <c r="H23" s="100"/>
      <c r="I23" s="95"/>
      <c r="J23" s="95"/>
      <c r="K23" s="100"/>
      <c r="L23" s="95"/>
      <c r="M23" s="95"/>
      <c r="N23" s="96">
        <f t="shared" si="1"/>
        <v>0</v>
      </c>
      <c r="O23" s="96">
        <f t="shared" si="2"/>
        <v>0</v>
      </c>
      <c r="P23" s="96">
        <f t="shared" si="0"/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42441</v>
      </c>
    </row>
    <row r="24" spans="1:22" s="13" customFormat="1" ht="19.95" customHeight="1" x14ac:dyDescent="0.25">
      <c r="A24" s="89"/>
      <c r="B24" s="90"/>
      <c r="C24" s="91"/>
      <c r="D24" s="102"/>
      <c r="E24" s="103"/>
      <c r="F24" s="104"/>
      <c r="G24" s="104"/>
      <c r="H24" s="105"/>
      <c r="I24" s="95"/>
      <c r="J24" s="95"/>
      <c r="K24" s="105"/>
      <c r="L24" s="95"/>
      <c r="M24" s="95"/>
      <c r="N24" s="96">
        <f t="shared" si="1"/>
        <v>0</v>
      </c>
      <c r="O24" s="96">
        <f t="shared" si="2"/>
        <v>0</v>
      </c>
      <c r="P24" s="106">
        <f t="shared" si="0"/>
        <v>0</v>
      </c>
      <c r="Q24" s="97" t="str">
        <f t="shared" si="3"/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42441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10"/>
      <c r="V25" s="11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8" t="s">
        <v>66</v>
      </c>
      <c r="D27" s="158"/>
      <c r="E27" s="158"/>
      <c r="F27" s="158"/>
      <c r="G27" s="56" t="s">
        <v>36</v>
      </c>
      <c r="H27" s="57">
        <v>1</v>
      </c>
      <c r="I27" s="157" t="s">
        <v>72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41"/>
      <c r="D28" s="40"/>
      <c r="E28" s="40"/>
      <c r="F28" s="41"/>
      <c r="G28" s="58" t="s">
        <v>22</v>
      </c>
      <c r="H28" s="57">
        <v>2</v>
      </c>
      <c r="I28" s="157" t="s">
        <v>73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74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7"/>
      <c r="D32" s="42"/>
      <c r="E32" s="42"/>
      <c r="F32" s="43"/>
      <c r="G32" s="62" t="s">
        <v>39</v>
      </c>
      <c r="H32" s="157" t="s">
        <v>75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8" t="s">
        <v>67</v>
      </c>
      <c r="D33" s="158"/>
      <c r="E33" s="158"/>
      <c r="F33" s="158"/>
      <c r="G33" s="62" t="s">
        <v>40</v>
      </c>
      <c r="H33" s="157" t="s">
        <v>76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83</v>
      </c>
      <c r="D35" s="158"/>
      <c r="E35" s="158"/>
      <c r="F35" s="158"/>
      <c r="G35" s="62" t="s">
        <v>24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8"/>
      <c r="D36" s="158"/>
      <c r="E36" s="158"/>
      <c r="F36" s="158"/>
      <c r="G36" s="62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5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24">
    <cfRule type="cellIs" dxfId="15" priority="1" stopIfTrue="1" operator="between">
      <formula>1</formula>
      <formula>300</formula>
    </cfRule>
    <cfRule type="cellIs" dxfId="1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>
      <formula1>"44,48,53,58,63,69,+69,'+69,69+,75,+75,'+75,75,50,56,62,69,77,85,94,+94,'+94,94+,105,+105,'+105,105+"</formula1>
    </dataValidation>
    <dataValidation type="list" allowBlank="1" showInputMessage="1" showErrorMessage="1" errorTitle="Feil_i_kategori" error="Feil verddi i kategori" sqref="C9:C24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A1:V39"/>
  <sheetViews>
    <sheetView showGridLines="0" showRowColHeaders="0" showZeros="0" showOutlineSymbols="0" zoomScaleNormal="100" zoomScaleSheetLayoutView="75" workbookViewId="0">
      <selection activeCell="A9" sqref="A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0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2" t="s">
        <v>46</v>
      </c>
      <c r="D5" s="162"/>
      <c r="E5" s="162"/>
      <c r="F5" s="162"/>
      <c r="G5" s="52" t="s">
        <v>0</v>
      </c>
      <c r="H5" s="164" t="s">
        <v>47</v>
      </c>
      <c r="I5" s="164"/>
      <c r="J5" s="164"/>
      <c r="K5" s="164"/>
      <c r="L5" s="85" t="s">
        <v>1</v>
      </c>
      <c r="M5" s="166" t="s">
        <v>48</v>
      </c>
      <c r="N5" s="166"/>
      <c r="O5" s="166"/>
      <c r="P5" s="166"/>
      <c r="Q5" s="85" t="s">
        <v>2</v>
      </c>
      <c r="R5" s="86">
        <v>42441</v>
      </c>
      <c r="S5" s="87" t="s">
        <v>30</v>
      </c>
      <c r="T5" s="88">
        <v>3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23">
        <v>77</v>
      </c>
      <c r="B9" s="124">
        <v>74.84</v>
      </c>
      <c r="C9" s="125" t="s">
        <v>84</v>
      </c>
      <c r="D9" s="126">
        <v>36192</v>
      </c>
      <c r="E9" s="127"/>
      <c r="F9" s="128" t="s">
        <v>95</v>
      </c>
      <c r="G9" s="128" t="s">
        <v>58</v>
      </c>
      <c r="H9" s="121">
        <v>-105</v>
      </c>
      <c r="I9" s="122">
        <v>105</v>
      </c>
      <c r="J9" s="122">
        <v>111</v>
      </c>
      <c r="K9" s="121">
        <v>126</v>
      </c>
      <c r="L9" s="153">
        <v>131</v>
      </c>
      <c r="M9" s="153">
        <v>135</v>
      </c>
      <c r="N9" s="96">
        <f>IF(MAX(H9:J9)&lt;0,0,TRUNC(MAX(H9:J9)/1)*1)</f>
        <v>111</v>
      </c>
      <c r="O9" s="96">
        <f>IF(MAX(K9:M9)&lt;0,0,TRUNC(MAX(K9:M9)/1)*1)</f>
        <v>135</v>
      </c>
      <c r="P9" s="96">
        <f t="shared" ref="P9:P24" si="0">IF(N9=0,0,IF(O9=0,0,SUM(N9:O9)))</f>
        <v>246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314.88864527071979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98" t="s">
        <v>22</v>
      </c>
      <c r="T9" s="98" t="s">
        <v>22</v>
      </c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1.2800351433769097</v>
      </c>
      <c r="V9" s="119">
        <f>R5</f>
        <v>42441</v>
      </c>
    </row>
    <row r="10" spans="1:22" s="13" customFormat="1" ht="19.95" customHeight="1" x14ac:dyDescent="0.25">
      <c r="A10" s="123">
        <v>77</v>
      </c>
      <c r="B10" s="124">
        <v>71.22</v>
      </c>
      <c r="C10" s="125" t="s">
        <v>84</v>
      </c>
      <c r="D10" s="126">
        <v>36575</v>
      </c>
      <c r="E10" s="127"/>
      <c r="F10" s="128" t="s">
        <v>96</v>
      </c>
      <c r="G10" s="128" t="s">
        <v>60</v>
      </c>
      <c r="H10" s="121">
        <v>65</v>
      </c>
      <c r="I10" s="122">
        <v>70</v>
      </c>
      <c r="J10" s="122">
        <v>73</v>
      </c>
      <c r="K10" s="121">
        <v>-85</v>
      </c>
      <c r="L10" s="153">
        <v>86</v>
      </c>
      <c r="M10" s="153">
        <v>90</v>
      </c>
      <c r="N10" s="96">
        <f t="shared" ref="N10:N24" si="1">IF(MAX(H10:J10)&lt;0,0,TRUNC(MAX(H10:J10)/1)*1)</f>
        <v>73</v>
      </c>
      <c r="O10" s="96">
        <f t="shared" ref="O10:O24" si="2">IF(MAX(K10:M10)&lt;0,0,TRUNC(MAX(K10:M10)/1)*1)</f>
        <v>90</v>
      </c>
      <c r="P10" s="96">
        <f t="shared" si="0"/>
        <v>163</v>
      </c>
      <c r="Q10" s="97">
        <f t="shared" ref="Q10:Q24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214.95403959548835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/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1.3187364392361249</v>
      </c>
      <c r="V10" s="119">
        <f>R5</f>
        <v>42441</v>
      </c>
    </row>
    <row r="11" spans="1:22" s="13" customFormat="1" ht="19.95" customHeight="1" x14ac:dyDescent="0.25">
      <c r="A11" s="132">
        <v>77</v>
      </c>
      <c r="B11" s="124">
        <v>73.42</v>
      </c>
      <c r="C11" s="125" t="s">
        <v>89</v>
      </c>
      <c r="D11" s="126">
        <v>35782</v>
      </c>
      <c r="E11" s="127"/>
      <c r="F11" s="128" t="s">
        <v>97</v>
      </c>
      <c r="G11" s="128" t="s">
        <v>62</v>
      </c>
      <c r="H11" s="121">
        <v>-78</v>
      </c>
      <c r="I11" s="122">
        <v>78</v>
      </c>
      <c r="J11" s="122">
        <v>83</v>
      </c>
      <c r="K11" s="121">
        <v>-100</v>
      </c>
      <c r="L11" s="153">
        <v>100</v>
      </c>
      <c r="M11" s="153">
        <v>105</v>
      </c>
      <c r="N11" s="96">
        <f t="shared" si="1"/>
        <v>83</v>
      </c>
      <c r="O11" s="96">
        <f t="shared" si="2"/>
        <v>105</v>
      </c>
      <c r="P11" s="96">
        <f t="shared" si="0"/>
        <v>188</v>
      </c>
      <c r="Q11" s="97">
        <f t="shared" si="3"/>
        <v>243.38322731002222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/>
      <c r="T11" s="101"/>
      <c r="U11" s="99">
        <f t="shared" si="4"/>
        <v>1.2945916346277777</v>
      </c>
      <c r="V11" s="119">
        <f>R5</f>
        <v>42441</v>
      </c>
    </row>
    <row r="12" spans="1:22" s="13" customFormat="1" ht="19.95" customHeight="1" x14ac:dyDescent="0.25">
      <c r="A12" s="123">
        <v>77</v>
      </c>
      <c r="B12" s="124">
        <v>71.84</v>
      </c>
      <c r="C12" s="125" t="s">
        <v>89</v>
      </c>
      <c r="D12" s="126">
        <v>35355</v>
      </c>
      <c r="E12" s="127"/>
      <c r="F12" s="128" t="s">
        <v>98</v>
      </c>
      <c r="G12" s="128" t="s">
        <v>61</v>
      </c>
      <c r="H12" s="121">
        <v>105</v>
      </c>
      <c r="I12" s="122">
        <v>110</v>
      </c>
      <c r="J12" s="122">
        <v>-112</v>
      </c>
      <c r="K12" s="121">
        <v>130</v>
      </c>
      <c r="L12" s="153">
        <v>134</v>
      </c>
      <c r="M12" s="153">
        <v>-136</v>
      </c>
      <c r="N12" s="96">
        <f t="shared" si="1"/>
        <v>110</v>
      </c>
      <c r="O12" s="96">
        <f t="shared" si="2"/>
        <v>134</v>
      </c>
      <c r="P12" s="96">
        <f t="shared" si="0"/>
        <v>244</v>
      </c>
      <c r="Q12" s="97">
        <f t="shared" si="3"/>
        <v>320.06126288970177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 t="s">
        <v>22</v>
      </c>
      <c r="T12" s="101" t="s">
        <v>22</v>
      </c>
      <c r="U12" s="99">
        <f t="shared" si="4"/>
        <v>1.311726487252876</v>
      </c>
      <c r="V12" s="119">
        <f>R5</f>
        <v>42441</v>
      </c>
    </row>
    <row r="13" spans="1:22" s="13" customFormat="1" ht="19.95" customHeight="1" x14ac:dyDescent="0.25">
      <c r="A13" s="123">
        <v>77</v>
      </c>
      <c r="B13" s="124">
        <v>73.44</v>
      </c>
      <c r="C13" s="125" t="s">
        <v>89</v>
      </c>
      <c r="D13" s="126">
        <v>35180</v>
      </c>
      <c r="E13" s="127"/>
      <c r="F13" s="128" t="s">
        <v>99</v>
      </c>
      <c r="G13" s="128" t="s">
        <v>58</v>
      </c>
      <c r="H13" s="121">
        <v>87</v>
      </c>
      <c r="I13" s="122">
        <v>91</v>
      </c>
      <c r="J13" s="122">
        <v>93</v>
      </c>
      <c r="K13" s="121">
        <v>112</v>
      </c>
      <c r="L13" s="153">
        <v>117</v>
      </c>
      <c r="M13" s="153">
        <v>120</v>
      </c>
      <c r="N13" s="96">
        <f t="shared" si="1"/>
        <v>93</v>
      </c>
      <c r="O13" s="96">
        <f t="shared" si="2"/>
        <v>120</v>
      </c>
      <c r="P13" s="96">
        <f t="shared" si="0"/>
        <v>213</v>
      </c>
      <c r="Q13" s="97">
        <f t="shared" si="3"/>
        <v>275.70319839790511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 t="s">
        <v>22</v>
      </c>
      <c r="T13" s="101" t="s">
        <v>22</v>
      </c>
      <c r="U13" s="99">
        <f t="shared" si="4"/>
        <v>1.2943812131357049</v>
      </c>
      <c r="V13" s="119">
        <f>R5</f>
        <v>42441</v>
      </c>
    </row>
    <row r="14" spans="1:22" s="13" customFormat="1" ht="19.95" customHeight="1" x14ac:dyDescent="0.25">
      <c r="A14" s="123">
        <v>77</v>
      </c>
      <c r="B14" s="124">
        <v>69.739999999999995</v>
      </c>
      <c r="C14" s="125" t="s">
        <v>84</v>
      </c>
      <c r="D14" s="126">
        <v>36849</v>
      </c>
      <c r="E14" s="127"/>
      <c r="F14" s="128" t="s">
        <v>100</v>
      </c>
      <c r="G14" s="128" t="s">
        <v>57</v>
      </c>
      <c r="H14" s="121">
        <v>-72</v>
      </c>
      <c r="I14" s="122">
        <v>74</v>
      </c>
      <c r="J14" s="122">
        <v>76</v>
      </c>
      <c r="K14" s="121">
        <v>-95</v>
      </c>
      <c r="L14" s="153">
        <v>-95</v>
      </c>
      <c r="M14" s="153">
        <v>-95</v>
      </c>
      <c r="N14" s="96">
        <f t="shared" si="1"/>
        <v>76</v>
      </c>
      <c r="O14" s="96">
        <f t="shared" si="2"/>
        <v>0</v>
      </c>
      <c r="P14" s="96">
        <f t="shared" si="0"/>
        <v>0</v>
      </c>
      <c r="Q14" s="97">
        <f t="shared" si="3"/>
        <v>0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 t="s">
        <v>22</v>
      </c>
      <c r="T14" s="101" t="s">
        <v>22</v>
      </c>
      <c r="U14" s="99">
        <f t="shared" si="4"/>
        <v>1.3361625466056146</v>
      </c>
      <c r="V14" s="119">
        <f>R5</f>
        <v>42441</v>
      </c>
    </row>
    <row r="15" spans="1:22" s="13" customFormat="1" ht="19.95" customHeight="1" x14ac:dyDescent="0.25">
      <c r="A15" s="130">
        <v>77</v>
      </c>
      <c r="B15" s="124">
        <v>73.599999999999994</v>
      </c>
      <c r="C15" s="125" t="s">
        <v>84</v>
      </c>
      <c r="D15" s="126">
        <v>37288</v>
      </c>
      <c r="E15" s="127"/>
      <c r="F15" s="128" t="s">
        <v>101</v>
      </c>
      <c r="G15" s="128" t="s">
        <v>53</v>
      </c>
      <c r="H15" s="121">
        <v>70</v>
      </c>
      <c r="I15" s="122">
        <v>-73</v>
      </c>
      <c r="J15" s="122">
        <v>75</v>
      </c>
      <c r="K15" s="121">
        <v>86</v>
      </c>
      <c r="L15" s="153">
        <v>91</v>
      </c>
      <c r="M15" s="153">
        <v>95</v>
      </c>
      <c r="N15" s="96">
        <f t="shared" si="1"/>
        <v>75</v>
      </c>
      <c r="O15" s="96">
        <f t="shared" si="2"/>
        <v>95</v>
      </c>
      <c r="P15" s="96">
        <f t="shared" si="0"/>
        <v>170</v>
      </c>
      <c r="Q15" s="97">
        <f t="shared" si="3"/>
        <v>219.75959597247095</v>
      </c>
      <c r="R15" s="97" t="str">
        <f>IF(OR(D15="",B15="",V15=""),0,IF(OR(C15="UM",C15="JM",C15="SM",C15="UK",C15="JK",C15="SK"),"",Q15*(IF(ABS(1900-YEAR((V15+1)-D15))&lt;29,0,(VLOOKUP((YEAR(V15)-YEAR(D15)),'Meltzer-Malone'!$A$3:$B$63,2))))))</f>
        <v/>
      </c>
      <c r="S15" s="101"/>
      <c r="T15" s="101"/>
      <c r="U15" s="99">
        <f t="shared" si="4"/>
        <v>1.2927035057204173</v>
      </c>
      <c r="V15" s="119">
        <f>R5</f>
        <v>42441</v>
      </c>
    </row>
    <row r="16" spans="1:22" s="13" customFormat="1" ht="19.95" customHeight="1" x14ac:dyDescent="0.25">
      <c r="A16" s="123">
        <v>77</v>
      </c>
      <c r="B16" s="124">
        <v>75.3</v>
      </c>
      <c r="C16" s="125" t="s">
        <v>89</v>
      </c>
      <c r="D16" s="126">
        <v>35850</v>
      </c>
      <c r="E16" s="127"/>
      <c r="F16" s="128" t="s">
        <v>102</v>
      </c>
      <c r="G16" s="128" t="s">
        <v>54</v>
      </c>
      <c r="H16" s="121">
        <v>-70</v>
      </c>
      <c r="I16" s="122">
        <v>-70</v>
      </c>
      <c r="J16" s="122">
        <v>-70</v>
      </c>
      <c r="K16" s="121">
        <v>80</v>
      </c>
      <c r="L16" s="153">
        <v>85</v>
      </c>
      <c r="M16" s="153">
        <v>-90</v>
      </c>
      <c r="N16" s="96">
        <f t="shared" si="1"/>
        <v>0</v>
      </c>
      <c r="O16" s="96">
        <f t="shared" si="2"/>
        <v>85</v>
      </c>
      <c r="P16" s="96">
        <f t="shared" si="0"/>
        <v>0</v>
      </c>
      <c r="Q16" s="97">
        <f t="shared" si="3"/>
        <v>0</v>
      </c>
      <c r="R16" s="97" t="str">
        <f>IF(OR(D16="",B16="",V16=""),0,IF(OR(C16="UM",C16="JM",C16="SM",C16="UK",C16="JK",C16="SK"),"",Q16*(IF(ABS(1900-YEAR((V16+1)-D16))&lt;29,0,(VLOOKUP((YEAR(V16)-YEAR(D16)),'Meltzer-Malone'!$A$3:$B$63,2))))))</f>
        <v/>
      </c>
      <c r="S16" s="101"/>
      <c r="T16" s="101"/>
      <c r="U16" s="99">
        <f t="shared" si="4"/>
        <v>1.2754816446294763</v>
      </c>
      <c r="V16" s="119">
        <f>R5</f>
        <v>42441</v>
      </c>
    </row>
    <row r="17" spans="1:22" s="13" customFormat="1" ht="19.95" customHeight="1" x14ac:dyDescent="0.25">
      <c r="A17" s="123"/>
      <c r="B17" s="124"/>
      <c r="C17" s="125"/>
      <c r="D17" s="126"/>
      <c r="E17" s="127"/>
      <c r="F17" s="128"/>
      <c r="G17" s="128"/>
      <c r="H17" s="121"/>
      <c r="I17" s="122"/>
      <c r="J17" s="122"/>
      <c r="K17" s="121"/>
      <c r="L17" s="95"/>
      <c r="M17" s="95"/>
      <c r="N17" s="96">
        <f t="shared" si="1"/>
        <v>0</v>
      </c>
      <c r="O17" s="96">
        <f t="shared" si="2"/>
        <v>0</v>
      </c>
      <c r="P17" s="96">
        <f t="shared" si="0"/>
        <v>0</v>
      </c>
      <c r="Q17" s="97" t="str">
        <f t="shared" si="3"/>
        <v/>
      </c>
      <c r="R17" s="97">
        <f>IF(OR(D17="",B17="",V17=""),0,IF(OR(C17="UM",C17="JM",C17="SM",C17="UK",C17="JK",C17="SK"),"",Q17*(IF(ABS(1900-YEAR((V17+1)-D17))&lt;29,0,(VLOOKUP((YEAR(V17)-YEAR(D17)),'Meltzer-Malone'!$A$3:$B$63,2))))))</f>
        <v>0</v>
      </c>
      <c r="S17" s="101"/>
      <c r="T17" s="101"/>
      <c r="U17" s="99" t="str">
        <f t="shared" si="4"/>
        <v/>
      </c>
      <c r="V17" s="119">
        <f>R5</f>
        <v>42441</v>
      </c>
    </row>
    <row r="18" spans="1:22" s="13" customFormat="1" ht="19.95" customHeight="1" x14ac:dyDescent="0.25">
      <c r="A18" s="130"/>
      <c r="B18" s="124"/>
      <c r="C18" s="125"/>
      <c r="D18" s="126"/>
      <c r="E18" s="127"/>
      <c r="F18" s="128"/>
      <c r="G18" s="128"/>
      <c r="H18" s="121"/>
      <c r="I18" s="122"/>
      <c r="J18" s="122"/>
      <c r="K18" s="121"/>
      <c r="L18" s="95"/>
      <c r="M18" s="95"/>
      <c r="N18" s="96">
        <f t="shared" si="1"/>
        <v>0</v>
      </c>
      <c r="O18" s="96">
        <f t="shared" si="2"/>
        <v>0</v>
      </c>
      <c r="P18" s="96">
        <f t="shared" si="0"/>
        <v>0</v>
      </c>
      <c r="Q18" s="97" t="str">
        <f t="shared" si="3"/>
        <v/>
      </c>
      <c r="R18" s="97">
        <f>IF(OR(D18="",B18="",V18=""),0,IF(OR(C18="UM",C18="JM",C18="SM",C18="UK",C18="JK",C18="SK"),"",Q18*(IF(ABS(1900-YEAR((V18+1)-D18))&lt;29,0,(VLOOKUP((YEAR(V18)-YEAR(D18)),'Meltzer-Malone'!$A$3:$B$63,2))))))</f>
        <v>0</v>
      </c>
      <c r="S18" s="101" t="s">
        <v>22</v>
      </c>
      <c r="T18" s="101" t="s">
        <v>22</v>
      </c>
      <c r="U18" s="99" t="str">
        <f t="shared" si="4"/>
        <v/>
      </c>
      <c r="V18" s="119">
        <f>R5</f>
        <v>42441</v>
      </c>
    </row>
    <row r="19" spans="1:22" s="13" customFormat="1" ht="19.95" customHeight="1" x14ac:dyDescent="0.25">
      <c r="A19" s="123"/>
      <c r="B19" s="124"/>
      <c r="C19" s="125"/>
      <c r="D19" s="126"/>
      <c r="E19" s="127"/>
      <c r="F19" s="128"/>
      <c r="G19" s="128"/>
      <c r="H19" s="121"/>
      <c r="I19" s="122"/>
      <c r="J19" s="122"/>
      <c r="K19" s="121"/>
      <c r="L19" s="95"/>
      <c r="M19" s="95"/>
      <c r="N19" s="96">
        <f t="shared" si="1"/>
        <v>0</v>
      </c>
      <c r="O19" s="96">
        <f t="shared" si="2"/>
        <v>0</v>
      </c>
      <c r="P19" s="96">
        <f t="shared" si="0"/>
        <v>0</v>
      </c>
      <c r="Q19" s="97" t="str">
        <f t="shared" si="3"/>
        <v/>
      </c>
      <c r="R19" s="97">
        <f>IF(OR(D19="",B19="",V19=""),0,IF(OR(C19="UM",C19="JM",C19="SM",C19="UK",C19="JK",C19="SK"),"",Q19*(IF(ABS(1900-YEAR((V19+1)-D19))&lt;29,0,(VLOOKUP((YEAR(V19)-YEAR(D19)),'Meltzer-Malone'!$A$3:$B$63,2))))))</f>
        <v>0</v>
      </c>
      <c r="S19" s="101"/>
      <c r="T19" s="101"/>
      <c r="U19" s="99" t="str">
        <f t="shared" si="4"/>
        <v/>
      </c>
      <c r="V19" s="119">
        <f>R5</f>
        <v>42441</v>
      </c>
    </row>
    <row r="20" spans="1:22" s="13" customFormat="1" ht="19.95" customHeight="1" x14ac:dyDescent="0.25">
      <c r="A20" s="123"/>
      <c r="B20" s="124"/>
      <c r="C20" s="125"/>
      <c r="D20" s="126"/>
      <c r="E20" s="127"/>
      <c r="F20" s="128"/>
      <c r="G20" s="128"/>
      <c r="H20" s="121"/>
      <c r="I20" s="122"/>
      <c r="J20" s="122"/>
      <c r="K20" s="121"/>
      <c r="L20" s="95"/>
      <c r="M20" s="95"/>
      <c r="N20" s="96">
        <f t="shared" si="1"/>
        <v>0</v>
      </c>
      <c r="O20" s="96">
        <f t="shared" si="2"/>
        <v>0</v>
      </c>
      <c r="P20" s="96">
        <f t="shared" si="0"/>
        <v>0</v>
      </c>
      <c r="Q20" s="97" t="str">
        <f t="shared" si="3"/>
        <v/>
      </c>
      <c r="R20" s="97">
        <f>IF(OR(D20="",B20="",V20=""),0,IF(OR(C20="UM",C20="JM",C20="SM",C20="UK",C20="JK",C20="SK"),"",Q20*(IF(ABS(1900-YEAR((V20+1)-D20))&lt;29,0,(VLOOKUP((YEAR(V20)-YEAR(D20)),'Meltzer-Malone'!$A$3:$B$63,2))))))</f>
        <v>0</v>
      </c>
      <c r="S20" s="101"/>
      <c r="T20" s="101"/>
      <c r="U20" s="99" t="str">
        <f t="shared" si="4"/>
        <v/>
      </c>
      <c r="V20" s="119">
        <f>R5</f>
        <v>42441</v>
      </c>
    </row>
    <row r="21" spans="1:22" s="13" customFormat="1" ht="19.95" customHeight="1" x14ac:dyDescent="0.25">
      <c r="A21" s="89"/>
      <c r="B21" s="90"/>
      <c r="C21" s="91"/>
      <c r="D21" s="91"/>
      <c r="E21" s="93"/>
      <c r="F21" s="94"/>
      <c r="G21" s="94"/>
      <c r="H21" s="100"/>
      <c r="I21" s="95"/>
      <c r="J21" s="95"/>
      <c r="K21" s="100"/>
      <c r="L21" s="95"/>
      <c r="M21" s="95"/>
      <c r="N21" s="96">
        <f t="shared" si="1"/>
        <v>0</v>
      </c>
      <c r="O21" s="96">
        <f t="shared" si="2"/>
        <v>0</v>
      </c>
      <c r="P21" s="96">
        <f t="shared" si="0"/>
        <v>0</v>
      </c>
      <c r="Q21" s="97" t="str">
        <f t="shared" si="3"/>
        <v/>
      </c>
      <c r="R21" s="97">
        <f>IF(OR(D21="",B21="",V21=""),0,IF(OR(C21="UM",C21="JM",C21="SM",C21="UK",C21="JK",C21="SK"),"",Q21*(IF(ABS(1900-YEAR((V21+1)-D21))&lt;29,0,(VLOOKUP((YEAR(V21)-YEAR(D21)),'Meltzer-Malone'!$A$3:$B$63,2))))))</f>
        <v>0</v>
      </c>
      <c r="S21" s="101"/>
      <c r="T21" s="101"/>
      <c r="U21" s="99" t="str">
        <f t="shared" si="4"/>
        <v/>
      </c>
      <c r="V21" s="119">
        <f>R5</f>
        <v>42441</v>
      </c>
    </row>
    <row r="22" spans="1:22" s="13" customFormat="1" ht="19.95" customHeight="1" x14ac:dyDescent="0.25">
      <c r="A22" s="89"/>
      <c r="B22" s="90"/>
      <c r="C22" s="91"/>
      <c r="D22" s="91"/>
      <c r="E22" s="93"/>
      <c r="F22" s="94"/>
      <c r="G22" s="94"/>
      <c r="H22" s="100"/>
      <c r="I22" s="95"/>
      <c r="J22" s="95"/>
      <c r="K22" s="100"/>
      <c r="L22" s="95"/>
      <c r="M22" s="95"/>
      <c r="N22" s="96">
        <f t="shared" si="1"/>
        <v>0</v>
      </c>
      <c r="O22" s="96">
        <f t="shared" si="2"/>
        <v>0</v>
      </c>
      <c r="P22" s="96">
        <f t="shared" si="0"/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42441</v>
      </c>
    </row>
    <row r="23" spans="1:22" s="13" customFormat="1" ht="19.95" customHeight="1" x14ac:dyDescent="0.25">
      <c r="A23" s="89"/>
      <c r="B23" s="90"/>
      <c r="C23" s="91"/>
      <c r="D23" s="91"/>
      <c r="E23" s="93"/>
      <c r="F23" s="94"/>
      <c r="G23" s="94"/>
      <c r="H23" s="100"/>
      <c r="I23" s="95"/>
      <c r="J23" s="95"/>
      <c r="K23" s="100"/>
      <c r="L23" s="95"/>
      <c r="M23" s="95"/>
      <c r="N23" s="96">
        <f t="shared" si="1"/>
        <v>0</v>
      </c>
      <c r="O23" s="96">
        <f t="shared" si="2"/>
        <v>0</v>
      </c>
      <c r="P23" s="96">
        <f t="shared" si="0"/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42441</v>
      </c>
    </row>
    <row r="24" spans="1:22" s="13" customFormat="1" ht="19.95" customHeight="1" x14ac:dyDescent="0.25">
      <c r="A24" s="89"/>
      <c r="B24" s="90"/>
      <c r="C24" s="91"/>
      <c r="D24" s="102"/>
      <c r="E24" s="103"/>
      <c r="F24" s="104"/>
      <c r="G24" s="104"/>
      <c r="H24" s="105"/>
      <c r="I24" s="95"/>
      <c r="J24" s="95"/>
      <c r="K24" s="105"/>
      <c r="L24" s="95"/>
      <c r="M24" s="95"/>
      <c r="N24" s="96">
        <f t="shared" si="1"/>
        <v>0</v>
      </c>
      <c r="O24" s="96">
        <f t="shared" si="2"/>
        <v>0</v>
      </c>
      <c r="P24" s="106">
        <f t="shared" si="0"/>
        <v>0</v>
      </c>
      <c r="Q24" s="97" t="str">
        <f t="shared" si="3"/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42441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99"/>
      <c r="V25" s="11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8" t="s">
        <v>66</v>
      </c>
      <c r="D27" s="158"/>
      <c r="E27" s="158"/>
      <c r="F27" s="158"/>
      <c r="G27" s="56" t="s">
        <v>36</v>
      </c>
      <c r="H27" s="57">
        <v>1</v>
      </c>
      <c r="I27" s="157" t="s">
        <v>78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41"/>
      <c r="D28" s="40"/>
      <c r="E28" s="40"/>
      <c r="F28" s="41"/>
      <c r="G28" s="58" t="s">
        <v>22</v>
      </c>
      <c r="H28" s="57">
        <v>2</v>
      </c>
      <c r="I28" s="157" t="s">
        <v>77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82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7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7"/>
      <c r="D32" s="42"/>
      <c r="E32" s="42"/>
      <c r="F32" s="43"/>
      <c r="G32" s="62" t="s">
        <v>39</v>
      </c>
      <c r="H32" s="157" t="s">
        <v>79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8" t="s">
        <v>67</v>
      </c>
      <c r="D33" s="158"/>
      <c r="E33" s="158"/>
      <c r="F33" s="158"/>
      <c r="G33" s="62" t="s">
        <v>40</v>
      </c>
      <c r="H33" s="157" t="s">
        <v>165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76</v>
      </c>
      <c r="D35" s="158"/>
      <c r="E35" s="158"/>
      <c r="F35" s="158"/>
      <c r="G35" s="62" t="s">
        <v>24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8"/>
      <c r="D36" s="158"/>
      <c r="E36" s="158"/>
      <c r="F36" s="158"/>
      <c r="G36" s="62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5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24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dataValidations count="2">
    <dataValidation type="list" allowBlank="1" showInputMessage="1" showErrorMessage="1" errorTitle="Fei_i_vektklasse" error="Feil verdi i vektklasse" sqref="A9:A24">
      <formula1>"44,48,53,58,63,69,+69,'+69,69+,75,+75,'+75,75,50,56,62,69,77,85,94,+94,'+94,94+,105,+105,'+105,105+"</formula1>
    </dataValidation>
    <dataValidation type="list" allowBlank="1" showInputMessage="1" showErrorMessage="1" errorTitle="Feil_i_kategori" error="Feil verdi i kategori" sqref="C9:C24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V39"/>
  <sheetViews>
    <sheetView showGridLines="0" showRowColHeaders="0" showZeros="0" showOutlineSymbols="0" zoomScaleNormal="100" zoomScaleSheetLayoutView="75" workbookViewId="0">
      <selection activeCell="F19" sqref="F1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0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2" t="s">
        <v>46</v>
      </c>
      <c r="D5" s="162"/>
      <c r="E5" s="162"/>
      <c r="F5" s="162"/>
      <c r="G5" s="52" t="s">
        <v>0</v>
      </c>
      <c r="H5" s="164" t="s">
        <v>47</v>
      </c>
      <c r="I5" s="164"/>
      <c r="J5" s="164"/>
      <c r="K5" s="164"/>
      <c r="L5" s="85" t="s">
        <v>1</v>
      </c>
      <c r="M5" s="166" t="s">
        <v>48</v>
      </c>
      <c r="N5" s="166"/>
      <c r="O5" s="166"/>
      <c r="P5" s="166"/>
      <c r="Q5" s="85" t="s">
        <v>2</v>
      </c>
      <c r="R5" s="86">
        <v>42441</v>
      </c>
      <c r="S5" s="87" t="s">
        <v>30</v>
      </c>
      <c r="T5" s="88">
        <v>4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30">
        <v>69</v>
      </c>
      <c r="B9" s="124">
        <v>63.77</v>
      </c>
      <c r="C9" s="125" t="s">
        <v>115</v>
      </c>
      <c r="D9" s="126">
        <v>36700</v>
      </c>
      <c r="E9" s="127"/>
      <c r="F9" s="128" t="s">
        <v>116</v>
      </c>
      <c r="G9" s="128" t="s">
        <v>55</v>
      </c>
      <c r="H9" s="121">
        <v>39</v>
      </c>
      <c r="I9" s="129">
        <v>42</v>
      </c>
      <c r="J9" s="122">
        <v>-45</v>
      </c>
      <c r="K9" s="121">
        <v>49</v>
      </c>
      <c r="L9" s="153">
        <v>-53</v>
      </c>
      <c r="M9" s="153">
        <v>-54</v>
      </c>
      <c r="N9" s="96">
        <f>IF(MAX(H9:J9)&lt;0,0,TRUNC(MAX(H9:J9)/1)*1)</f>
        <v>42</v>
      </c>
      <c r="O9" s="96">
        <f>IF(MAX(K9:M9)&lt;0,0,TRUNC(MAX(K9:M9)/1)*1)</f>
        <v>49</v>
      </c>
      <c r="P9" s="96">
        <f t="shared" ref="P9:P24" si="0">IF(N9=0,0,IF(O9=0,0,SUM(N9:O9)))</f>
        <v>91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119.96431019460664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98">
        <v>4</v>
      </c>
      <c r="T9" s="98" t="s">
        <v>22</v>
      </c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1.3182891230176554</v>
      </c>
      <c r="V9" s="119">
        <f>R5</f>
        <v>42441</v>
      </c>
    </row>
    <row r="10" spans="1:22" s="13" customFormat="1" ht="19.95" customHeight="1" x14ac:dyDescent="0.25">
      <c r="A10" s="123">
        <v>69</v>
      </c>
      <c r="B10" s="124">
        <v>67.88</v>
      </c>
      <c r="C10" s="125" t="s">
        <v>115</v>
      </c>
      <c r="D10" s="126">
        <v>36288</v>
      </c>
      <c r="E10" s="127"/>
      <c r="F10" s="128" t="s">
        <v>117</v>
      </c>
      <c r="G10" s="128" t="s">
        <v>63</v>
      </c>
      <c r="H10" s="121">
        <v>42</v>
      </c>
      <c r="I10" s="129">
        <v>44</v>
      </c>
      <c r="J10" s="122">
        <v>-46</v>
      </c>
      <c r="K10" s="121">
        <v>52</v>
      </c>
      <c r="L10" s="153">
        <v>55</v>
      </c>
      <c r="M10" s="153">
        <v>57</v>
      </c>
      <c r="N10" s="96">
        <f t="shared" ref="N10:N24" si="1">IF(MAX(H10:J10)&lt;0,0,TRUNC(MAX(H10:J10)/1)*1)</f>
        <v>44</v>
      </c>
      <c r="O10" s="96">
        <f t="shared" ref="O10:O24" si="2">IF(MAX(K10:M10)&lt;0,0,TRUNC(MAX(K10:M10)/1)*1)</f>
        <v>57</v>
      </c>
      <c r="P10" s="96">
        <f t="shared" si="0"/>
        <v>101</v>
      </c>
      <c r="Q10" s="97">
        <f t="shared" ref="Q10:Q24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127.99410107063117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>
        <v>3</v>
      </c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1.2672683274319918</v>
      </c>
      <c r="V10" s="119">
        <f>R5</f>
        <v>42441</v>
      </c>
    </row>
    <row r="11" spans="1:22" s="13" customFormat="1" ht="19.95" customHeight="1" x14ac:dyDescent="0.25">
      <c r="A11" s="123">
        <v>69</v>
      </c>
      <c r="B11" s="124">
        <v>68.08</v>
      </c>
      <c r="C11" s="125" t="s">
        <v>118</v>
      </c>
      <c r="D11" s="126">
        <v>35560</v>
      </c>
      <c r="E11" s="127"/>
      <c r="F11" s="128" t="s">
        <v>119</v>
      </c>
      <c r="G11" s="128" t="s">
        <v>59</v>
      </c>
      <c r="H11" s="121">
        <v>52</v>
      </c>
      <c r="I11" s="129">
        <v>-55</v>
      </c>
      <c r="J11" s="122">
        <v>-55</v>
      </c>
      <c r="K11" s="121">
        <v>70</v>
      </c>
      <c r="L11" s="153">
        <v>-73</v>
      </c>
      <c r="M11" s="153">
        <v>-75</v>
      </c>
      <c r="N11" s="96">
        <f t="shared" si="1"/>
        <v>52</v>
      </c>
      <c r="O11" s="96">
        <f t="shared" si="2"/>
        <v>70</v>
      </c>
      <c r="P11" s="96">
        <f t="shared" si="0"/>
        <v>122</v>
      </c>
      <c r="Q11" s="97">
        <f t="shared" si="3"/>
        <v>154.33112232419711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>
        <v>1</v>
      </c>
      <c r="T11" s="101"/>
      <c r="U11" s="99">
        <f t="shared" si="4"/>
        <v>1.2650091993786647</v>
      </c>
      <c r="V11" s="119">
        <f>R5</f>
        <v>42441</v>
      </c>
    </row>
    <row r="12" spans="1:22" s="13" customFormat="1" ht="19.95" customHeight="1" x14ac:dyDescent="0.25">
      <c r="A12" s="123">
        <v>69</v>
      </c>
      <c r="B12" s="124">
        <v>65.64</v>
      </c>
      <c r="C12" s="125" t="s">
        <v>118</v>
      </c>
      <c r="D12" s="126">
        <v>36085</v>
      </c>
      <c r="E12" s="127"/>
      <c r="F12" s="128" t="s">
        <v>120</v>
      </c>
      <c r="G12" s="128" t="s">
        <v>56</v>
      </c>
      <c r="H12" s="121">
        <v>50</v>
      </c>
      <c r="I12" s="129">
        <v>53</v>
      </c>
      <c r="J12" s="122">
        <v>-55</v>
      </c>
      <c r="K12" s="121">
        <v>62</v>
      </c>
      <c r="L12" s="153">
        <v>67</v>
      </c>
      <c r="M12" s="153">
        <v>-70</v>
      </c>
      <c r="N12" s="96">
        <f t="shared" si="1"/>
        <v>53</v>
      </c>
      <c r="O12" s="96">
        <f t="shared" si="2"/>
        <v>67</v>
      </c>
      <c r="P12" s="96">
        <f t="shared" si="0"/>
        <v>120</v>
      </c>
      <c r="Q12" s="97">
        <f t="shared" si="3"/>
        <v>155.27279274927258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>
        <v>2</v>
      </c>
      <c r="T12" s="101" t="s">
        <v>22</v>
      </c>
      <c r="U12" s="99">
        <f t="shared" si="4"/>
        <v>1.2939399395772715</v>
      </c>
      <c r="V12" s="119">
        <f>R5</f>
        <v>42441</v>
      </c>
    </row>
    <row r="13" spans="1:22" s="13" customFormat="1" ht="19.95" customHeight="1" x14ac:dyDescent="0.25">
      <c r="A13" s="123">
        <v>75</v>
      </c>
      <c r="B13" s="124">
        <v>69.8</v>
      </c>
      <c r="C13" s="125" t="s">
        <v>118</v>
      </c>
      <c r="D13" s="126">
        <v>35358</v>
      </c>
      <c r="E13" s="127"/>
      <c r="F13" s="128" t="s">
        <v>121</v>
      </c>
      <c r="G13" s="128" t="s">
        <v>59</v>
      </c>
      <c r="H13" s="121">
        <v>40</v>
      </c>
      <c r="I13" s="129">
        <v>44</v>
      </c>
      <c r="J13" s="122">
        <v>46</v>
      </c>
      <c r="K13" s="121">
        <v>58</v>
      </c>
      <c r="L13" s="153">
        <v>63</v>
      </c>
      <c r="M13" s="153">
        <v>65</v>
      </c>
      <c r="N13" s="96">
        <f t="shared" si="1"/>
        <v>46</v>
      </c>
      <c r="O13" s="96">
        <f t="shared" si="2"/>
        <v>65</v>
      </c>
      <c r="P13" s="96">
        <f t="shared" si="0"/>
        <v>111</v>
      </c>
      <c r="Q13" s="97">
        <f t="shared" si="3"/>
        <v>138.34478310688166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>
        <v>2</v>
      </c>
      <c r="T13" s="101" t="s">
        <v>22</v>
      </c>
      <c r="U13" s="99">
        <f t="shared" si="4"/>
        <v>1.2463493973592943</v>
      </c>
      <c r="V13" s="119">
        <f>R5</f>
        <v>42441</v>
      </c>
    </row>
    <row r="14" spans="1:22" s="13" customFormat="1" ht="19.95" customHeight="1" x14ac:dyDescent="0.25">
      <c r="A14" s="123">
        <v>75</v>
      </c>
      <c r="B14" s="124">
        <v>70.84</v>
      </c>
      <c r="C14" s="125" t="s">
        <v>115</v>
      </c>
      <c r="D14" s="126">
        <v>36232</v>
      </c>
      <c r="E14" s="127"/>
      <c r="F14" s="151" t="s">
        <v>122</v>
      </c>
      <c r="G14" s="128" t="s">
        <v>47</v>
      </c>
      <c r="H14" s="121">
        <v>-67</v>
      </c>
      <c r="I14" s="129">
        <v>67</v>
      </c>
      <c r="J14" s="122">
        <v>-72</v>
      </c>
      <c r="K14" s="121">
        <v>80</v>
      </c>
      <c r="L14" s="153">
        <v>-86</v>
      </c>
      <c r="M14" s="153">
        <v>86</v>
      </c>
      <c r="N14" s="96">
        <f>IF(MAX(H14:J14)&lt;0,0,TRUNC(MAX(H14:J14)/1)*1)</f>
        <v>67</v>
      </c>
      <c r="O14" s="96">
        <f t="shared" si="2"/>
        <v>86</v>
      </c>
      <c r="P14" s="96">
        <f t="shared" si="0"/>
        <v>153</v>
      </c>
      <c r="Q14" s="97">
        <f t="shared" si="3"/>
        <v>189.06235941852276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>
        <v>1</v>
      </c>
      <c r="T14" s="152" t="s">
        <v>161</v>
      </c>
      <c r="U14" s="99">
        <f t="shared" si="4"/>
        <v>1.2357016955459004</v>
      </c>
      <c r="V14" s="119">
        <f>R5</f>
        <v>42441</v>
      </c>
    </row>
    <row r="15" spans="1:22" s="13" customFormat="1" ht="19.95" customHeight="1" x14ac:dyDescent="0.25">
      <c r="A15" s="123">
        <v>75</v>
      </c>
      <c r="B15" s="124">
        <v>70.19</v>
      </c>
      <c r="C15" s="125" t="s">
        <v>118</v>
      </c>
      <c r="D15" s="126">
        <v>35701</v>
      </c>
      <c r="E15" s="127"/>
      <c r="F15" s="128" t="s">
        <v>123</v>
      </c>
      <c r="G15" s="128" t="s">
        <v>61</v>
      </c>
      <c r="H15" s="121">
        <v>45</v>
      </c>
      <c r="I15" s="129">
        <v>-48</v>
      </c>
      <c r="J15" s="122">
        <v>48</v>
      </c>
      <c r="K15" s="121">
        <v>58</v>
      </c>
      <c r="L15" s="153">
        <v>61</v>
      </c>
      <c r="M15" s="153">
        <v>63</v>
      </c>
      <c r="N15" s="96">
        <f t="shared" si="1"/>
        <v>48</v>
      </c>
      <c r="O15" s="96">
        <f t="shared" si="2"/>
        <v>63</v>
      </c>
      <c r="P15" s="96">
        <f t="shared" si="0"/>
        <v>111</v>
      </c>
      <c r="Q15" s="97">
        <f t="shared" si="3"/>
        <v>137.89557075116292</v>
      </c>
      <c r="R15" s="97" t="str">
        <f>IF(OR(D15="",B15="",V15=""),0,IF(OR(C15="UM",C15="JM",C15="SM",C15="UK",C15="JK",C15="SK"),"",Q15*(IF(ABS(1900-YEAR((V15+1)-D15))&lt;29,0,(VLOOKUP((YEAR(V15)-YEAR(D15)),'Meltzer-Malone'!$A$3:$B$63,2))))))</f>
        <v/>
      </c>
      <c r="S15" s="101">
        <v>3</v>
      </c>
      <c r="T15" s="101"/>
      <c r="U15" s="99">
        <f t="shared" si="4"/>
        <v>1.242302439199666</v>
      </c>
      <c r="V15" s="119">
        <f>R5</f>
        <v>42441</v>
      </c>
    </row>
    <row r="16" spans="1:22" s="13" customFormat="1" ht="19.95" customHeight="1" x14ac:dyDescent="0.25">
      <c r="A16" s="130" t="s">
        <v>124</v>
      </c>
      <c r="B16" s="124">
        <v>87.29</v>
      </c>
      <c r="C16" s="125" t="s">
        <v>115</v>
      </c>
      <c r="D16" s="126">
        <v>36354</v>
      </c>
      <c r="E16" s="127"/>
      <c r="F16" s="128" t="s">
        <v>125</v>
      </c>
      <c r="G16" s="128" t="s">
        <v>64</v>
      </c>
      <c r="H16" s="121">
        <v>58</v>
      </c>
      <c r="I16" s="129">
        <v>-61</v>
      </c>
      <c r="J16" s="122">
        <v>-61</v>
      </c>
      <c r="K16" s="121">
        <v>72</v>
      </c>
      <c r="L16" s="153">
        <v>-74</v>
      </c>
      <c r="M16" s="154" t="s">
        <v>167</v>
      </c>
      <c r="N16" s="96">
        <f t="shared" si="1"/>
        <v>58</v>
      </c>
      <c r="O16" s="96">
        <f t="shared" si="2"/>
        <v>72</v>
      </c>
      <c r="P16" s="96">
        <f t="shared" si="0"/>
        <v>130</v>
      </c>
      <c r="Q16" s="97">
        <f t="shared" si="3"/>
        <v>144.92730630181808</v>
      </c>
      <c r="R16" s="97" t="str">
        <f>IF(OR(D16="",B16="",V16=""),0,IF(OR(C16="UM",C16="JM",C16="SM",C16="UK",C16="JK",C16="SK"),"",Q16*(IF(ABS(1900-YEAR((V16+1)-D16))&lt;29,0,(VLOOKUP((YEAR(V16)-YEAR(D16)),'Meltzer-Malone'!$A$3:$B$63,2))))))</f>
        <v/>
      </c>
      <c r="S16" s="101">
        <v>1</v>
      </c>
      <c r="T16" s="101"/>
      <c r="U16" s="99">
        <f t="shared" si="4"/>
        <v>1.1148254330909082</v>
      </c>
      <c r="V16" s="119">
        <f>R5</f>
        <v>42441</v>
      </c>
    </row>
    <row r="17" spans="1:22" s="13" customFormat="1" ht="19.95" customHeight="1" x14ac:dyDescent="0.25">
      <c r="A17" s="89"/>
      <c r="B17" s="90"/>
      <c r="C17" s="91"/>
      <c r="D17" s="92"/>
      <c r="E17" s="93"/>
      <c r="F17" s="94"/>
      <c r="G17" s="94"/>
      <c r="H17" s="100"/>
      <c r="I17" s="95"/>
      <c r="J17" s="95"/>
      <c r="K17" s="100"/>
      <c r="L17" s="95"/>
      <c r="M17" s="95"/>
      <c r="N17" s="96">
        <f t="shared" si="1"/>
        <v>0</v>
      </c>
      <c r="O17" s="96">
        <f t="shared" si="2"/>
        <v>0</v>
      </c>
      <c r="P17" s="96">
        <f t="shared" si="0"/>
        <v>0</v>
      </c>
      <c r="Q17" s="97" t="str">
        <f t="shared" si="3"/>
        <v/>
      </c>
      <c r="R17" s="97">
        <f>IF(OR(D17="",B17="",V17=""),0,IF(OR(C17="UM",C17="JM",C17="SM",C17="UK",C17="JK",C17="SK"),"",Q17*(IF(ABS(1900-YEAR((V17+1)-D17))&lt;29,0,(VLOOKUP((YEAR(V17)-YEAR(D17)),'Meltzer-Malone'!$A$3:$B$63,2))))))</f>
        <v>0</v>
      </c>
      <c r="S17" s="101"/>
      <c r="T17" s="101"/>
      <c r="U17" s="99" t="str">
        <f t="shared" si="4"/>
        <v/>
      </c>
      <c r="V17" s="119">
        <f>R5</f>
        <v>42441</v>
      </c>
    </row>
    <row r="18" spans="1:22" s="13" customFormat="1" ht="19.95" customHeight="1" x14ac:dyDescent="0.25">
      <c r="A18" s="89"/>
      <c r="B18" s="90"/>
      <c r="C18" s="91"/>
      <c r="D18" s="92"/>
      <c r="E18" s="93"/>
      <c r="F18" s="94"/>
      <c r="G18" s="94"/>
      <c r="H18" s="100"/>
      <c r="I18" s="95"/>
      <c r="J18" s="95"/>
      <c r="K18" s="100"/>
      <c r="L18" s="95"/>
      <c r="M18" s="95"/>
      <c r="N18" s="96">
        <f t="shared" si="1"/>
        <v>0</v>
      </c>
      <c r="O18" s="96">
        <f t="shared" si="2"/>
        <v>0</v>
      </c>
      <c r="P18" s="96">
        <f t="shared" si="0"/>
        <v>0</v>
      </c>
      <c r="Q18" s="97" t="str">
        <f t="shared" si="3"/>
        <v/>
      </c>
      <c r="R18" s="97">
        <f>IF(OR(D18="",B18="",V18=""),0,IF(OR(C18="UM",C18="JM",C18="SM",C18="UK",C18="JK",C18="SK"),"",Q18*(IF(ABS(1900-YEAR((V18+1)-D18))&lt;29,0,(VLOOKUP((YEAR(V18)-YEAR(D18)),'Meltzer-Malone'!$A$3:$B$63,2))))))</f>
        <v>0</v>
      </c>
      <c r="S18" s="101" t="s">
        <v>22</v>
      </c>
      <c r="T18" s="101" t="s">
        <v>22</v>
      </c>
      <c r="U18" s="99" t="str">
        <f t="shared" si="4"/>
        <v/>
      </c>
      <c r="V18" s="119">
        <f>R5</f>
        <v>42441</v>
      </c>
    </row>
    <row r="19" spans="1:22" s="13" customFormat="1" ht="19.95" customHeight="1" x14ac:dyDescent="0.25">
      <c r="A19" s="89"/>
      <c r="B19" s="90"/>
      <c r="C19" s="91"/>
      <c r="D19" s="92"/>
      <c r="E19" s="93"/>
      <c r="F19" s="94"/>
      <c r="G19" s="94"/>
      <c r="H19" s="100"/>
      <c r="I19" s="95"/>
      <c r="J19" s="95"/>
      <c r="K19" s="100"/>
      <c r="L19" s="95"/>
      <c r="M19" s="95"/>
      <c r="N19" s="96">
        <f t="shared" si="1"/>
        <v>0</v>
      </c>
      <c r="O19" s="96">
        <f t="shared" si="2"/>
        <v>0</v>
      </c>
      <c r="P19" s="96">
        <f t="shared" si="0"/>
        <v>0</v>
      </c>
      <c r="Q19" s="97" t="str">
        <f t="shared" si="3"/>
        <v/>
      </c>
      <c r="R19" s="97">
        <f>IF(OR(D19="",B19="",V19=""),0,IF(OR(C19="UM",C19="JM",C19="SM",C19="UK",C19="JK",C19="SK"),"",Q19*(IF(ABS(1900-YEAR((V19+1)-D19))&lt;29,0,(VLOOKUP((YEAR(V19)-YEAR(D19)),'Meltzer-Malone'!$A$3:$B$63,2))))))</f>
        <v>0</v>
      </c>
      <c r="S19" s="101"/>
      <c r="T19" s="101"/>
      <c r="U19" s="99" t="str">
        <f t="shared" si="4"/>
        <v/>
      </c>
      <c r="V19" s="119">
        <f>R5</f>
        <v>42441</v>
      </c>
    </row>
    <row r="20" spans="1:22" s="13" customFormat="1" ht="19.95" customHeight="1" x14ac:dyDescent="0.25">
      <c r="A20" s="89"/>
      <c r="B20" s="90"/>
      <c r="C20" s="91"/>
      <c r="D20" s="92"/>
      <c r="E20" s="93"/>
      <c r="F20" s="94"/>
      <c r="G20" s="94"/>
      <c r="H20" s="100"/>
      <c r="I20" s="95"/>
      <c r="J20" s="95"/>
      <c r="K20" s="100"/>
      <c r="L20" s="95"/>
      <c r="M20" s="95"/>
      <c r="N20" s="96">
        <f t="shared" si="1"/>
        <v>0</v>
      </c>
      <c r="O20" s="96">
        <f t="shared" si="2"/>
        <v>0</v>
      </c>
      <c r="P20" s="96">
        <f t="shared" si="0"/>
        <v>0</v>
      </c>
      <c r="Q20" s="97" t="str">
        <f t="shared" si="3"/>
        <v/>
      </c>
      <c r="R20" s="97">
        <f>IF(OR(D20="",B20="",V20=""),0,IF(OR(C20="UM",C20="JM",C20="SM",C20="UK",C20="JK",C20="SK"),"",Q20*(IF(ABS(1900-YEAR((V20+1)-D20))&lt;29,0,(VLOOKUP((YEAR(V20)-YEAR(D20)),'Meltzer-Malone'!$A$3:$B$63,2))))))</f>
        <v>0</v>
      </c>
      <c r="S20" s="101"/>
      <c r="T20" s="101"/>
      <c r="U20" s="99" t="str">
        <f t="shared" si="4"/>
        <v/>
      </c>
      <c r="V20" s="119">
        <f>R5</f>
        <v>42441</v>
      </c>
    </row>
    <row r="21" spans="1:22" s="13" customFormat="1" ht="19.95" customHeight="1" x14ac:dyDescent="0.25">
      <c r="A21" s="89"/>
      <c r="B21" s="90"/>
      <c r="C21" s="91"/>
      <c r="D21" s="92"/>
      <c r="E21" s="93"/>
      <c r="F21" s="94"/>
      <c r="G21" s="94"/>
      <c r="H21" s="100"/>
      <c r="I21" s="95"/>
      <c r="J21" s="95"/>
      <c r="K21" s="100"/>
      <c r="L21" s="95"/>
      <c r="M21" s="95"/>
      <c r="N21" s="96">
        <f t="shared" si="1"/>
        <v>0</v>
      </c>
      <c r="O21" s="96">
        <f t="shared" si="2"/>
        <v>0</v>
      </c>
      <c r="P21" s="96">
        <f t="shared" si="0"/>
        <v>0</v>
      </c>
      <c r="Q21" s="97" t="str">
        <f t="shared" si="3"/>
        <v/>
      </c>
      <c r="R21" s="97">
        <f>IF(OR(D21="",B21="",V21=""),0,IF(OR(C21="UM",C21="JM",C21="SM",C21="UK",C21="JK",C21="SK"),"",Q21*(IF(ABS(1900-YEAR((V21+1)-D21))&lt;29,0,(VLOOKUP((YEAR(V21)-YEAR(D21)),'Meltzer-Malone'!$A$3:$B$63,2))))))</f>
        <v>0</v>
      </c>
      <c r="S21" s="101"/>
      <c r="T21" s="101"/>
      <c r="U21" s="99" t="str">
        <f t="shared" si="4"/>
        <v/>
      </c>
      <c r="V21" s="119">
        <f>R5</f>
        <v>42441</v>
      </c>
    </row>
    <row r="22" spans="1:22" s="13" customFormat="1" ht="19.95" customHeight="1" x14ac:dyDescent="0.25">
      <c r="A22" s="89"/>
      <c r="B22" s="90"/>
      <c r="C22" s="91"/>
      <c r="D22" s="91"/>
      <c r="E22" s="93"/>
      <c r="F22" s="94"/>
      <c r="G22" s="94"/>
      <c r="H22" s="100"/>
      <c r="I22" s="95"/>
      <c r="J22" s="95"/>
      <c r="K22" s="100"/>
      <c r="L22" s="95"/>
      <c r="M22" s="95"/>
      <c r="N22" s="96">
        <f t="shared" si="1"/>
        <v>0</v>
      </c>
      <c r="O22" s="96">
        <f t="shared" si="2"/>
        <v>0</v>
      </c>
      <c r="P22" s="96">
        <f t="shared" si="0"/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42441</v>
      </c>
    </row>
    <row r="23" spans="1:22" s="13" customFormat="1" ht="19.95" customHeight="1" x14ac:dyDescent="0.25">
      <c r="A23" s="89"/>
      <c r="B23" s="90"/>
      <c r="C23" s="91"/>
      <c r="D23" s="91"/>
      <c r="E23" s="93"/>
      <c r="F23" s="94"/>
      <c r="G23" s="94"/>
      <c r="H23" s="100"/>
      <c r="I23" s="95"/>
      <c r="J23" s="95"/>
      <c r="K23" s="100"/>
      <c r="L23" s="95"/>
      <c r="M23" s="95"/>
      <c r="N23" s="96">
        <f t="shared" si="1"/>
        <v>0</v>
      </c>
      <c r="O23" s="96">
        <f t="shared" si="2"/>
        <v>0</v>
      </c>
      <c r="P23" s="96">
        <f t="shared" si="0"/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42441</v>
      </c>
    </row>
    <row r="24" spans="1:22" s="13" customFormat="1" ht="19.95" customHeight="1" x14ac:dyDescent="0.25">
      <c r="A24" s="89"/>
      <c r="B24" s="90"/>
      <c r="C24" s="91"/>
      <c r="D24" s="102"/>
      <c r="E24" s="103"/>
      <c r="F24" s="104"/>
      <c r="G24" s="104"/>
      <c r="H24" s="105"/>
      <c r="I24" s="95"/>
      <c r="J24" s="95"/>
      <c r="K24" s="105"/>
      <c r="L24" s="95"/>
      <c r="M24" s="95"/>
      <c r="N24" s="96">
        <f t="shared" si="1"/>
        <v>0</v>
      </c>
      <c r="O24" s="96">
        <f t="shared" si="2"/>
        <v>0</v>
      </c>
      <c r="P24" s="106">
        <f t="shared" si="0"/>
        <v>0</v>
      </c>
      <c r="Q24" s="97" t="str">
        <f t="shared" si="3"/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42441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10"/>
      <c r="V25" s="11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8" t="s">
        <v>66</v>
      </c>
      <c r="D27" s="158"/>
      <c r="E27" s="158"/>
      <c r="F27" s="158"/>
      <c r="G27" s="56" t="s">
        <v>36</v>
      </c>
      <c r="H27" s="57">
        <v>1</v>
      </c>
      <c r="I27" s="157" t="s">
        <v>78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41"/>
      <c r="D28" s="40"/>
      <c r="E28" s="40"/>
      <c r="F28" s="41"/>
      <c r="G28" s="58" t="s">
        <v>22</v>
      </c>
      <c r="H28" s="57">
        <v>2</v>
      </c>
      <c r="I28" s="157" t="s">
        <v>77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73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7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7"/>
      <c r="D32" s="42"/>
      <c r="E32" s="42"/>
      <c r="F32" s="43"/>
      <c r="G32" s="62" t="s">
        <v>39</v>
      </c>
      <c r="H32" s="157" t="s">
        <v>80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8" t="s">
        <v>67</v>
      </c>
      <c r="D33" s="158"/>
      <c r="E33" s="158"/>
      <c r="F33" s="158"/>
      <c r="G33" s="62" t="s">
        <v>40</v>
      </c>
      <c r="H33" s="157" t="s">
        <v>166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76</v>
      </c>
      <c r="D35" s="158"/>
      <c r="E35" s="158"/>
      <c r="F35" s="158"/>
      <c r="G35" s="62" t="s">
        <v>24</v>
      </c>
      <c r="H35" s="157" t="s">
        <v>168</v>
      </c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8"/>
      <c r="D36" s="158"/>
      <c r="E36" s="158"/>
      <c r="F36" s="158"/>
      <c r="G36" s="62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5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24">
    <cfRule type="cellIs" dxfId="11" priority="1" stopIfTrue="1" operator="between">
      <formula>1</formula>
      <formula>300</formula>
    </cfRule>
    <cfRule type="cellIs" dxfId="10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>
      <formula1>"44,48,53,58,63,69,+69,'+69,69+,75,+75,'+75,75,50,56,62,69,77,85,94,+94,'+94,94+,105,+105,'+105,105+"</formula1>
    </dataValidation>
    <dataValidation type="list" allowBlank="1" showInputMessage="1" showErrorMessage="1" errorTitle="Feil_i_kategori" error="Feil verdi i kategori" sqref="C9:C24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A1:V39"/>
  <sheetViews>
    <sheetView showGridLines="0" showRowColHeaders="0" showZeros="0" showOutlineSymbols="0" zoomScaleNormal="100" zoomScaleSheetLayoutView="75" workbookViewId="0">
      <selection activeCell="A9" sqref="A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0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2" t="s">
        <v>46</v>
      </c>
      <c r="D5" s="162"/>
      <c r="E5" s="162"/>
      <c r="F5" s="162"/>
      <c r="G5" s="52" t="s">
        <v>0</v>
      </c>
      <c r="H5" s="164" t="s">
        <v>47</v>
      </c>
      <c r="I5" s="164"/>
      <c r="J5" s="164"/>
      <c r="K5" s="164"/>
      <c r="L5" s="85" t="s">
        <v>1</v>
      </c>
      <c r="M5" s="166" t="s">
        <v>48</v>
      </c>
      <c r="N5" s="166"/>
      <c r="O5" s="166"/>
      <c r="P5" s="166"/>
      <c r="Q5" s="85" t="s">
        <v>2</v>
      </c>
      <c r="R5" s="86">
        <v>42441</v>
      </c>
      <c r="S5" s="87" t="s">
        <v>30</v>
      </c>
      <c r="T5" s="88">
        <v>5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23">
        <v>85</v>
      </c>
      <c r="B9" s="124">
        <v>84.86</v>
      </c>
      <c r="C9" s="125" t="s">
        <v>89</v>
      </c>
      <c r="D9" s="126">
        <v>35949</v>
      </c>
      <c r="E9" s="127"/>
      <c r="F9" s="128" t="s">
        <v>103</v>
      </c>
      <c r="G9" s="128" t="s">
        <v>58</v>
      </c>
      <c r="H9" s="121">
        <v>98</v>
      </c>
      <c r="I9" s="122">
        <v>102</v>
      </c>
      <c r="J9" s="122">
        <v>-106</v>
      </c>
      <c r="K9" s="121">
        <v>115</v>
      </c>
      <c r="L9" s="153">
        <v>122</v>
      </c>
      <c r="M9" s="153">
        <v>126</v>
      </c>
      <c r="N9" s="96">
        <f>IF(MAX(H9:J9)&lt;0,0,TRUNC(MAX(H9:J9)/1)*1)</f>
        <v>102</v>
      </c>
      <c r="O9" s="96">
        <f>IF(MAX(K9:M9)&lt;0,0,TRUNC(MAX(K9:M9)/1)*1)</f>
        <v>126</v>
      </c>
      <c r="P9" s="96">
        <f t="shared" ref="P9:P19" si="0">IF(N9=0,0,IF(O9=0,0,SUM(N9:O9)))</f>
        <v>228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272.69101577133091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101">
        <v>1</v>
      </c>
      <c r="T9" s="101"/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1.1960132270672408</v>
      </c>
      <c r="V9" s="119">
        <f>R5</f>
        <v>42441</v>
      </c>
    </row>
    <row r="10" spans="1:22" s="13" customFormat="1" ht="19.95" customHeight="1" x14ac:dyDescent="0.25">
      <c r="A10" s="132">
        <v>85</v>
      </c>
      <c r="B10" s="133">
        <v>81.88</v>
      </c>
      <c r="C10" s="125" t="s">
        <v>89</v>
      </c>
      <c r="D10" s="126">
        <v>35261</v>
      </c>
      <c r="E10" s="127"/>
      <c r="F10" s="128" t="s">
        <v>104</v>
      </c>
      <c r="G10" s="128" t="s">
        <v>55</v>
      </c>
      <c r="H10" s="121">
        <v>70</v>
      </c>
      <c r="I10" s="122">
        <v>75</v>
      </c>
      <c r="J10" s="122">
        <v>-78</v>
      </c>
      <c r="K10" s="121">
        <v>95</v>
      </c>
      <c r="L10" s="153">
        <v>101</v>
      </c>
      <c r="M10" s="153">
        <v>-105</v>
      </c>
      <c r="N10" s="96">
        <f t="shared" ref="N10:N24" si="1">IF(MAX(H10:J10)&lt;0,0,TRUNC(MAX(H10:J10)/1)*1)</f>
        <v>75</v>
      </c>
      <c r="O10" s="96">
        <f t="shared" ref="O10:O24" si="2">IF(MAX(K10:M10)&lt;0,0,TRUNC(MAX(K10:M10)/1)*1)</f>
        <v>101</v>
      </c>
      <c r="P10" s="96">
        <f t="shared" si="0"/>
        <v>176</v>
      </c>
      <c r="Q10" s="97">
        <f t="shared" ref="Q10:Q24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214.36605203600871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>
        <v>3</v>
      </c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1.2179889320227768</v>
      </c>
      <c r="V10" s="119">
        <f>R5</f>
        <v>42441</v>
      </c>
    </row>
    <row r="11" spans="1:22" s="13" customFormat="1" ht="19.95" customHeight="1" x14ac:dyDescent="0.25">
      <c r="A11" s="132">
        <v>85</v>
      </c>
      <c r="B11" s="133">
        <v>80.64</v>
      </c>
      <c r="C11" s="125" t="s">
        <v>84</v>
      </c>
      <c r="D11" s="126">
        <v>36497</v>
      </c>
      <c r="E11" s="127"/>
      <c r="F11" s="128" t="s">
        <v>105</v>
      </c>
      <c r="G11" s="128" t="s">
        <v>61</v>
      </c>
      <c r="H11" s="121">
        <v>95</v>
      </c>
      <c r="I11" s="122">
        <v>100</v>
      </c>
      <c r="J11" s="122">
        <v>105</v>
      </c>
      <c r="K11" s="121">
        <v>106</v>
      </c>
      <c r="L11" s="153">
        <v>114</v>
      </c>
      <c r="M11" s="153">
        <v>118</v>
      </c>
      <c r="N11" s="96">
        <f t="shared" si="1"/>
        <v>105</v>
      </c>
      <c r="O11" s="96">
        <f t="shared" si="2"/>
        <v>118</v>
      </c>
      <c r="P11" s="96">
        <f t="shared" si="0"/>
        <v>223</v>
      </c>
      <c r="Q11" s="97">
        <f t="shared" si="3"/>
        <v>273.8043091541636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>
        <v>2</v>
      </c>
      <c r="T11" s="101"/>
      <c r="U11" s="99">
        <f t="shared" si="4"/>
        <v>1.2278220141442315</v>
      </c>
      <c r="V11" s="119">
        <f>R5</f>
        <v>42441</v>
      </c>
    </row>
    <row r="12" spans="1:22" s="13" customFormat="1" ht="19.95" customHeight="1" x14ac:dyDescent="0.25">
      <c r="A12" s="123">
        <v>94</v>
      </c>
      <c r="B12" s="124">
        <v>90.14</v>
      </c>
      <c r="C12" s="125" t="s">
        <v>89</v>
      </c>
      <c r="D12" s="126">
        <v>35101</v>
      </c>
      <c r="E12" s="127"/>
      <c r="F12" s="128" t="s">
        <v>106</v>
      </c>
      <c r="G12" s="128" t="s">
        <v>60</v>
      </c>
      <c r="H12" s="121">
        <v>107</v>
      </c>
      <c r="I12" s="122">
        <v>111</v>
      </c>
      <c r="J12" s="122">
        <v>-115</v>
      </c>
      <c r="K12" s="121">
        <v>-143</v>
      </c>
      <c r="L12" s="153">
        <v>143</v>
      </c>
      <c r="M12" s="153">
        <v>-150</v>
      </c>
      <c r="N12" s="96">
        <f t="shared" si="1"/>
        <v>111</v>
      </c>
      <c r="O12" s="96">
        <f t="shared" si="2"/>
        <v>143</v>
      </c>
      <c r="P12" s="96">
        <f t="shared" si="0"/>
        <v>254</v>
      </c>
      <c r="Q12" s="97">
        <f t="shared" si="3"/>
        <v>295.18017023104551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>
        <v>1</v>
      </c>
      <c r="T12" s="101"/>
      <c r="U12" s="99">
        <f t="shared" si="4"/>
        <v>1.1621266544529352</v>
      </c>
      <c r="V12" s="119">
        <f>R5</f>
        <v>42441</v>
      </c>
    </row>
    <row r="13" spans="1:22" s="13" customFormat="1" ht="19.95" customHeight="1" x14ac:dyDescent="0.25">
      <c r="A13" s="130">
        <v>94</v>
      </c>
      <c r="B13" s="124">
        <v>91.22</v>
      </c>
      <c r="C13" s="125" t="s">
        <v>84</v>
      </c>
      <c r="D13" s="126">
        <v>36166</v>
      </c>
      <c r="E13" s="127"/>
      <c r="F13" s="128" t="s">
        <v>107</v>
      </c>
      <c r="G13" s="128" t="s">
        <v>57</v>
      </c>
      <c r="H13" s="121">
        <v>70</v>
      </c>
      <c r="I13" s="122">
        <v>75</v>
      </c>
      <c r="J13" s="122">
        <v>-80</v>
      </c>
      <c r="K13" s="121">
        <v>100</v>
      </c>
      <c r="L13" s="153">
        <v>105</v>
      </c>
      <c r="M13" s="153">
        <v>110</v>
      </c>
      <c r="N13" s="96">
        <f t="shared" si="1"/>
        <v>75</v>
      </c>
      <c r="O13" s="96">
        <f t="shared" si="2"/>
        <v>110</v>
      </c>
      <c r="P13" s="96">
        <f t="shared" si="0"/>
        <v>185</v>
      </c>
      <c r="Q13" s="97">
        <f t="shared" si="3"/>
        <v>213.84109446651036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>
        <v>2</v>
      </c>
      <c r="T13" s="101"/>
      <c r="U13" s="99">
        <f t="shared" si="4"/>
        <v>1.155897807927083</v>
      </c>
      <c r="V13" s="119">
        <f>R5</f>
        <v>42441</v>
      </c>
    </row>
    <row r="14" spans="1:22" s="13" customFormat="1" ht="19.95" customHeight="1" x14ac:dyDescent="0.25">
      <c r="A14" s="130">
        <v>105</v>
      </c>
      <c r="B14" s="124">
        <v>95.22</v>
      </c>
      <c r="C14" s="125" t="s">
        <v>89</v>
      </c>
      <c r="D14" s="126">
        <v>35434</v>
      </c>
      <c r="E14" s="127"/>
      <c r="F14" s="128" t="s">
        <v>108</v>
      </c>
      <c r="G14" s="128" t="s">
        <v>57</v>
      </c>
      <c r="H14" s="121">
        <v>105</v>
      </c>
      <c r="I14" s="122">
        <v>110</v>
      </c>
      <c r="J14" s="122">
        <v>-113</v>
      </c>
      <c r="K14" s="121">
        <v>130</v>
      </c>
      <c r="L14" s="153">
        <v>137</v>
      </c>
      <c r="M14" s="153">
        <v>-142</v>
      </c>
      <c r="N14" s="96">
        <f t="shared" si="1"/>
        <v>110</v>
      </c>
      <c r="O14" s="96">
        <f t="shared" si="2"/>
        <v>137</v>
      </c>
      <c r="P14" s="96">
        <f t="shared" si="0"/>
        <v>247</v>
      </c>
      <c r="Q14" s="97">
        <f t="shared" si="3"/>
        <v>280.25846609336332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>
        <v>1</v>
      </c>
      <c r="T14" s="101"/>
      <c r="U14" s="99">
        <f t="shared" si="4"/>
        <v>1.1346496602970175</v>
      </c>
      <c r="V14" s="119">
        <f>R5</f>
        <v>42441</v>
      </c>
    </row>
    <row r="15" spans="1:22" s="13" customFormat="1" ht="19.95" customHeight="1" x14ac:dyDescent="0.25">
      <c r="A15" s="130">
        <v>105</v>
      </c>
      <c r="B15" s="124">
        <v>100.52</v>
      </c>
      <c r="C15" s="125" t="s">
        <v>89</v>
      </c>
      <c r="D15" s="126">
        <v>36029</v>
      </c>
      <c r="E15" s="127"/>
      <c r="F15" s="128" t="s">
        <v>109</v>
      </c>
      <c r="G15" s="128" t="s">
        <v>55</v>
      </c>
      <c r="H15" s="121">
        <v>-85</v>
      </c>
      <c r="I15" s="122">
        <v>85</v>
      </c>
      <c r="J15" s="122">
        <v>-90</v>
      </c>
      <c r="K15" s="121">
        <v>105</v>
      </c>
      <c r="L15" s="153">
        <v>108</v>
      </c>
      <c r="M15" s="153">
        <v>112</v>
      </c>
      <c r="N15" s="96">
        <f t="shared" si="1"/>
        <v>85</v>
      </c>
      <c r="O15" s="96">
        <f t="shared" si="2"/>
        <v>112</v>
      </c>
      <c r="P15" s="96">
        <f t="shared" si="0"/>
        <v>197</v>
      </c>
      <c r="Q15" s="97">
        <f t="shared" si="3"/>
        <v>218.74887709998777</v>
      </c>
      <c r="R15" s="97" t="str">
        <f>IF(OR(D15="",B15="",V15=""),0,IF(OR(C15="UM",C15="JM",C15="SM",C15="UK",C15="JK",C15="SK"),"",Q15*(IF(ABS(1900-YEAR((V15+1)-D15))&lt;29,0,(VLOOKUP((YEAR(V15)-YEAR(D15)),'Meltzer-Malone'!$A$3:$B$63,2))))))</f>
        <v/>
      </c>
      <c r="S15" s="101">
        <v>2</v>
      </c>
      <c r="T15" s="101" t="s">
        <v>22</v>
      </c>
      <c r="U15" s="99">
        <f t="shared" si="4"/>
        <v>1.1104003913704963</v>
      </c>
      <c r="V15" s="119">
        <f>R5</f>
        <v>42441</v>
      </c>
    </row>
    <row r="16" spans="1:22" s="13" customFormat="1" ht="19.95" customHeight="1" x14ac:dyDescent="0.25">
      <c r="A16" s="130">
        <v>105</v>
      </c>
      <c r="B16" s="124">
        <v>99.06</v>
      </c>
      <c r="C16" s="125" t="s">
        <v>84</v>
      </c>
      <c r="D16" s="126">
        <v>36608</v>
      </c>
      <c r="E16" s="127"/>
      <c r="F16" s="128" t="s">
        <v>110</v>
      </c>
      <c r="G16" s="128" t="s">
        <v>54</v>
      </c>
      <c r="H16" s="121">
        <v>75</v>
      </c>
      <c r="I16" s="122">
        <v>80</v>
      </c>
      <c r="J16" s="122">
        <v>85</v>
      </c>
      <c r="K16" s="121">
        <v>100</v>
      </c>
      <c r="L16" s="153">
        <v>-105</v>
      </c>
      <c r="M16" s="153">
        <v>107</v>
      </c>
      <c r="N16" s="96">
        <f t="shared" si="1"/>
        <v>85</v>
      </c>
      <c r="O16" s="96">
        <f t="shared" si="2"/>
        <v>107</v>
      </c>
      <c r="P16" s="96">
        <f t="shared" si="0"/>
        <v>192</v>
      </c>
      <c r="Q16" s="97">
        <f t="shared" si="3"/>
        <v>214.40178300018738</v>
      </c>
      <c r="R16" s="97" t="str">
        <f>IF(OR(D16="",B16="",V16=""),0,IF(OR(C16="UM",C16="JM",C16="SM",C16="UK",C16="JK",C16="SK"),"",Q16*(IF(ABS(1900-YEAR((V16+1)-D16))&lt;29,0,(VLOOKUP((YEAR(V16)-YEAR(D16)),'Meltzer-Malone'!$A$3:$B$63,2))))))</f>
        <v/>
      </c>
      <c r="S16" s="101">
        <v>3</v>
      </c>
      <c r="T16" s="101" t="s">
        <v>22</v>
      </c>
      <c r="U16" s="99">
        <f t="shared" si="4"/>
        <v>1.116675953125976</v>
      </c>
      <c r="V16" s="119">
        <f>R5</f>
        <v>42441</v>
      </c>
    </row>
    <row r="17" spans="1:22" s="13" customFormat="1" ht="19.95" customHeight="1" x14ac:dyDescent="0.25">
      <c r="A17" s="130" t="s">
        <v>111</v>
      </c>
      <c r="B17" s="124">
        <v>106.96</v>
      </c>
      <c r="C17" s="125" t="s">
        <v>89</v>
      </c>
      <c r="D17" s="126">
        <v>35273</v>
      </c>
      <c r="E17" s="127"/>
      <c r="F17" s="151" t="s">
        <v>112</v>
      </c>
      <c r="G17" s="128" t="s">
        <v>63</v>
      </c>
      <c r="H17" s="121">
        <v>90</v>
      </c>
      <c r="I17" s="122">
        <v>95</v>
      </c>
      <c r="J17" s="122">
        <v>100</v>
      </c>
      <c r="K17" s="121">
        <v>-120</v>
      </c>
      <c r="L17" s="153">
        <v>120</v>
      </c>
      <c r="M17" s="153">
        <v>125</v>
      </c>
      <c r="N17" s="96">
        <f t="shared" si="1"/>
        <v>100</v>
      </c>
      <c r="O17" s="96">
        <f t="shared" si="2"/>
        <v>125</v>
      </c>
      <c r="P17" s="96">
        <f t="shared" si="0"/>
        <v>225</v>
      </c>
      <c r="Q17" s="97">
        <f t="shared" si="3"/>
        <v>244.33621728533646</v>
      </c>
      <c r="R17" s="97" t="str">
        <f>IF(OR(D17="",B17="",V17=""),0,IF(OR(C17="UM",C17="JM",C17="SM",C17="UK",C17="JK",C17="SK"),"",Q17*(IF(ABS(1900-YEAR((V17+1)-D17))&lt;29,0,(VLOOKUP((YEAR(V17)-YEAR(D17)),'Meltzer-Malone'!$A$3:$B$63,2))))))</f>
        <v/>
      </c>
      <c r="S17" s="101">
        <v>1</v>
      </c>
      <c r="T17" s="101" t="s">
        <v>22</v>
      </c>
      <c r="U17" s="99">
        <f t="shared" si="4"/>
        <v>1.0859387434903842</v>
      </c>
      <c r="V17" s="119">
        <f>R5</f>
        <v>42441</v>
      </c>
    </row>
    <row r="18" spans="1:22" s="13" customFormat="1" ht="19.95" customHeight="1" x14ac:dyDescent="0.25">
      <c r="A18" s="130" t="s">
        <v>111</v>
      </c>
      <c r="B18" s="124">
        <v>125.54</v>
      </c>
      <c r="C18" s="125" t="s">
        <v>84</v>
      </c>
      <c r="D18" s="126">
        <v>36841</v>
      </c>
      <c r="E18" s="127"/>
      <c r="F18" s="151" t="s">
        <v>113</v>
      </c>
      <c r="G18" s="128" t="s">
        <v>55</v>
      </c>
      <c r="H18" s="121">
        <v>85</v>
      </c>
      <c r="I18" s="122">
        <v>90</v>
      </c>
      <c r="J18" s="122">
        <v>-95</v>
      </c>
      <c r="K18" s="121">
        <v>105</v>
      </c>
      <c r="L18" s="153">
        <v>110</v>
      </c>
      <c r="M18" s="153">
        <v>-115</v>
      </c>
      <c r="N18" s="96">
        <f t="shared" si="1"/>
        <v>90</v>
      </c>
      <c r="O18" s="96">
        <f t="shared" si="2"/>
        <v>110</v>
      </c>
      <c r="P18" s="96">
        <f t="shared" si="0"/>
        <v>200</v>
      </c>
      <c r="Q18" s="97">
        <f t="shared" si="3"/>
        <v>207.59475700964254</v>
      </c>
      <c r="R18" s="97" t="str">
        <f>IF(OR(D18="",B18="",V18=""),0,IF(OR(C18="UM",C18="JM",C18="SM",C18="UK",C18="JK",C18="SK"),"",Q18*(IF(ABS(1900-YEAR((V18+1)-D18))&lt;29,0,(VLOOKUP((YEAR(V18)-YEAR(D18)),'Meltzer-Malone'!$A$3:$B$63,2))))))</f>
        <v/>
      </c>
      <c r="S18" s="101">
        <v>3</v>
      </c>
      <c r="T18" s="101"/>
      <c r="U18" s="99">
        <f t="shared" si="4"/>
        <v>1.0379737850482127</v>
      </c>
      <c r="V18" s="119">
        <f>R5</f>
        <v>42441</v>
      </c>
    </row>
    <row r="19" spans="1:22" s="13" customFormat="1" ht="19.95" customHeight="1" x14ac:dyDescent="0.25">
      <c r="A19" s="130" t="s">
        <v>111</v>
      </c>
      <c r="B19" s="124">
        <v>124.38</v>
      </c>
      <c r="C19" s="125" t="s">
        <v>89</v>
      </c>
      <c r="D19" s="126">
        <v>35920</v>
      </c>
      <c r="E19" s="127"/>
      <c r="F19" s="128" t="s">
        <v>114</v>
      </c>
      <c r="G19" s="128" t="s">
        <v>47</v>
      </c>
      <c r="H19" s="121">
        <v>-100</v>
      </c>
      <c r="I19" s="122">
        <v>100</v>
      </c>
      <c r="J19" s="122">
        <v>105</v>
      </c>
      <c r="K19" s="121">
        <v>120</v>
      </c>
      <c r="L19" s="153">
        <v>-124</v>
      </c>
      <c r="M19" s="153">
        <v>-124</v>
      </c>
      <c r="N19" s="96">
        <f t="shared" si="1"/>
        <v>105</v>
      </c>
      <c r="O19" s="96">
        <f t="shared" si="2"/>
        <v>120</v>
      </c>
      <c r="P19" s="96">
        <f t="shared" si="0"/>
        <v>225</v>
      </c>
      <c r="Q19" s="97">
        <f t="shared" si="3"/>
        <v>234.04324549618877</v>
      </c>
      <c r="R19" s="97" t="str">
        <f>IF(OR(D19="",B19="",V19=""),0,IF(OR(C19="UM",C19="JM",C19="SM",C19="UK",C19="JK",C19="SK"),"",Q19*(IF(ABS(1900-YEAR((V19+1)-D19))&lt;29,0,(VLOOKUP((YEAR(V19)-YEAR(D19)),'Meltzer-Malone'!$A$3:$B$63,2))))))</f>
        <v/>
      </c>
      <c r="S19" s="101">
        <v>2</v>
      </c>
      <c r="T19" s="101"/>
      <c r="U19" s="99">
        <f t="shared" si="4"/>
        <v>1.0401922022052834</v>
      </c>
      <c r="V19" s="119">
        <f>R5</f>
        <v>42441</v>
      </c>
    </row>
    <row r="20" spans="1:22" s="13" customFormat="1" ht="19.95" customHeight="1" x14ac:dyDescent="0.25">
      <c r="A20" s="130"/>
      <c r="B20" s="124"/>
      <c r="C20" s="125"/>
      <c r="D20" s="126"/>
      <c r="E20" s="127"/>
      <c r="F20" s="128"/>
      <c r="G20" s="128"/>
      <c r="H20" s="121"/>
      <c r="I20" s="122"/>
      <c r="J20" s="122"/>
      <c r="K20" s="121"/>
      <c r="L20" s="95"/>
      <c r="M20" s="95"/>
      <c r="N20" s="96">
        <f t="shared" si="1"/>
        <v>0</v>
      </c>
      <c r="O20" s="96">
        <f t="shared" si="2"/>
        <v>0</v>
      </c>
      <c r="P20" s="96">
        <f>IF(N20=0,0,IF(O20=0,0,SUM(N20:O20)))</f>
        <v>0</v>
      </c>
      <c r="Q20" s="97" t="str">
        <f t="shared" si="3"/>
        <v/>
      </c>
      <c r="R20" s="97">
        <f>IF(OR(D20="",B20="",V20=""),0,IF(OR(C20="UM",C20="JM",C20="SM",C20="UK",C20="JK",C20="SK"),"",Q20*(IF(ABS(1900-YEAR((V20+1)-D20))&lt;29,0,(VLOOKUP((YEAR(V20)-YEAR(D20)),'Meltzer-Malone'!$A$3:$B$63,2))))))</f>
        <v>0</v>
      </c>
      <c r="S20" s="101"/>
      <c r="T20" s="101"/>
      <c r="U20" s="99" t="str">
        <f t="shared" si="4"/>
        <v/>
      </c>
      <c r="V20" s="119">
        <f>R5</f>
        <v>42441</v>
      </c>
    </row>
    <row r="21" spans="1:22" s="13" customFormat="1" ht="19.95" customHeight="1" x14ac:dyDescent="0.25">
      <c r="A21" s="89"/>
      <c r="B21" s="90"/>
      <c r="C21" s="91"/>
      <c r="D21" s="92"/>
      <c r="E21" s="93"/>
      <c r="F21" s="94"/>
      <c r="G21" s="94"/>
      <c r="H21" s="100"/>
      <c r="I21" s="95"/>
      <c r="J21" s="95"/>
      <c r="K21" s="100"/>
      <c r="L21" s="95"/>
      <c r="M21" s="95"/>
      <c r="N21" s="96">
        <f t="shared" si="1"/>
        <v>0</v>
      </c>
      <c r="O21" s="96">
        <f t="shared" si="2"/>
        <v>0</v>
      </c>
      <c r="P21" s="96">
        <f>IF(N21=0,0,IF(O21=0,0,SUM(N21:O21)))</f>
        <v>0</v>
      </c>
      <c r="Q21" s="97" t="str">
        <f t="shared" si="3"/>
        <v/>
      </c>
      <c r="R21" s="97">
        <f>IF(OR(D21="",B21="",V21=""),0,IF(OR(C21="UM",C21="JM",C21="SM",C21="UK",C21="JK",C21="SK"),"",Q21*(IF(ABS(1900-YEAR((V21+1)-D21))&lt;29,0,(VLOOKUP((YEAR(V21)-YEAR(D21)),'Meltzer-Malone'!$A$3:$B$63,2))))))</f>
        <v>0</v>
      </c>
      <c r="S21" s="101"/>
      <c r="T21" s="101"/>
      <c r="U21" s="99" t="str">
        <f t="shared" si="4"/>
        <v/>
      </c>
      <c r="V21" s="119">
        <f>R5</f>
        <v>42441</v>
      </c>
    </row>
    <row r="22" spans="1:22" s="13" customFormat="1" ht="19.95" customHeight="1" x14ac:dyDescent="0.25">
      <c r="A22" s="89"/>
      <c r="B22" s="90"/>
      <c r="C22" s="91"/>
      <c r="D22" s="92"/>
      <c r="E22" s="93"/>
      <c r="F22" s="94"/>
      <c r="G22" s="94"/>
      <c r="H22" s="100"/>
      <c r="I22" s="95"/>
      <c r="J22" s="95"/>
      <c r="K22" s="100"/>
      <c r="L22" s="95"/>
      <c r="M22" s="95"/>
      <c r="N22" s="96">
        <f t="shared" si="1"/>
        <v>0</v>
      </c>
      <c r="O22" s="96">
        <f t="shared" si="2"/>
        <v>0</v>
      </c>
      <c r="P22" s="96">
        <f>IF(N22=0,0,IF(O22=0,0,SUM(N22:O22)))</f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42441</v>
      </c>
    </row>
    <row r="23" spans="1:22" s="13" customFormat="1" ht="19.95" customHeight="1" x14ac:dyDescent="0.25">
      <c r="A23" s="89"/>
      <c r="B23" s="90"/>
      <c r="C23" s="91"/>
      <c r="D23" s="92"/>
      <c r="E23" s="93"/>
      <c r="F23" s="94"/>
      <c r="G23" s="94"/>
      <c r="H23" s="100"/>
      <c r="I23" s="95"/>
      <c r="J23" s="95"/>
      <c r="K23" s="100"/>
      <c r="L23" s="95"/>
      <c r="M23" s="95"/>
      <c r="N23" s="96">
        <f t="shared" si="1"/>
        <v>0</v>
      </c>
      <c r="O23" s="96">
        <f t="shared" si="2"/>
        <v>0</v>
      </c>
      <c r="P23" s="96">
        <f>IF(N23=0,0,IF(O23=0,0,SUM(N23:O23)))</f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42441</v>
      </c>
    </row>
    <row r="24" spans="1:22" s="13" customFormat="1" ht="19.95" customHeight="1" x14ac:dyDescent="0.25">
      <c r="A24" s="89"/>
      <c r="B24" s="90"/>
      <c r="C24" s="91"/>
      <c r="D24" s="102"/>
      <c r="E24" s="103"/>
      <c r="F24" s="104"/>
      <c r="G24" s="104"/>
      <c r="H24" s="105"/>
      <c r="I24" s="95"/>
      <c r="J24" s="95"/>
      <c r="K24" s="105"/>
      <c r="L24" s="95"/>
      <c r="M24" s="95"/>
      <c r="N24" s="96">
        <f t="shared" si="1"/>
        <v>0</v>
      </c>
      <c r="O24" s="96">
        <f t="shared" si="2"/>
        <v>0</v>
      </c>
      <c r="P24" s="106">
        <f>IF(N24=0,0,IF(O24=0,0,SUM(N24:O24)))</f>
        <v>0</v>
      </c>
      <c r="Q24" s="97" t="str">
        <f t="shared" si="3"/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42441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10"/>
      <c r="V25" s="11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8" t="s">
        <v>66</v>
      </c>
      <c r="D27" s="158"/>
      <c r="E27" s="158"/>
      <c r="F27" s="158"/>
      <c r="G27" s="56" t="s">
        <v>36</v>
      </c>
      <c r="H27" s="57">
        <v>1</v>
      </c>
      <c r="I27" s="157" t="s">
        <v>81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41"/>
      <c r="D28" s="40"/>
      <c r="E28" s="40"/>
      <c r="F28" s="41"/>
      <c r="G28" s="58" t="s">
        <v>22</v>
      </c>
      <c r="H28" s="57">
        <v>2</v>
      </c>
      <c r="I28" s="157" t="s">
        <v>205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74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7"/>
      <c r="D32" s="42"/>
      <c r="E32" s="42"/>
      <c r="F32" s="43"/>
      <c r="G32" s="62" t="s">
        <v>39</v>
      </c>
      <c r="H32" s="157" t="s">
        <v>70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8" t="s">
        <v>67</v>
      </c>
      <c r="D33" s="158"/>
      <c r="E33" s="158"/>
      <c r="F33" s="158"/>
      <c r="G33" s="62" t="s">
        <v>40</v>
      </c>
      <c r="H33" s="157" t="s">
        <v>78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83</v>
      </c>
      <c r="D35" s="158"/>
      <c r="E35" s="158"/>
      <c r="F35" s="158"/>
      <c r="G35" s="62" t="s">
        <v>24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8"/>
      <c r="D36" s="158"/>
      <c r="E36" s="158"/>
      <c r="F36" s="158"/>
      <c r="G36" s="62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5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24">
    <cfRule type="cellIs" dxfId="9" priority="1" stopIfTrue="1" operator="between">
      <formula>1</formula>
      <formula>300</formula>
    </cfRule>
    <cfRule type="cellIs" dxfId="8" priority="2" stopIfTrue="1" operator="lessThanOrEqual">
      <formula>0</formula>
    </cfRule>
  </conditionalFormatting>
  <dataValidations count="2">
    <dataValidation type="list" allowBlank="1" showInputMessage="1" showErrorMessage="1" errorTitle="Feili_vektklasse" error="Feil verdi i vektklasse" sqref="A9:A24">
      <formula1>"44,48,53,58,63,69,+69,'+69,69+,75,+75,'+75,75,50,56,62,69,77,85,94,+94,'+94,94+,105,+105,'+105,105+"</formula1>
    </dataValidation>
    <dataValidation type="list" allowBlank="1" showInputMessage="1" showErrorMessage="1" errorTitle="Feil_i_kategori" error="Feil verdi i kategori" sqref="C9:C24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A1:V39"/>
  <sheetViews>
    <sheetView showGridLines="0" showRowColHeaders="0" showZeros="0" showOutlineSymbols="0" zoomScaleNormal="100" zoomScaleSheetLayoutView="75" workbookViewId="0">
      <selection activeCell="A9" sqref="A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0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2" t="s">
        <v>46</v>
      </c>
      <c r="D5" s="162"/>
      <c r="E5" s="162"/>
      <c r="F5" s="162"/>
      <c r="G5" s="52" t="s">
        <v>0</v>
      </c>
      <c r="H5" s="164" t="s">
        <v>47</v>
      </c>
      <c r="I5" s="164"/>
      <c r="J5" s="164"/>
      <c r="K5" s="164"/>
      <c r="L5" s="85" t="s">
        <v>1</v>
      </c>
      <c r="M5" s="166" t="s">
        <v>48</v>
      </c>
      <c r="N5" s="166"/>
      <c r="O5" s="166"/>
      <c r="P5" s="166"/>
      <c r="Q5" s="85" t="s">
        <v>2</v>
      </c>
      <c r="R5" s="86">
        <v>42441</v>
      </c>
      <c r="S5" s="87" t="s">
        <v>30</v>
      </c>
      <c r="T5" s="88">
        <v>6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34">
        <v>58</v>
      </c>
      <c r="B9" s="135">
        <v>55.81</v>
      </c>
      <c r="C9" s="136" t="s">
        <v>135</v>
      </c>
      <c r="D9" s="137">
        <v>33921</v>
      </c>
      <c r="E9" s="138"/>
      <c r="F9" s="139" t="s">
        <v>136</v>
      </c>
      <c r="G9" s="139" t="s">
        <v>137</v>
      </c>
      <c r="H9" s="121">
        <v>45</v>
      </c>
      <c r="I9" s="129">
        <v>-49</v>
      </c>
      <c r="J9" s="122">
        <v>-49</v>
      </c>
      <c r="K9" s="121">
        <v>63</v>
      </c>
      <c r="L9" s="153">
        <v>-67</v>
      </c>
      <c r="M9" s="153">
        <v>67</v>
      </c>
      <c r="N9" s="96">
        <f>IF(MAX(H9:J9)&lt;0,0,TRUNC(MAX(H9:J9)/1)*1)</f>
        <v>45</v>
      </c>
      <c r="O9" s="96">
        <f>IF(MAX(K9:M9)&lt;0,0,TRUNC(MAX(K9:M9)/1)*1)</f>
        <v>67</v>
      </c>
      <c r="P9" s="96">
        <f t="shared" ref="P9:P24" si="0">IF(N9=0,0,IF(O9=0,0,SUM(N9:O9)))</f>
        <v>112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162.27047693144999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98" t="s">
        <v>22</v>
      </c>
      <c r="T9" s="98" t="s">
        <v>22</v>
      </c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1.4488435440308034</v>
      </c>
      <c r="V9" s="119">
        <f>R5</f>
        <v>42441</v>
      </c>
    </row>
    <row r="10" spans="1:22" s="13" customFormat="1" ht="19.95" customHeight="1" x14ac:dyDescent="0.25">
      <c r="A10" s="134">
        <v>58</v>
      </c>
      <c r="B10" s="135">
        <v>55.93</v>
      </c>
      <c r="C10" s="136" t="s">
        <v>135</v>
      </c>
      <c r="D10" s="137">
        <v>34057</v>
      </c>
      <c r="E10" s="138"/>
      <c r="F10" s="139" t="s">
        <v>138</v>
      </c>
      <c r="G10" s="139" t="s">
        <v>137</v>
      </c>
      <c r="H10" s="121">
        <v>46</v>
      </c>
      <c r="I10" s="129">
        <v>49</v>
      </c>
      <c r="J10" s="122">
        <v>50</v>
      </c>
      <c r="K10" s="121">
        <v>63</v>
      </c>
      <c r="L10" s="153">
        <v>65</v>
      </c>
      <c r="M10" s="153">
        <v>-67</v>
      </c>
      <c r="N10" s="96">
        <f t="shared" ref="N10:N24" si="1">IF(MAX(H10:J10)&lt;0,0,TRUNC(MAX(H10:J10)/1)*1)</f>
        <v>50</v>
      </c>
      <c r="O10" s="96">
        <f t="shared" ref="O10:O24" si="2">IF(MAX(K10:M10)&lt;0,0,TRUNC(MAX(K10:M10)/1)*1)</f>
        <v>65</v>
      </c>
      <c r="P10" s="96">
        <f t="shared" si="0"/>
        <v>115</v>
      </c>
      <c r="Q10" s="97">
        <f t="shared" ref="Q10:Q23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166.34547570455661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/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1.4464823974309271</v>
      </c>
      <c r="V10" s="119">
        <f>R5</f>
        <v>42441</v>
      </c>
    </row>
    <row r="11" spans="1:22" s="13" customFormat="1" ht="19.95" customHeight="1" x14ac:dyDescent="0.25">
      <c r="A11" s="134">
        <v>63</v>
      </c>
      <c r="B11" s="135">
        <v>59.4</v>
      </c>
      <c r="C11" s="136" t="s">
        <v>135</v>
      </c>
      <c r="D11" s="137">
        <v>31389</v>
      </c>
      <c r="E11" s="138"/>
      <c r="F11" s="139" t="s">
        <v>139</v>
      </c>
      <c r="G11" s="139" t="s">
        <v>140</v>
      </c>
      <c r="H11" s="121">
        <v>42</v>
      </c>
      <c r="I11" s="129">
        <v>46</v>
      </c>
      <c r="J11" s="122">
        <v>51</v>
      </c>
      <c r="K11" s="121">
        <v>60</v>
      </c>
      <c r="L11" s="153">
        <v>64</v>
      </c>
      <c r="M11" s="153">
        <v>68</v>
      </c>
      <c r="N11" s="96">
        <f t="shared" si="1"/>
        <v>51</v>
      </c>
      <c r="O11" s="96">
        <f t="shared" si="2"/>
        <v>68</v>
      </c>
      <c r="P11" s="96">
        <f t="shared" si="0"/>
        <v>119</v>
      </c>
      <c r="Q11" s="97">
        <f t="shared" si="3"/>
        <v>164.68120228738834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/>
      <c r="T11" s="101"/>
      <c r="U11" s="99">
        <f t="shared" si="4"/>
        <v>1.3838756494738516</v>
      </c>
      <c r="V11" s="119">
        <f>R5</f>
        <v>42441</v>
      </c>
    </row>
    <row r="12" spans="1:22" s="13" customFormat="1" ht="19.95" customHeight="1" x14ac:dyDescent="0.25">
      <c r="A12" s="134">
        <v>58</v>
      </c>
      <c r="B12" s="135">
        <v>55.68</v>
      </c>
      <c r="C12" s="136" t="s">
        <v>135</v>
      </c>
      <c r="D12" s="137">
        <v>33955</v>
      </c>
      <c r="E12" s="138"/>
      <c r="F12" s="139" t="s">
        <v>141</v>
      </c>
      <c r="G12" s="139" t="s">
        <v>62</v>
      </c>
      <c r="H12" s="121">
        <v>63</v>
      </c>
      <c r="I12" s="129">
        <v>66</v>
      </c>
      <c r="J12" s="122">
        <v>-69</v>
      </c>
      <c r="K12" s="121">
        <v>82</v>
      </c>
      <c r="L12" s="153">
        <v>86</v>
      </c>
      <c r="M12" s="153">
        <v>-90</v>
      </c>
      <c r="N12" s="96">
        <f t="shared" si="1"/>
        <v>66</v>
      </c>
      <c r="O12" s="96">
        <f t="shared" si="2"/>
        <v>86</v>
      </c>
      <c r="P12" s="96">
        <f t="shared" si="0"/>
        <v>152</v>
      </c>
      <c r="Q12" s="97">
        <f t="shared" si="3"/>
        <v>220.61545421598962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 t="s">
        <v>22</v>
      </c>
      <c r="T12" s="101" t="s">
        <v>22</v>
      </c>
      <c r="U12" s="99">
        <f t="shared" si="4"/>
        <v>1.4514174619473001</v>
      </c>
      <c r="V12" s="119">
        <f>R5</f>
        <v>42441</v>
      </c>
    </row>
    <row r="13" spans="1:22" s="13" customFormat="1" ht="19.95" customHeight="1" x14ac:dyDescent="0.25">
      <c r="A13" s="140">
        <v>69</v>
      </c>
      <c r="B13" s="141">
        <v>65.540000000000006</v>
      </c>
      <c r="C13" s="142" t="s">
        <v>135</v>
      </c>
      <c r="D13" s="143">
        <v>33735</v>
      </c>
      <c r="E13" s="138"/>
      <c r="F13" s="144" t="s">
        <v>142</v>
      </c>
      <c r="G13" s="144" t="s">
        <v>62</v>
      </c>
      <c r="H13" s="145">
        <v>78</v>
      </c>
      <c r="I13" s="146">
        <v>-82</v>
      </c>
      <c r="J13" s="147">
        <v>-82</v>
      </c>
      <c r="K13" s="145">
        <v>90</v>
      </c>
      <c r="L13" s="153">
        <v>95</v>
      </c>
      <c r="M13" s="153">
        <v>97</v>
      </c>
      <c r="N13" s="96">
        <f t="shared" si="1"/>
        <v>78</v>
      </c>
      <c r="O13" s="96">
        <f t="shared" si="2"/>
        <v>97</v>
      </c>
      <c r="P13" s="96">
        <f t="shared" si="0"/>
        <v>175</v>
      </c>
      <c r="Q13" s="97">
        <f t="shared" si="3"/>
        <v>226.65860000520425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 t="s">
        <v>22</v>
      </c>
      <c r="T13" s="101" t="s">
        <v>22</v>
      </c>
      <c r="U13" s="99">
        <f t="shared" si="4"/>
        <v>1.2951920000297386</v>
      </c>
      <c r="V13" s="119">
        <f>R5</f>
        <v>42441</v>
      </c>
    </row>
    <row r="14" spans="1:22" s="13" customFormat="1" ht="19.95" customHeight="1" x14ac:dyDescent="0.25">
      <c r="A14" s="134">
        <v>69</v>
      </c>
      <c r="B14" s="135">
        <v>63.88</v>
      </c>
      <c r="C14" s="136" t="s">
        <v>135</v>
      </c>
      <c r="D14" s="137">
        <v>32706</v>
      </c>
      <c r="E14" s="138"/>
      <c r="F14" s="139" t="s">
        <v>143</v>
      </c>
      <c r="G14" s="139" t="s">
        <v>137</v>
      </c>
      <c r="H14" s="121">
        <v>54</v>
      </c>
      <c r="I14" s="129">
        <v>58</v>
      </c>
      <c r="J14" s="122">
        <v>60</v>
      </c>
      <c r="K14" s="121">
        <v>65</v>
      </c>
      <c r="L14" s="153">
        <v>70</v>
      </c>
      <c r="M14" s="153">
        <v>72</v>
      </c>
      <c r="N14" s="96">
        <f t="shared" si="1"/>
        <v>60</v>
      </c>
      <c r="O14" s="96">
        <f t="shared" si="2"/>
        <v>72</v>
      </c>
      <c r="P14" s="96">
        <f t="shared" si="0"/>
        <v>132</v>
      </c>
      <c r="Q14" s="97">
        <f t="shared" si="3"/>
        <v>173.81764917720253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 t="s">
        <v>22</v>
      </c>
      <c r="T14" s="101" t="s">
        <v>22</v>
      </c>
      <c r="U14" s="99">
        <f t="shared" si="4"/>
        <v>1.3168003725545645</v>
      </c>
      <c r="V14" s="119">
        <f>R5</f>
        <v>42441</v>
      </c>
    </row>
    <row r="15" spans="1:22" s="13" customFormat="1" ht="19.95" customHeight="1" x14ac:dyDescent="0.25">
      <c r="A15" s="134">
        <v>63</v>
      </c>
      <c r="B15" s="135">
        <v>59.86</v>
      </c>
      <c r="C15" s="136" t="s">
        <v>135</v>
      </c>
      <c r="D15" s="137">
        <v>33521</v>
      </c>
      <c r="E15" s="138"/>
      <c r="F15" s="139" t="s">
        <v>144</v>
      </c>
      <c r="G15" s="139" t="s">
        <v>61</v>
      </c>
      <c r="H15" s="121">
        <v>55</v>
      </c>
      <c r="I15" s="129">
        <v>58</v>
      </c>
      <c r="J15" s="122">
        <v>-61</v>
      </c>
      <c r="K15" s="121">
        <v>68</v>
      </c>
      <c r="L15" s="153">
        <v>-73</v>
      </c>
      <c r="M15" s="153">
        <v>-76</v>
      </c>
      <c r="N15" s="96">
        <f t="shared" si="1"/>
        <v>58</v>
      </c>
      <c r="O15" s="96">
        <f t="shared" si="2"/>
        <v>68</v>
      </c>
      <c r="P15" s="96">
        <f t="shared" si="0"/>
        <v>126</v>
      </c>
      <c r="Q15" s="97">
        <f t="shared" si="3"/>
        <v>173.41775730457616</v>
      </c>
      <c r="R15" s="97" t="str">
        <f>IF(OR(D15="",B15="",V15=""),0,IF(OR(C15="UM",C15="JM",C15="SM",C15="UK",C15="JK",C15="SK"),"",Q15*(IF(ABS(1900-YEAR((V15+1)-D15))&lt;29,0,(VLOOKUP((YEAR(V15)-YEAR(D15)),'Meltzer-Malone'!$A$3:$B$63,2))))))</f>
        <v/>
      </c>
      <c r="S15" s="101"/>
      <c r="T15" s="101"/>
      <c r="U15" s="99">
        <f t="shared" si="4"/>
        <v>1.3763314071791759</v>
      </c>
      <c r="V15" s="119">
        <f>R5</f>
        <v>42441</v>
      </c>
    </row>
    <row r="16" spans="1:22" s="13" customFormat="1" ht="19.95" customHeight="1" x14ac:dyDescent="0.25">
      <c r="A16" s="134">
        <v>69</v>
      </c>
      <c r="B16" s="135">
        <v>66.45</v>
      </c>
      <c r="C16" s="136" t="s">
        <v>135</v>
      </c>
      <c r="D16" s="137">
        <v>33812</v>
      </c>
      <c r="E16" s="138"/>
      <c r="F16" s="139" t="s">
        <v>145</v>
      </c>
      <c r="G16" s="139" t="s">
        <v>53</v>
      </c>
      <c r="H16" s="121">
        <v>45</v>
      </c>
      <c r="I16" s="129">
        <v>-48</v>
      </c>
      <c r="J16" s="122">
        <v>-51</v>
      </c>
      <c r="K16" s="121">
        <v>58</v>
      </c>
      <c r="L16" s="153">
        <v>61</v>
      </c>
      <c r="M16" s="153">
        <v>64</v>
      </c>
      <c r="N16" s="96">
        <f t="shared" si="1"/>
        <v>45</v>
      </c>
      <c r="O16" s="96">
        <f t="shared" si="2"/>
        <v>64</v>
      </c>
      <c r="P16" s="96">
        <f t="shared" si="0"/>
        <v>109</v>
      </c>
      <c r="Q16" s="97">
        <f t="shared" si="3"/>
        <v>139.95562264804187</v>
      </c>
      <c r="R16" s="97" t="str">
        <f>IF(OR(D16="",B16="",V16=""),0,IF(OR(C16="UM",C16="JM",C16="SM",C16="UK",C16="JK",C16="SK"),"",Q16*(IF(ABS(1900-YEAR((V16+1)-D16))&lt;29,0,(VLOOKUP((YEAR(V16)-YEAR(D16)),'Meltzer-Malone'!$A$3:$B$63,2))))))</f>
        <v/>
      </c>
      <c r="S16" s="101"/>
      <c r="T16" s="101"/>
      <c r="U16" s="99">
        <f t="shared" si="4"/>
        <v>1.2839965380554299</v>
      </c>
      <c r="V16" s="119">
        <f>R5</f>
        <v>42441</v>
      </c>
    </row>
    <row r="17" spans="1:22" s="13" customFormat="1" ht="19.95" customHeight="1" x14ac:dyDescent="0.25">
      <c r="A17" s="134">
        <v>75</v>
      </c>
      <c r="B17" s="135">
        <v>72.61</v>
      </c>
      <c r="C17" s="136" t="s">
        <v>135</v>
      </c>
      <c r="D17" s="137">
        <v>31662</v>
      </c>
      <c r="E17" s="138"/>
      <c r="F17" s="139" t="s">
        <v>146</v>
      </c>
      <c r="G17" s="139" t="s">
        <v>137</v>
      </c>
      <c r="H17" s="121">
        <v>61</v>
      </c>
      <c r="I17" s="129">
        <v>64</v>
      </c>
      <c r="J17" s="122">
        <v>-68</v>
      </c>
      <c r="K17" s="121">
        <v>70</v>
      </c>
      <c r="L17" s="153">
        <v>-75</v>
      </c>
      <c r="M17" s="153">
        <v>75</v>
      </c>
      <c r="N17" s="96">
        <f t="shared" si="1"/>
        <v>64</v>
      </c>
      <c r="O17" s="96">
        <f t="shared" si="2"/>
        <v>75</v>
      </c>
      <c r="P17" s="96">
        <f t="shared" si="0"/>
        <v>139</v>
      </c>
      <c r="Q17" s="97">
        <f t="shared" si="3"/>
        <v>169.3852771035761</v>
      </c>
      <c r="R17" s="97" t="str">
        <f>IF(OR(D17="",B17="",V17=""),0,IF(OR(C17="UM",C17="JM",C17="SM",C17="UK",C17="JK",C17="SK"),"",Q17*(IF(ABS(1900-YEAR((V17+1)-D17))&lt;29,0,(VLOOKUP((YEAR(V17)-YEAR(D17)),'Meltzer-Malone'!$A$3:$B$63,2))))))</f>
        <v/>
      </c>
      <c r="S17" s="101"/>
      <c r="T17" s="101"/>
      <c r="U17" s="99">
        <f t="shared" si="4"/>
        <v>1.2185991158530656</v>
      </c>
      <c r="V17" s="119">
        <f>R5</f>
        <v>42441</v>
      </c>
    </row>
    <row r="18" spans="1:22" s="13" customFormat="1" ht="19.95" customHeight="1" x14ac:dyDescent="0.25">
      <c r="A18" s="134">
        <v>75</v>
      </c>
      <c r="B18" s="135">
        <v>74.22</v>
      </c>
      <c r="C18" s="136" t="s">
        <v>147</v>
      </c>
      <c r="D18" s="137">
        <v>29343</v>
      </c>
      <c r="E18" s="138"/>
      <c r="F18" s="139" t="s">
        <v>148</v>
      </c>
      <c r="G18" s="139" t="s">
        <v>53</v>
      </c>
      <c r="H18" s="121">
        <v>37</v>
      </c>
      <c r="I18" s="129">
        <v>39</v>
      </c>
      <c r="J18" s="122">
        <v>-41</v>
      </c>
      <c r="K18" s="121">
        <v>44</v>
      </c>
      <c r="L18" s="153">
        <v>47</v>
      </c>
      <c r="M18" s="153">
        <v>50</v>
      </c>
      <c r="N18" s="96">
        <f t="shared" si="1"/>
        <v>39</v>
      </c>
      <c r="O18" s="96">
        <f t="shared" si="2"/>
        <v>50</v>
      </c>
      <c r="P18" s="96">
        <f t="shared" si="0"/>
        <v>89</v>
      </c>
      <c r="Q18" s="97">
        <f t="shared" si="3"/>
        <v>107.16303698006509</v>
      </c>
      <c r="R18" s="97">
        <f>IF(OR(D18="",B18="",V18=""),0,IF(OR(C18="UM",C18="JM",C18="SM",C18="UK",C18="JK",C18="SK"),"",Q18*(IF(ABS(1900-YEAR((V18+1)-D18))&lt;29,0,(VLOOKUP((YEAR(V18)-YEAR(D18)),'Meltzer-Malone'!$A$3:$B$63,2))))))</f>
        <v>116.05756904941049</v>
      </c>
      <c r="S18" s="101" t="s">
        <v>22</v>
      </c>
      <c r="T18" s="101" t="s">
        <v>22</v>
      </c>
      <c r="U18" s="99">
        <f t="shared" si="4"/>
        <v>1.2040790671917425</v>
      </c>
      <c r="V18" s="119">
        <f>R5</f>
        <v>42441</v>
      </c>
    </row>
    <row r="19" spans="1:22" s="13" customFormat="1" ht="19.95" customHeight="1" x14ac:dyDescent="0.25">
      <c r="A19" s="134"/>
      <c r="B19" s="135"/>
      <c r="C19" s="136"/>
      <c r="D19" s="137"/>
      <c r="E19" s="138"/>
      <c r="F19" s="139"/>
      <c r="G19" s="139"/>
      <c r="H19" s="121"/>
      <c r="I19" s="129"/>
      <c r="J19" s="122"/>
      <c r="K19" s="121"/>
      <c r="L19" s="95"/>
      <c r="M19" s="95"/>
      <c r="N19" s="96">
        <f t="shared" si="1"/>
        <v>0</v>
      </c>
      <c r="O19" s="96">
        <f t="shared" si="2"/>
        <v>0</v>
      </c>
      <c r="P19" s="96">
        <f t="shared" si="0"/>
        <v>0</v>
      </c>
      <c r="Q19" s="97" t="str">
        <f t="shared" si="3"/>
        <v/>
      </c>
      <c r="R19" s="97">
        <f>IF(OR(D19="",B19="",V19=""),0,IF(OR(C19="UM",C19="JM",C19="SM",C19="UK",C19="JK",C19="SK"),"",Q19*(IF(ABS(1900-YEAR((V19+1)-D19))&lt;29,0,(VLOOKUP((YEAR(V19)-YEAR(D19)),'Meltzer-Malone'!$A$3:$B$63,2))))))</f>
        <v>0</v>
      </c>
      <c r="S19" s="101"/>
      <c r="T19" s="101"/>
      <c r="U19" s="99" t="str">
        <f t="shared" si="4"/>
        <v/>
      </c>
      <c r="V19" s="119">
        <f>R5</f>
        <v>42441</v>
      </c>
    </row>
    <row r="20" spans="1:22" s="13" customFormat="1" ht="19.95" customHeight="1" x14ac:dyDescent="0.25">
      <c r="A20" s="89"/>
      <c r="B20" s="90"/>
      <c r="C20" s="91"/>
      <c r="D20" s="91"/>
      <c r="E20" s="93"/>
      <c r="F20" s="94"/>
      <c r="G20" s="94"/>
      <c r="H20" s="100"/>
      <c r="I20" s="95"/>
      <c r="J20" s="95"/>
      <c r="K20" s="100"/>
      <c r="L20" s="95"/>
      <c r="M20" s="95"/>
      <c r="N20" s="96">
        <f t="shared" si="1"/>
        <v>0</v>
      </c>
      <c r="O20" s="96">
        <f t="shared" si="2"/>
        <v>0</v>
      </c>
      <c r="P20" s="96">
        <f t="shared" si="0"/>
        <v>0</v>
      </c>
      <c r="Q20" s="97" t="str">
        <f t="shared" si="3"/>
        <v/>
      </c>
      <c r="R20" s="97">
        <f>IF(OR(D20="",B20="",V20=""),0,IF(OR(C20="UM",C20="JM",C20="SM",C20="UK",C20="JK",C20="SK"),"",Q20*(IF(ABS(1900-YEAR((V20+1)-D20))&lt;29,0,(VLOOKUP((YEAR(V20)-YEAR(D20)),'Meltzer-Malone'!$A$3:$B$63,2))))))</f>
        <v>0</v>
      </c>
      <c r="S20" s="101"/>
      <c r="T20" s="101"/>
      <c r="U20" s="99" t="str">
        <f t="shared" si="4"/>
        <v/>
      </c>
      <c r="V20" s="119">
        <f>R5</f>
        <v>42441</v>
      </c>
    </row>
    <row r="21" spans="1:22" s="13" customFormat="1" ht="19.95" customHeight="1" x14ac:dyDescent="0.25">
      <c r="A21" s="89"/>
      <c r="B21" s="90"/>
      <c r="C21" s="91"/>
      <c r="D21" s="91"/>
      <c r="E21" s="93"/>
      <c r="F21" s="94"/>
      <c r="G21" s="94"/>
      <c r="H21" s="100"/>
      <c r="I21" s="95"/>
      <c r="J21" s="95"/>
      <c r="K21" s="100"/>
      <c r="L21" s="95"/>
      <c r="M21" s="95"/>
      <c r="N21" s="96">
        <f t="shared" si="1"/>
        <v>0</v>
      </c>
      <c r="O21" s="96">
        <f t="shared" si="2"/>
        <v>0</v>
      </c>
      <c r="P21" s="96">
        <f t="shared" si="0"/>
        <v>0</v>
      </c>
      <c r="Q21" s="97" t="str">
        <f t="shared" si="3"/>
        <v/>
      </c>
      <c r="R21" s="97">
        <f>IF(OR(D21="",B21="",V21=""),0,IF(OR(C21="UM",C21="JM",C21="SM",C21="UK",C21="JK",C21="SK"),"",Q21*(IF(ABS(1900-YEAR((V21+1)-D21))&lt;29,0,(VLOOKUP((YEAR(V21)-YEAR(D21)),'Meltzer-Malone'!$A$3:$B$63,2))))))</f>
        <v>0</v>
      </c>
      <c r="S21" s="101"/>
      <c r="T21" s="101"/>
      <c r="U21" s="99" t="str">
        <f t="shared" si="4"/>
        <v/>
      </c>
      <c r="V21" s="119">
        <f>R5</f>
        <v>42441</v>
      </c>
    </row>
    <row r="22" spans="1:22" s="13" customFormat="1" ht="19.95" customHeight="1" x14ac:dyDescent="0.25">
      <c r="A22" s="89"/>
      <c r="B22" s="90"/>
      <c r="C22" s="91"/>
      <c r="D22" s="91"/>
      <c r="E22" s="93"/>
      <c r="F22" s="94"/>
      <c r="G22" s="94"/>
      <c r="H22" s="100"/>
      <c r="I22" s="95"/>
      <c r="J22" s="95"/>
      <c r="K22" s="100"/>
      <c r="L22" s="95"/>
      <c r="M22" s="95"/>
      <c r="N22" s="96">
        <f t="shared" si="1"/>
        <v>0</v>
      </c>
      <c r="O22" s="96">
        <f t="shared" si="2"/>
        <v>0</v>
      </c>
      <c r="P22" s="96">
        <f t="shared" si="0"/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42441</v>
      </c>
    </row>
    <row r="23" spans="1:22" s="13" customFormat="1" ht="19.95" customHeight="1" x14ac:dyDescent="0.25">
      <c r="A23" s="89"/>
      <c r="B23" s="90"/>
      <c r="C23" s="91"/>
      <c r="D23" s="91"/>
      <c r="E23" s="93"/>
      <c r="F23" s="94"/>
      <c r="G23" s="94"/>
      <c r="H23" s="100"/>
      <c r="I23" s="95"/>
      <c r="J23" s="95"/>
      <c r="K23" s="100"/>
      <c r="L23" s="95"/>
      <c r="M23" s="95"/>
      <c r="N23" s="96">
        <f t="shared" si="1"/>
        <v>0</v>
      </c>
      <c r="O23" s="96">
        <f t="shared" si="2"/>
        <v>0</v>
      </c>
      <c r="P23" s="96">
        <f t="shared" si="0"/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42441</v>
      </c>
    </row>
    <row r="24" spans="1:22" s="13" customFormat="1" ht="19.95" customHeight="1" x14ac:dyDescent="0.25">
      <c r="A24" s="89"/>
      <c r="B24" s="90"/>
      <c r="C24" s="91"/>
      <c r="D24" s="102"/>
      <c r="E24" s="103"/>
      <c r="F24" s="104"/>
      <c r="G24" s="104"/>
      <c r="H24" s="105"/>
      <c r="I24" s="95"/>
      <c r="J24" s="95"/>
      <c r="K24" s="105"/>
      <c r="L24" s="95"/>
      <c r="M24" s="95"/>
      <c r="N24" s="96">
        <f t="shared" si="1"/>
        <v>0</v>
      </c>
      <c r="O24" s="96">
        <f t="shared" si="2"/>
        <v>0</v>
      </c>
      <c r="P24" s="106">
        <f t="shared" si="0"/>
        <v>0</v>
      </c>
      <c r="Q24" s="97" t="str">
        <f>IF(P24="","",IF(B24="","",IF(OR(C24="UK",C24="JK",C24="SK",C24="K1",C24="K2",C24="K3",C24="K4",C24="K5",C24="K6",C24="K7",C24="K8",C24="K9",C24="K10"),IF(B24&gt;148.026,P24,IF(B24&lt;28,10^(0.89726074*LOG10(28/148.026)^2)*P24,10^(0.89726074*LOG10(B24/148.026)^2)*P24)),IF(B24&gt;174.393,P24,IF(B24&lt;32,10^(0.794358141*LOG10(32/174.393)^2)*P24,10^(0.794358141*LOG10(B24/174.393)^2)*P24)))))</f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42441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10"/>
      <c r="V25" s="11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8" t="s">
        <v>66</v>
      </c>
      <c r="D27" s="158"/>
      <c r="E27" s="158"/>
      <c r="F27" s="158"/>
      <c r="G27" s="56" t="s">
        <v>36</v>
      </c>
      <c r="H27" s="57">
        <v>1</v>
      </c>
      <c r="I27" s="157" t="s">
        <v>78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41"/>
      <c r="D28" s="40"/>
      <c r="E28" s="40"/>
      <c r="F28" s="41"/>
      <c r="G28" s="58" t="s">
        <v>22</v>
      </c>
      <c r="H28" s="57">
        <v>2</v>
      </c>
      <c r="I28" s="157" t="s">
        <v>81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77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7"/>
      <c r="D32" s="42"/>
      <c r="E32" s="42"/>
      <c r="F32" s="43"/>
      <c r="G32" s="62" t="s">
        <v>39</v>
      </c>
      <c r="H32" s="157" t="s">
        <v>169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8" t="s">
        <v>67</v>
      </c>
      <c r="D33" s="158"/>
      <c r="E33" s="158"/>
      <c r="F33" s="158"/>
      <c r="G33" s="62" t="s">
        <v>40</v>
      </c>
      <c r="H33" s="157" t="s">
        <v>170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76</v>
      </c>
      <c r="D35" s="158"/>
      <c r="E35" s="158"/>
      <c r="F35" s="158"/>
      <c r="G35" s="62" t="s">
        <v>24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8"/>
      <c r="D36" s="158"/>
      <c r="E36" s="158"/>
      <c r="F36" s="158"/>
      <c r="G36" s="62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5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24">
    <cfRule type="cellIs" dxfId="7" priority="1" stopIfTrue="1" operator="between">
      <formula>1</formula>
      <formula>300</formula>
    </cfRule>
    <cfRule type="cellIs" dxfId="6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rdi i vektklasse" sqref="A9:A24">
      <formula1>"44,48,53,58,63,69,+69,'+69,69+,75,+75,'+75,75,50,56,62,69,77,85,94,+94,'+94,94+,105,+105,'+105,105+"</formula1>
    </dataValidation>
    <dataValidation type="list" allowBlank="1" showInputMessage="1" showErrorMessage="1" errorTitle="Feil_i_kategori" error="Feil verdi i kategori" sqref="C9:C24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A1:V39"/>
  <sheetViews>
    <sheetView showGridLines="0" showRowColHeaders="0" showZeros="0" showOutlineSymbols="0" zoomScaleNormal="100" zoomScaleSheetLayoutView="75" workbookViewId="0">
      <selection activeCell="A9" sqref="A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0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2" t="s">
        <v>46</v>
      </c>
      <c r="D5" s="162"/>
      <c r="E5" s="162"/>
      <c r="F5" s="162"/>
      <c r="G5" s="52" t="s">
        <v>0</v>
      </c>
      <c r="H5" s="164" t="s">
        <v>47</v>
      </c>
      <c r="I5" s="164"/>
      <c r="J5" s="164"/>
      <c r="K5" s="164"/>
      <c r="L5" s="85" t="s">
        <v>1</v>
      </c>
      <c r="M5" s="166" t="s">
        <v>48</v>
      </c>
      <c r="N5" s="166"/>
      <c r="O5" s="166"/>
      <c r="P5" s="166"/>
      <c r="Q5" s="85" t="s">
        <v>2</v>
      </c>
      <c r="R5" s="86">
        <v>42441</v>
      </c>
      <c r="S5" s="87" t="s">
        <v>30</v>
      </c>
      <c r="T5" s="88">
        <v>7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34">
        <v>94</v>
      </c>
      <c r="B9" s="135">
        <v>85.2</v>
      </c>
      <c r="C9" s="136" t="s">
        <v>149</v>
      </c>
      <c r="D9" s="137">
        <v>32027</v>
      </c>
      <c r="E9" s="138"/>
      <c r="F9" s="139" t="s">
        <v>150</v>
      </c>
      <c r="G9" s="139" t="s">
        <v>47</v>
      </c>
      <c r="H9" s="121">
        <v>70</v>
      </c>
      <c r="I9" s="122">
        <v>73</v>
      </c>
      <c r="J9" s="122">
        <v>76</v>
      </c>
      <c r="K9" s="121">
        <v>93</v>
      </c>
      <c r="L9" s="153">
        <v>98</v>
      </c>
      <c r="M9" s="153">
        <v>102</v>
      </c>
      <c r="N9" s="96">
        <f>IF(MAX(H9:J9)&lt;0,0,TRUNC(MAX(H9:J9)/1)*1)</f>
        <v>76</v>
      </c>
      <c r="O9" s="96">
        <f>IF(MAX(K9:M9)&lt;0,0,TRUNC(MAX(K9:M9)/1)*1)</f>
        <v>102</v>
      </c>
      <c r="P9" s="96">
        <f t="shared" ref="P9:P24" si="0">IF(N9=0,0,IF(O9=0,0,SUM(N9:O9)))</f>
        <v>178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212.46887618649632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98" t="s">
        <v>22</v>
      </c>
      <c r="T9" s="98" t="s">
        <v>22</v>
      </c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1.193645371834249</v>
      </c>
      <c r="V9" s="119">
        <f>R5</f>
        <v>42441</v>
      </c>
    </row>
    <row r="10" spans="1:22" s="13" customFormat="1" ht="19.95" customHeight="1" x14ac:dyDescent="0.25">
      <c r="A10" s="134">
        <v>105</v>
      </c>
      <c r="B10" s="135">
        <v>102.74</v>
      </c>
      <c r="C10" s="136" t="s">
        <v>149</v>
      </c>
      <c r="D10" s="137">
        <v>33929</v>
      </c>
      <c r="E10" s="138"/>
      <c r="F10" s="139" t="s">
        <v>151</v>
      </c>
      <c r="G10" s="139" t="s">
        <v>62</v>
      </c>
      <c r="H10" s="121">
        <v>-132</v>
      </c>
      <c r="I10" s="122">
        <v>132</v>
      </c>
      <c r="J10" s="122">
        <v>-137</v>
      </c>
      <c r="K10" s="121">
        <v>-167</v>
      </c>
      <c r="L10" s="153">
        <v>168</v>
      </c>
      <c r="M10" s="154" t="s">
        <v>167</v>
      </c>
      <c r="N10" s="96">
        <f t="shared" ref="N10:N24" si="1">IF(MAX(H10:J10)&lt;0,0,TRUNC(MAX(H10:J10)/1)*1)</f>
        <v>132</v>
      </c>
      <c r="O10" s="96">
        <f t="shared" ref="O10:O24" si="2">IF(MAX(K10:M10)&lt;0,0,TRUNC(MAX(K10:M10)/1)*1)</f>
        <v>168</v>
      </c>
      <c r="P10" s="96">
        <f t="shared" si="0"/>
        <v>300</v>
      </c>
      <c r="Q10" s="97">
        <f t="shared" ref="Q10:Q24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330.41968531100821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/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1.1013989510366939</v>
      </c>
      <c r="V10" s="119">
        <f>R5</f>
        <v>42441</v>
      </c>
    </row>
    <row r="11" spans="1:22" s="13" customFormat="1" ht="19.95" customHeight="1" x14ac:dyDescent="0.25">
      <c r="A11" s="134">
        <v>105</v>
      </c>
      <c r="B11" s="135">
        <v>96.6</v>
      </c>
      <c r="C11" s="136" t="s">
        <v>149</v>
      </c>
      <c r="D11" s="137">
        <v>34774</v>
      </c>
      <c r="E11" s="138"/>
      <c r="F11" s="139" t="s">
        <v>152</v>
      </c>
      <c r="G11" s="139" t="s">
        <v>62</v>
      </c>
      <c r="H11" s="121">
        <v>124</v>
      </c>
      <c r="I11" s="122">
        <v>128</v>
      </c>
      <c r="J11" s="122">
        <v>-132</v>
      </c>
      <c r="K11" s="121">
        <v>158</v>
      </c>
      <c r="L11" s="153">
        <v>163</v>
      </c>
      <c r="M11" s="153">
        <v>-167</v>
      </c>
      <c r="N11" s="96">
        <f t="shared" si="1"/>
        <v>128</v>
      </c>
      <c r="O11" s="96">
        <f t="shared" si="2"/>
        <v>163</v>
      </c>
      <c r="P11" s="96">
        <f t="shared" si="0"/>
        <v>291</v>
      </c>
      <c r="Q11" s="97">
        <f t="shared" si="3"/>
        <v>328.22885606144621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/>
      <c r="T11" s="101"/>
      <c r="U11" s="99">
        <f t="shared" si="4"/>
        <v>1.1279342132695747</v>
      </c>
      <c r="V11" s="119">
        <f>R5</f>
        <v>42441</v>
      </c>
    </row>
    <row r="12" spans="1:22" s="13" customFormat="1" ht="19.95" customHeight="1" x14ac:dyDescent="0.25">
      <c r="A12" s="134">
        <v>105</v>
      </c>
      <c r="B12" s="135">
        <v>100.2</v>
      </c>
      <c r="C12" s="136" t="s">
        <v>149</v>
      </c>
      <c r="D12" s="137">
        <v>39348</v>
      </c>
      <c r="E12" s="138"/>
      <c r="F12" s="139" t="s">
        <v>153</v>
      </c>
      <c r="G12" s="139" t="s">
        <v>154</v>
      </c>
      <c r="H12" s="121">
        <v>93</v>
      </c>
      <c r="I12" s="122">
        <v>97</v>
      </c>
      <c r="J12" s="122">
        <v>-100</v>
      </c>
      <c r="K12" s="121">
        <v>-112</v>
      </c>
      <c r="L12" s="153">
        <v>-112</v>
      </c>
      <c r="M12" s="153">
        <v>112</v>
      </c>
      <c r="N12" s="96">
        <f t="shared" si="1"/>
        <v>97</v>
      </c>
      <c r="O12" s="96">
        <f t="shared" si="2"/>
        <v>112</v>
      </c>
      <c r="P12" s="96">
        <f t="shared" si="0"/>
        <v>209</v>
      </c>
      <c r="Q12" s="97">
        <f t="shared" si="3"/>
        <v>232.35596235692498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 t="s">
        <v>22</v>
      </c>
      <c r="T12" s="101" t="s">
        <v>22</v>
      </c>
      <c r="U12" s="99">
        <f t="shared" si="4"/>
        <v>1.111751016061842</v>
      </c>
      <c r="V12" s="119">
        <f>R5</f>
        <v>42441</v>
      </c>
    </row>
    <row r="13" spans="1:22" s="13" customFormat="1" ht="19.95" customHeight="1" x14ac:dyDescent="0.25">
      <c r="A13" s="134">
        <v>105</v>
      </c>
      <c r="B13" s="135">
        <v>100.94</v>
      </c>
      <c r="C13" s="136" t="s">
        <v>149</v>
      </c>
      <c r="D13" s="137">
        <v>34699</v>
      </c>
      <c r="E13" s="138"/>
      <c r="F13" s="139" t="s">
        <v>155</v>
      </c>
      <c r="G13" s="139" t="s">
        <v>140</v>
      </c>
      <c r="H13" s="121">
        <v>-85</v>
      </c>
      <c r="I13" s="122">
        <v>85</v>
      </c>
      <c r="J13" s="122">
        <v>89</v>
      </c>
      <c r="K13" s="121">
        <v>105</v>
      </c>
      <c r="L13" s="153">
        <v>111</v>
      </c>
      <c r="M13" s="153">
        <v>-120</v>
      </c>
      <c r="N13" s="96">
        <f t="shared" si="1"/>
        <v>89</v>
      </c>
      <c r="O13" s="96">
        <f t="shared" si="2"/>
        <v>111</v>
      </c>
      <c r="P13" s="96">
        <f t="shared" si="0"/>
        <v>200</v>
      </c>
      <c r="Q13" s="97">
        <f t="shared" si="3"/>
        <v>221.72968327137394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 t="s">
        <v>22</v>
      </c>
      <c r="T13" s="101" t="s">
        <v>22</v>
      </c>
      <c r="U13" s="99">
        <f t="shared" si="4"/>
        <v>1.1086484163568697</v>
      </c>
      <c r="V13" s="119">
        <f>R5</f>
        <v>42441</v>
      </c>
    </row>
    <row r="14" spans="1:22" s="13" customFormat="1" ht="19.95" customHeight="1" x14ac:dyDescent="0.25">
      <c r="A14" s="134">
        <v>105</v>
      </c>
      <c r="B14" s="135">
        <v>98.44</v>
      </c>
      <c r="C14" s="136" t="s">
        <v>149</v>
      </c>
      <c r="D14" s="137">
        <v>31264</v>
      </c>
      <c r="E14" s="138"/>
      <c r="F14" s="139" t="s">
        <v>156</v>
      </c>
      <c r="G14" s="139" t="s">
        <v>154</v>
      </c>
      <c r="H14" s="121">
        <v>-99</v>
      </c>
      <c r="I14" s="122">
        <v>-99</v>
      </c>
      <c r="J14" s="122">
        <v>-105</v>
      </c>
      <c r="K14" s="121">
        <v>125</v>
      </c>
      <c r="L14" s="153">
        <v>-130</v>
      </c>
      <c r="M14" s="153">
        <v>130</v>
      </c>
      <c r="N14" s="96">
        <f t="shared" si="1"/>
        <v>0</v>
      </c>
      <c r="O14" s="96">
        <f t="shared" si="2"/>
        <v>130</v>
      </c>
      <c r="P14" s="96">
        <f t="shared" si="0"/>
        <v>0</v>
      </c>
      <c r="Q14" s="97">
        <f t="shared" si="3"/>
        <v>0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 t="s">
        <v>22</v>
      </c>
      <c r="T14" s="101" t="s">
        <v>22</v>
      </c>
      <c r="U14" s="99">
        <f t="shared" si="4"/>
        <v>1.1194305063665131</v>
      </c>
      <c r="V14" s="119">
        <f>R5</f>
        <v>42441</v>
      </c>
    </row>
    <row r="15" spans="1:22" s="13" customFormat="1" ht="19.95" customHeight="1" x14ac:dyDescent="0.25">
      <c r="A15" s="134"/>
      <c r="B15" s="135"/>
      <c r="C15" s="136"/>
      <c r="D15" s="137"/>
      <c r="E15" s="138"/>
      <c r="F15" s="139"/>
      <c r="G15" s="139"/>
      <c r="H15" s="121"/>
      <c r="I15" s="122"/>
      <c r="J15" s="122"/>
      <c r="K15" s="121"/>
      <c r="L15" s="95"/>
      <c r="M15" s="95"/>
      <c r="N15" s="96">
        <f t="shared" si="1"/>
        <v>0</v>
      </c>
      <c r="O15" s="96">
        <f t="shared" si="2"/>
        <v>0</v>
      </c>
      <c r="P15" s="96">
        <f t="shared" si="0"/>
        <v>0</v>
      </c>
      <c r="Q15" s="97" t="str">
        <f t="shared" si="3"/>
        <v/>
      </c>
      <c r="R15" s="97">
        <f>IF(OR(D15="",B15="",V15=""),0,IF(OR(C15="UM",C15="JM",C15="SM",C15="UK",C15="JK",C15="SK"),"",Q15*(IF(ABS(1900-YEAR((V15+1)-D15))&lt;29,0,(VLOOKUP((YEAR(V15)-YEAR(D15)),'Meltzer-Malone'!$A$3:$B$63,2))))))</f>
        <v>0</v>
      </c>
      <c r="S15" s="101"/>
      <c r="T15" s="101"/>
      <c r="U15" s="99" t="str">
        <f t="shared" si="4"/>
        <v/>
      </c>
      <c r="V15" s="119">
        <f>R5</f>
        <v>42441</v>
      </c>
    </row>
    <row r="16" spans="1:22" s="13" customFormat="1" ht="19.95" customHeight="1" x14ac:dyDescent="0.25">
      <c r="A16" s="134">
        <v>105</v>
      </c>
      <c r="B16" s="135">
        <v>101.78</v>
      </c>
      <c r="C16" s="136" t="s">
        <v>157</v>
      </c>
      <c r="D16" s="137">
        <v>14019</v>
      </c>
      <c r="E16" s="138"/>
      <c r="F16" s="139" t="s">
        <v>158</v>
      </c>
      <c r="G16" s="139" t="s">
        <v>53</v>
      </c>
      <c r="H16" s="121">
        <v>45</v>
      </c>
      <c r="I16" s="122">
        <v>50</v>
      </c>
      <c r="J16" s="122">
        <v>52</v>
      </c>
      <c r="K16" s="121">
        <v>60</v>
      </c>
      <c r="L16" s="153">
        <v>65</v>
      </c>
      <c r="M16" s="153">
        <v>-70</v>
      </c>
      <c r="N16" s="96">
        <f t="shared" si="1"/>
        <v>52</v>
      </c>
      <c r="O16" s="96">
        <f t="shared" si="2"/>
        <v>65</v>
      </c>
      <c r="P16" s="96">
        <f t="shared" si="0"/>
        <v>117</v>
      </c>
      <c r="Q16" s="97">
        <f t="shared" si="3"/>
        <v>129.3100138793657</v>
      </c>
      <c r="R16" s="97">
        <f>IF(OR(D16="",B16="",V16=""),0,IF(OR(C16="UM",C16="JM",C16="SM",C16="UK",C16="JK",C16="SK"),"",Q16*(IF(ABS(1900-YEAR((V16+1)-D16))&lt;29,0,(VLOOKUP((YEAR(V16)-YEAR(D16)),'Meltzer-Malone'!$A$3:$B$63,2))))))</f>
        <v>302.06819242219825</v>
      </c>
      <c r="S16" s="101"/>
      <c r="T16" s="101"/>
      <c r="U16" s="99">
        <f t="shared" si="4"/>
        <v>1.1052137938407325</v>
      </c>
      <c r="V16" s="119">
        <f>R5</f>
        <v>42441</v>
      </c>
    </row>
    <row r="17" spans="1:22" s="13" customFormat="1" ht="19.95" customHeight="1" x14ac:dyDescent="0.25">
      <c r="A17" s="134" t="s">
        <v>111</v>
      </c>
      <c r="B17" s="135">
        <v>125.8</v>
      </c>
      <c r="C17" s="136" t="s">
        <v>149</v>
      </c>
      <c r="D17" s="137">
        <v>33851</v>
      </c>
      <c r="E17" s="138"/>
      <c r="F17" s="139" t="s">
        <v>159</v>
      </c>
      <c r="G17" s="139" t="s">
        <v>140</v>
      </c>
      <c r="H17" s="121">
        <v>95</v>
      </c>
      <c r="I17" s="122">
        <v>-100</v>
      </c>
      <c r="J17" s="122">
        <v>100</v>
      </c>
      <c r="K17" s="121">
        <v>110</v>
      </c>
      <c r="L17" s="153">
        <v>115</v>
      </c>
      <c r="M17" s="153">
        <v>-120</v>
      </c>
      <c r="N17" s="96">
        <f t="shared" si="1"/>
        <v>100</v>
      </c>
      <c r="O17" s="96">
        <f t="shared" si="2"/>
        <v>115</v>
      </c>
      <c r="P17" s="96">
        <f t="shared" si="0"/>
        <v>215</v>
      </c>
      <c r="Q17" s="97">
        <f t="shared" si="3"/>
        <v>223.06000973846835</v>
      </c>
      <c r="R17" s="97" t="str">
        <f>IF(OR(D17="",B17="",V17=""),0,IF(OR(C17="UM",C17="JM",C17="SM",C17="UK",C17="JK",C17="SK"),"",Q17*(IF(ABS(1900-YEAR((V17+1)-D17))&lt;29,0,(VLOOKUP((YEAR(V17)-YEAR(D17)),'Meltzer-Malone'!$A$3:$B$63,2))))))</f>
        <v/>
      </c>
      <c r="S17" s="101"/>
      <c r="T17" s="101"/>
      <c r="U17" s="99">
        <f t="shared" si="4"/>
        <v>1.0374884173882248</v>
      </c>
      <c r="V17" s="119">
        <f>R5</f>
        <v>42441</v>
      </c>
    </row>
    <row r="18" spans="1:22" s="13" customFormat="1" ht="19.95" customHeight="1" x14ac:dyDescent="0.25">
      <c r="A18" s="134" t="s">
        <v>111</v>
      </c>
      <c r="B18" s="135">
        <v>116.9</v>
      </c>
      <c r="C18" s="136" t="s">
        <v>149</v>
      </c>
      <c r="D18" s="137">
        <v>32442</v>
      </c>
      <c r="E18" s="138"/>
      <c r="F18" s="139" t="s">
        <v>160</v>
      </c>
      <c r="G18" s="139" t="s">
        <v>64</v>
      </c>
      <c r="H18" s="121">
        <v>121</v>
      </c>
      <c r="I18" s="129">
        <v>125</v>
      </c>
      <c r="J18" s="122">
        <v>128</v>
      </c>
      <c r="K18" s="121">
        <v>159</v>
      </c>
      <c r="L18" s="153">
        <v>-165</v>
      </c>
      <c r="M18" s="153">
        <v>165</v>
      </c>
      <c r="N18" s="96">
        <f t="shared" si="1"/>
        <v>128</v>
      </c>
      <c r="O18" s="96">
        <f t="shared" si="2"/>
        <v>165</v>
      </c>
      <c r="P18" s="96">
        <f t="shared" si="0"/>
        <v>293</v>
      </c>
      <c r="Q18" s="97">
        <f t="shared" si="3"/>
        <v>309.62695366079731</v>
      </c>
      <c r="R18" s="97" t="str">
        <f>IF(OR(D18="",B18="",V18=""),0,IF(OR(C18="UM",C18="JM",C18="SM",C18="UK",C18="JK",C18="SK"),"",Q18*(IF(ABS(1900-YEAR((V18+1)-D18))&lt;29,0,(VLOOKUP((YEAR(V18)-YEAR(D18)),'Meltzer-Malone'!$A$3:$B$63,2))))))</f>
        <v/>
      </c>
      <c r="S18" s="101" t="s">
        <v>22</v>
      </c>
      <c r="T18" s="101" t="s">
        <v>22</v>
      </c>
      <c r="U18" s="99">
        <f t="shared" si="4"/>
        <v>1.0567472821187622</v>
      </c>
      <c r="V18" s="119">
        <f>R5</f>
        <v>42441</v>
      </c>
    </row>
    <row r="19" spans="1:22" s="13" customFormat="1" ht="19.95" customHeight="1" x14ac:dyDescent="0.25">
      <c r="A19" s="89"/>
      <c r="B19" s="90"/>
      <c r="C19" s="91"/>
      <c r="D19" s="91"/>
      <c r="E19" s="93"/>
      <c r="F19" s="94"/>
      <c r="G19" s="94"/>
      <c r="H19" s="100"/>
      <c r="I19" s="95"/>
      <c r="J19" s="95"/>
      <c r="K19" s="100"/>
      <c r="L19" s="95"/>
      <c r="M19" s="95"/>
      <c r="N19" s="96">
        <f t="shared" si="1"/>
        <v>0</v>
      </c>
      <c r="O19" s="96">
        <f t="shared" si="2"/>
        <v>0</v>
      </c>
      <c r="P19" s="96">
        <f t="shared" si="0"/>
        <v>0</v>
      </c>
      <c r="Q19" s="97" t="str">
        <f t="shared" si="3"/>
        <v/>
      </c>
      <c r="R19" s="97">
        <f>IF(OR(D19="",B19="",V19=""),0,IF(OR(C19="UM",C19="JM",C19="SM",C19="UK",C19="JK",C19="SK"),"",Q19*(IF(ABS(1900-YEAR((V19+1)-D19))&lt;29,0,(VLOOKUP((YEAR(V19)-YEAR(D19)),'Meltzer-Malone'!$A$3:$B$63,2))))))</f>
        <v>0</v>
      </c>
      <c r="S19" s="101"/>
      <c r="T19" s="101"/>
      <c r="U19" s="99" t="str">
        <f t="shared" si="4"/>
        <v/>
      </c>
      <c r="V19" s="119">
        <f>R5</f>
        <v>42441</v>
      </c>
    </row>
    <row r="20" spans="1:22" s="13" customFormat="1" ht="19.95" customHeight="1" x14ac:dyDescent="0.25">
      <c r="A20" s="89"/>
      <c r="B20" s="90"/>
      <c r="C20" s="91"/>
      <c r="D20" s="91"/>
      <c r="E20" s="93"/>
      <c r="F20" s="94"/>
      <c r="G20" s="94"/>
      <c r="H20" s="100"/>
      <c r="I20" s="95"/>
      <c r="J20" s="95"/>
      <c r="K20" s="100"/>
      <c r="L20" s="95"/>
      <c r="M20" s="95"/>
      <c r="N20" s="96">
        <f t="shared" si="1"/>
        <v>0</v>
      </c>
      <c r="O20" s="96">
        <f t="shared" si="2"/>
        <v>0</v>
      </c>
      <c r="P20" s="96">
        <f t="shared" si="0"/>
        <v>0</v>
      </c>
      <c r="Q20" s="97" t="str">
        <f t="shared" si="3"/>
        <v/>
      </c>
      <c r="R20" s="97">
        <f>IF(OR(D20="",B20="",V20=""),0,IF(OR(C20="UM",C20="JM",C20="SM",C20="UK",C20="JK",C20="SK"),"",Q20*(IF(ABS(1900-YEAR((V20+1)-D20))&lt;29,0,(VLOOKUP((YEAR(V20)-YEAR(D20)),'Meltzer-Malone'!$A$3:$B$63,2))))))</f>
        <v>0</v>
      </c>
      <c r="S20" s="101"/>
      <c r="T20" s="101"/>
      <c r="U20" s="99" t="str">
        <f t="shared" si="4"/>
        <v/>
      </c>
      <c r="V20" s="119">
        <f>R5</f>
        <v>42441</v>
      </c>
    </row>
    <row r="21" spans="1:22" s="13" customFormat="1" ht="19.95" customHeight="1" x14ac:dyDescent="0.25">
      <c r="A21" s="89"/>
      <c r="B21" s="90"/>
      <c r="C21" s="91"/>
      <c r="D21" s="91"/>
      <c r="E21" s="93"/>
      <c r="F21" s="94"/>
      <c r="G21" s="94"/>
      <c r="H21" s="100"/>
      <c r="I21" s="95"/>
      <c r="J21" s="95"/>
      <c r="K21" s="100"/>
      <c r="L21" s="95"/>
      <c r="M21" s="95"/>
      <c r="N21" s="96">
        <f t="shared" si="1"/>
        <v>0</v>
      </c>
      <c r="O21" s="96">
        <f t="shared" si="2"/>
        <v>0</v>
      </c>
      <c r="P21" s="96">
        <f t="shared" si="0"/>
        <v>0</v>
      </c>
      <c r="Q21" s="97" t="str">
        <f t="shared" si="3"/>
        <v/>
      </c>
      <c r="R21" s="97">
        <f>IF(OR(D21="",B21="",V21=""),0,IF(OR(C21="UM",C21="JM",C21="SM",C21="UK",C21="JK",C21="SK"),"",Q21*(IF(ABS(1900-YEAR((V21+1)-D21))&lt;29,0,(VLOOKUP((YEAR(V21)-YEAR(D21)),'Meltzer-Malone'!$A$3:$B$63,2))))))</f>
        <v>0</v>
      </c>
      <c r="S21" s="101"/>
      <c r="T21" s="101"/>
      <c r="U21" s="99" t="str">
        <f t="shared" si="4"/>
        <v/>
      </c>
      <c r="V21" s="119">
        <f>R5</f>
        <v>42441</v>
      </c>
    </row>
    <row r="22" spans="1:22" s="13" customFormat="1" ht="19.95" customHeight="1" x14ac:dyDescent="0.25">
      <c r="A22" s="89"/>
      <c r="B22" s="90"/>
      <c r="C22" s="91"/>
      <c r="D22" s="91"/>
      <c r="E22" s="93"/>
      <c r="F22" s="94"/>
      <c r="G22" s="94"/>
      <c r="H22" s="100"/>
      <c r="I22" s="95"/>
      <c r="J22" s="95"/>
      <c r="K22" s="100"/>
      <c r="L22" s="95"/>
      <c r="M22" s="95"/>
      <c r="N22" s="96">
        <f t="shared" si="1"/>
        <v>0</v>
      </c>
      <c r="O22" s="96">
        <f t="shared" si="2"/>
        <v>0</v>
      </c>
      <c r="P22" s="96">
        <f t="shared" si="0"/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42441</v>
      </c>
    </row>
    <row r="23" spans="1:22" s="13" customFormat="1" ht="19.95" customHeight="1" x14ac:dyDescent="0.25">
      <c r="A23" s="89"/>
      <c r="B23" s="90"/>
      <c r="C23" s="91"/>
      <c r="D23" s="91"/>
      <c r="E23" s="93"/>
      <c r="F23" s="94"/>
      <c r="G23" s="94"/>
      <c r="H23" s="100"/>
      <c r="I23" s="95"/>
      <c r="J23" s="95"/>
      <c r="K23" s="100"/>
      <c r="L23" s="95"/>
      <c r="M23" s="95"/>
      <c r="N23" s="96">
        <f t="shared" si="1"/>
        <v>0</v>
      </c>
      <c r="O23" s="96">
        <f t="shared" si="2"/>
        <v>0</v>
      </c>
      <c r="P23" s="96">
        <f t="shared" si="0"/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42441</v>
      </c>
    </row>
    <row r="24" spans="1:22" s="13" customFormat="1" ht="19.95" customHeight="1" x14ac:dyDescent="0.25">
      <c r="A24" s="89"/>
      <c r="B24" s="90"/>
      <c r="C24" s="91"/>
      <c r="D24" s="102"/>
      <c r="E24" s="103"/>
      <c r="F24" s="104"/>
      <c r="G24" s="104"/>
      <c r="H24" s="105"/>
      <c r="I24" s="95"/>
      <c r="J24" s="95"/>
      <c r="K24" s="105"/>
      <c r="L24" s="95"/>
      <c r="M24" s="95"/>
      <c r="N24" s="96">
        <f t="shared" si="1"/>
        <v>0</v>
      </c>
      <c r="O24" s="96">
        <f t="shared" si="2"/>
        <v>0</v>
      </c>
      <c r="P24" s="106">
        <f t="shared" si="0"/>
        <v>0</v>
      </c>
      <c r="Q24" s="97" t="str">
        <f t="shared" si="3"/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42441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10"/>
      <c r="V25" s="11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8" t="s">
        <v>66</v>
      </c>
      <c r="D27" s="158"/>
      <c r="E27" s="158"/>
      <c r="F27" s="158"/>
      <c r="G27" s="56" t="s">
        <v>36</v>
      </c>
      <c r="H27" s="57">
        <v>1</v>
      </c>
      <c r="I27" s="157" t="s">
        <v>74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41"/>
      <c r="D28" s="40"/>
      <c r="E28" s="40"/>
      <c r="F28" s="41"/>
      <c r="G28" s="58" t="s">
        <v>22</v>
      </c>
      <c r="H28" s="57">
        <v>2</v>
      </c>
      <c r="I28" s="157" t="s">
        <v>205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172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7"/>
      <c r="D32" s="42"/>
      <c r="E32" s="42"/>
      <c r="F32" s="43"/>
      <c r="G32" s="62" t="s">
        <v>39</v>
      </c>
      <c r="H32" s="157" t="s">
        <v>174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8" t="s">
        <v>67</v>
      </c>
      <c r="D33" s="158"/>
      <c r="E33" s="158"/>
      <c r="F33" s="158"/>
      <c r="G33" s="62" t="s">
        <v>40</v>
      </c>
      <c r="H33" s="157" t="s">
        <v>173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171</v>
      </c>
      <c r="D35" s="158"/>
      <c r="E35" s="158"/>
      <c r="F35" s="158"/>
      <c r="G35" s="62" t="s">
        <v>24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8"/>
      <c r="D36" s="158"/>
      <c r="E36" s="158"/>
      <c r="F36" s="158"/>
      <c r="G36" s="62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5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24">
    <cfRule type="cellIs" dxfId="5" priority="1" stopIfTrue="1" operator="between">
      <formula>1</formula>
      <formula>300</formula>
    </cfRule>
    <cfRule type="cellIs" dxfId="4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>
      <formula1>"44,48,53,58,63,69,+69,'+69,69+,75,+75,'+75,75,50,56,62,69,77,85,94,+94,'+94,94+,105,+105,'+105,105+"</formula1>
    </dataValidation>
    <dataValidation type="list" allowBlank="1" showInputMessage="1" showErrorMessage="1" errorTitle="Feil_i_kategori" error="Feil verdi i kategori" sqref="C9:C24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pageSetUpPr autoPageBreaks="0" fitToPage="1"/>
  </sheetPr>
  <dimension ref="A1:V39"/>
  <sheetViews>
    <sheetView showGridLines="0" showRowColHeaders="0" showZeros="0" showOutlineSymbols="0" zoomScaleNormal="100" zoomScaleSheetLayoutView="75" workbookViewId="0">
      <selection activeCell="A9" sqref="A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0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2" t="s">
        <v>46</v>
      </c>
      <c r="D5" s="162"/>
      <c r="E5" s="162"/>
      <c r="F5" s="162"/>
      <c r="G5" s="52" t="s">
        <v>0</v>
      </c>
      <c r="H5" s="164" t="s">
        <v>47</v>
      </c>
      <c r="I5" s="164"/>
      <c r="J5" s="164"/>
      <c r="K5" s="164"/>
      <c r="L5" s="85" t="s">
        <v>1</v>
      </c>
      <c r="M5" s="166" t="s">
        <v>48</v>
      </c>
      <c r="N5" s="166"/>
      <c r="O5" s="166"/>
      <c r="P5" s="166"/>
      <c r="Q5" s="85" t="s">
        <v>2</v>
      </c>
      <c r="R5" s="86">
        <v>42442</v>
      </c>
      <c r="S5" s="87" t="s">
        <v>30</v>
      </c>
      <c r="T5" s="88">
        <v>8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34">
        <v>69</v>
      </c>
      <c r="B9" s="135">
        <v>62.3</v>
      </c>
      <c r="C9" s="136" t="s">
        <v>149</v>
      </c>
      <c r="D9" s="137">
        <v>33679</v>
      </c>
      <c r="E9" s="138"/>
      <c r="F9" s="139" t="s">
        <v>191</v>
      </c>
      <c r="G9" s="139" t="s">
        <v>58</v>
      </c>
      <c r="H9" s="121">
        <v>96</v>
      </c>
      <c r="I9" s="122">
        <v>-101</v>
      </c>
      <c r="J9" s="122">
        <v>101</v>
      </c>
      <c r="K9" s="121">
        <v>120</v>
      </c>
      <c r="L9" s="153">
        <v>-125</v>
      </c>
      <c r="M9" s="153">
        <v>-127</v>
      </c>
      <c r="N9" s="96">
        <f>IF(MAX(H9:J9)&lt;0,0,TRUNC(MAX(H9:J9)/1)*1)</f>
        <v>101</v>
      </c>
      <c r="O9" s="96">
        <f>IF(MAX(K9:M9)&lt;0,0,TRUNC(MAX(K9:M9)/1)*1)</f>
        <v>120</v>
      </c>
      <c r="P9" s="96">
        <f t="shared" ref="P9:P24" si="0">IF(N9=0,0,IF(O9=0,0,SUM(N9:O9)))</f>
        <v>221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318.52336759773226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98" t="s">
        <v>22</v>
      </c>
      <c r="T9" s="98" t="s">
        <v>22</v>
      </c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1.4412822063245805</v>
      </c>
      <c r="V9" s="119">
        <f>R5</f>
        <v>42442</v>
      </c>
    </row>
    <row r="10" spans="1:22" s="13" customFormat="1" ht="19.95" customHeight="1" x14ac:dyDescent="0.25">
      <c r="A10" s="134">
        <v>62</v>
      </c>
      <c r="B10" s="135">
        <v>59.86</v>
      </c>
      <c r="C10" s="136" t="s">
        <v>84</v>
      </c>
      <c r="D10" s="137">
        <v>37861</v>
      </c>
      <c r="E10" s="138"/>
      <c r="F10" s="139" t="s">
        <v>192</v>
      </c>
      <c r="G10" s="139" t="s">
        <v>47</v>
      </c>
      <c r="H10" s="121">
        <v>35</v>
      </c>
      <c r="I10" s="122">
        <v>38</v>
      </c>
      <c r="J10" s="122">
        <v>41</v>
      </c>
      <c r="K10" s="121">
        <v>48</v>
      </c>
      <c r="L10" s="153">
        <v>-52</v>
      </c>
      <c r="M10" s="153">
        <v>-52</v>
      </c>
      <c r="N10" s="96">
        <f t="shared" ref="N10:N24" si="1">IF(MAX(H10:J10)&lt;0,0,TRUNC(MAX(H10:J10)/1)*1)</f>
        <v>41</v>
      </c>
      <c r="O10" s="96">
        <f t="shared" ref="O10:O24" si="2">IF(MAX(K10:M10)&lt;0,0,TRUNC(MAX(K10:M10)/1)*1)</f>
        <v>48</v>
      </c>
      <c r="P10" s="96">
        <f t="shared" si="0"/>
        <v>89</v>
      </c>
      <c r="Q10" s="97">
        <f t="shared" ref="Q10:Q24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132.03877166401747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/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1.4835817040900838</v>
      </c>
      <c r="V10" s="119">
        <f>R5</f>
        <v>42442</v>
      </c>
    </row>
    <row r="11" spans="1:22" s="13" customFormat="1" ht="19.95" customHeight="1" x14ac:dyDescent="0.25">
      <c r="A11" s="134">
        <v>69</v>
      </c>
      <c r="B11" s="135">
        <v>69</v>
      </c>
      <c r="C11" s="136" t="s">
        <v>84</v>
      </c>
      <c r="D11" s="137">
        <v>37784</v>
      </c>
      <c r="E11" s="138"/>
      <c r="F11" s="139" t="s">
        <v>193</v>
      </c>
      <c r="G11" s="139" t="s">
        <v>47</v>
      </c>
      <c r="H11" s="121">
        <v>35</v>
      </c>
      <c r="I11" s="122">
        <v>38</v>
      </c>
      <c r="J11" s="122">
        <v>-41</v>
      </c>
      <c r="K11" s="121">
        <v>42</v>
      </c>
      <c r="L11" s="153">
        <v>46</v>
      </c>
      <c r="M11" s="153">
        <v>-50</v>
      </c>
      <c r="N11" s="96">
        <f t="shared" si="1"/>
        <v>38</v>
      </c>
      <c r="O11" s="96">
        <f t="shared" si="2"/>
        <v>46</v>
      </c>
      <c r="P11" s="96">
        <f t="shared" si="0"/>
        <v>84</v>
      </c>
      <c r="Q11" s="97">
        <f t="shared" si="3"/>
        <v>113.00180249498368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/>
      <c r="T11" s="101"/>
      <c r="U11" s="99">
        <f t="shared" si="4"/>
        <v>1.3452595535117104</v>
      </c>
      <c r="V11" s="119">
        <f>R5</f>
        <v>42442</v>
      </c>
    </row>
    <row r="12" spans="1:22" s="13" customFormat="1" ht="19.95" customHeight="1" x14ac:dyDescent="0.25">
      <c r="A12" s="134">
        <v>69</v>
      </c>
      <c r="B12" s="135">
        <v>68.94</v>
      </c>
      <c r="C12" s="136" t="s">
        <v>149</v>
      </c>
      <c r="D12" s="137">
        <v>33342</v>
      </c>
      <c r="E12" s="138"/>
      <c r="F12" s="139" t="s">
        <v>194</v>
      </c>
      <c r="G12" s="139" t="s">
        <v>140</v>
      </c>
      <c r="H12" s="121">
        <v>-108</v>
      </c>
      <c r="I12" s="122">
        <v>-108</v>
      </c>
      <c r="J12" s="122">
        <v>108</v>
      </c>
      <c r="K12" s="121">
        <v>138</v>
      </c>
      <c r="L12" s="153">
        <v>142</v>
      </c>
      <c r="M12" s="153">
        <v>148</v>
      </c>
      <c r="N12" s="96">
        <f t="shared" si="1"/>
        <v>108</v>
      </c>
      <c r="O12" s="96">
        <f t="shared" si="2"/>
        <v>148</v>
      </c>
      <c r="P12" s="96">
        <f t="shared" si="0"/>
        <v>256</v>
      </c>
      <c r="Q12" s="97">
        <f t="shared" si="3"/>
        <v>344.57825429477413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 t="s">
        <v>22</v>
      </c>
      <c r="T12" s="152" t="s">
        <v>161</v>
      </c>
      <c r="U12" s="99">
        <f t="shared" si="4"/>
        <v>1.3460088058389614</v>
      </c>
      <c r="V12" s="119">
        <f>R5</f>
        <v>42442</v>
      </c>
    </row>
    <row r="13" spans="1:22" s="13" customFormat="1" ht="19.95" customHeight="1" x14ac:dyDescent="0.25">
      <c r="A13" s="134">
        <v>77</v>
      </c>
      <c r="B13" s="135">
        <v>71.44</v>
      </c>
      <c r="C13" s="136" t="s">
        <v>149</v>
      </c>
      <c r="D13" s="137">
        <v>34156</v>
      </c>
      <c r="E13" s="138"/>
      <c r="F13" s="139" t="s">
        <v>195</v>
      </c>
      <c r="G13" s="139" t="s">
        <v>140</v>
      </c>
      <c r="H13" s="121">
        <v>-80</v>
      </c>
      <c r="I13" s="122">
        <v>80</v>
      </c>
      <c r="J13" s="122">
        <v>-85</v>
      </c>
      <c r="K13" s="121">
        <v>100</v>
      </c>
      <c r="L13" s="95">
        <v>-105</v>
      </c>
      <c r="M13" s="153">
        <v>-105</v>
      </c>
      <c r="N13" s="96">
        <f t="shared" si="1"/>
        <v>80</v>
      </c>
      <c r="O13" s="96">
        <f t="shared" si="2"/>
        <v>100</v>
      </c>
      <c r="P13" s="96">
        <f t="shared" si="0"/>
        <v>180</v>
      </c>
      <c r="Q13" s="97">
        <f t="shared" si="3"/>
        <v>236.92139522113848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 t="s">
        <v>22</v>
      </c>
      <c r="T13" s="101" t="s">
        <v>22</v>
      </c>
      <c r="U13" s="99">
        <f t="shared" si="4"/>
        <v>1.3162299734507694</v>
      </c>
      <c r="V13" s="119">
        <f>R5</f>
        <v>42442</v>
      </c>
    </row>
    <row r="14" spans="1:22" s="13" customFormat="1" ht="19.95" customHeight="1" x14ac:dyDescent="0.25">
      <c r="A14" s="134">
        <v>77</v>
      </c>
      <c r="B14" s="135">
        <v>75.760000000000005</v>
      </c>
      <c r="C14" s="136" t="s">
        <v>149</v>
      </c>
      <c r="D14" s="137">
        <v>30532</v>
      </c>
      <c r="E14" s="138"/>
      <c r="F14" s="139" t="s">
        <v>196</v>
      </c>
      <c r="G14" s="139" t="s">
        <v>64</v>
      </c>
      <c r="H14" s="121">
        <v>101</v>
      </c>
      <c r="I14" s="129">
        <v>106</v>
      </c>
      <c r="J14" s="122">
        <v>111</v>
      </c>
      <c r="K14" s="121">
        <v>135</v>
      </c>
      <c r="L14" s="153">
        <v>140</v>
      </c>
      <c r="M14" s="95">
        <v>145</v>
      </c>
      <c r="N14" s="96">
        <f t="shared" si="1"/>
        <v>111</v>
      </c>
      <c r="O14" s="96">
        <f t="shared" si="2"/>
        <v>145</v>
      </c>
      <c r="P14" s="96">
        <f t="shared" si="0"/>
        <v>256</v>
      </c>
      <c r="Q14" s="97">
        <f t="shared" si="3"/>
        <v>325.37716637051903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 t="s">
        <v>22</v>
      </c>
      <c r="T14" s="101" t="s">
        <v>22</v>
      </c>
      <c r="U14" s="99">
        <f t="shared" si="4"/>
        <v>1.27100455613484</v>
      </c>
      <c r="V14" s="119">
        <f>R5</f>
        <v>42442</v>
      </c>
    </row>
    <row r="15" spans="1:22" s="13" customFormat="1" ht="19.95" customHeight="1" x14ac:dyDescent="0.25">
      <c r="A15" s="134">
        <v>85</v>
      </c>
      <c r="B15" s="135">
        <v>78.2</v>
      </c>
      <c r="C15" s="136" t="s">
        <v>84</v>
      </c>
      <c r="D15" s="137">
        <v>37364</v>
      </c>
      <c r="E15" s="138"/>
      <c r="F15" s="139" t="s">
        <v>197</v>
      </c>
      <c r="G15" s="139" t="s">
        <v>63</v>
      </c>
      <c r="H15" s="121">
        <v>43</v>
      </c>
      <c r="I15" s="129">
        <v>46</v>
      </c>
      <c r="J15" s="122">
        <v>49</v>
      </c>
      <c r="K15" s="121">
        <v>57</v>
      </c>
      <c r="L15" s="95">
        <v>60</v>
      </c>
      <c r="M15" s="153">
        <v>63</v>
      </c>
      <c r="N15" s="96">
        <f t="shared" si="1"/>
        <v>49</v>
      </c>
      <c r="O15" s="96">
        <f t="shared" si="2"/>
        <v>63</v>
      </c>
      <c r="P15" s="96">
        <f t="shared" si="0"/>
        <v>112</v>
      </c>
      <c r="Q15" s="97">
        <f t="shared" si="3"/>
        <v>139.82867493149837</v>
      </c>
      <c r="R15" s="97" t="str">
        <f>IF(OR(D15="",B15="",V15=""),0,IF(OR(C15="UM",C15="JM",C15="SM",C15="UK",C15="JK",C15="SK"),"",Q15*(IF(ABS(1900-YEAR((V15+1)-D15))&lt;29,0,(VLOOKUP((YEAR(V15)-YEAR(D15)),'Meltzer-Malone'!$A$3:$B$63,2))))))</f>
        <v/>
      </c>
      <c r="S15" s="101"/>
      <c r="T15" s="101"/>
      <c r="U15" s="99">
        <f t="shared" si="4"/>
        <v>1.2484703118883782</v>
      </c>
      <c r="V15" s="119">
        <f>R5</f>
        <v>42442</v>
      </c>
    </row>
    <row r="16" spans="1:22" s="13" customFormat="1" ht="19.95" customHeight="1" x14ac:dyDescent="0.25">
      <c r="A16" s="134">
        <v>77</v>
      </c>
      <c r="B16" s="135">
        <v>75.48</v>
      </c>
      <c r="C16" s="136" t="s">
        <v>149</v>
      </c>
      <c r="D16" s="137">
        <v>34579</v>
      </c>
      <c r="E16" s="138"/>
      <c r="F16" s="139" t="s">
        <v>198</v>
      </c>
      <c r="G16" s="139" t="s">
        <v>62</v>
      </c>
      <c r="H16" s="121">
        <v>118</v>
      </c>
      <c r="I16" s="129">
        <v>123</v>
      </c>
      <c r="J16" s="122">
        <v>-128</v>
      </c>
      <c r="K16" s="121">
        <v>148</v>
      </c>
      <c r="L16" s="153">
        <v>-152</v>
      </c>
      <c r="M16" s="153">
        <v>-152</v>
      </c>
      <c r="N16" s="96">
        <f t="shared" si="1"/>
        <v>123</v>
      </c>
      <c r="O16" s="96">
        <f t="shared" si="2"/>
        <v>148</v>
      </c>
      <c r="P16" s="96">
        <f t="shared" si="0"/>
        <v>271</v>
      </c>
      <c r="Q16" s="97">
        <f t="shared" si="3"/>
        <v>345.17831802347752</v>
      </c>
      <c r="R16" s="97" t="str">
        <f>IF(OR(D16="",B16="",V16=""),0,IF(OR(C16="UM",C16="JM",C16="SM",C16="UK",C16="JK",C16="SK"),"",Q16*(IF(ABS(1900-YEAR((V16+1)-D16))&lt;29,0,(VLOOKUP((YEAR(V16)-YEAR(D16)),'Meltzer-Malone'!$A$3:$B$63,2))))))</f>
        <v/>
      </c>
      <c r="S16" s="101"/>
      <c r="T16" s="101"/>
      <c r="U16" s="99">
        <f t="shared" si="4"/>
        <v>1.2737207307139391</v>
      </c>
      <c r="V16" s="119">
        <f>R5</f>
        <v>42442</v>
      </c>
    </row>
    <row r="17" spans="1:22" s="13" customFormat="1" ht="19.95" customHeight="1" x14ac:dyDescent="0.25">
      <c r="A17" s="134">
        <v>77</v>
      </c>
      <c r="B17" s="135">
        <v>76.599999999999994</v>
      </c>
      <c r="C17" s="136" t="s">
        <v>149</v>
      </c>
      <c r="D17" s="137">
        <v>32995</v>
      </c>
      <c r="E17" s="138"/>
      <c r="F17" s="139" t="s">
        <v>199</v>
      </c>
      <c r="G17" s="139" t="s">
        <v>188</v>
      </c>
      <c r="H17" s="121">
        <v>100</v>
      </c>
      <c r="I17" s="129">
        <v>106</v>
      </c>
      <c r="J17" s="122">
        <v>111</v>
      </c>
      <c r="K17" s="121">
        <v>130</v>
      </c>
      <c r="L17" s="153">
        <v>136</v>
      </c>
      <c r="M17" s="153">
        <v>-141</v>
      </c>
      <c r="N17" s="96">
        <f t="shared" si="1"/>
        <v>111</v>
      </c>
      <c r="O17" s="96">
        <f t="shared" si="2"/>
        <v>136</v>
      </c>
      <c r="P17" s="96">
        <f t="shared" si="0"/>
        <v>247</v>
      </c>
      <c r="Q17" s="97">
        <f t="shared" si="3"/>
        <v>311.96615868927961</v>
      </c>
      <c r="R17" s="97" t="str">
        <f>IF(OR(D17="",B17="",V17=""),0,IF(OR(C17="UM",C17="JM",C17="SM",C17="UK",C17="JK",C17="SK"),"",Q17*(IF(ABS(1900-YEAR((V17+1)-D17))&lt;29,0,(VLOOKUP((YEAR(V17)-YEAR(D17)),'Meltzer-Malone'!$A$3:$B$63,2))))))</f>
        <v/>
      </c>
      <c r="S17" s="101"/>
      <c r="T17" s="101"/>
      <c r="U17" s="99">
        <f t="shared" si="4"/>
        <v>1.2630208853816989</v>
      </c>
      <c r="V17" s="119">
        <f>R5</f>
        <v>42442</v>
      </c>
    </row>
    <row r="18" spans="1:22" s="13" customFormat="1" ht="19.95" customHeight="1" x14ac:dyDescent="0.25">
      <c r="A18" s="134">
        <v>85</v>
      </c>
      <c r="B18" s="135">
        <v>83.4</v>
      </c>
      <c r="C18" s="136" t="s">
        <v>149</v>
      </c>
      <c r="D18" s="137">
        <v>33034</v>
      </c>
      <c r="E18" s="138"/>
      <c r="F18" s="139" t="s">
        <v>200</v>
      </c>
      <c r="G18" s="139" t="s">
        <v>47</v>
      </c>
      <c r="H18" s="121">
        <v>90</v>
      </c>
      <c r="I18" s="129">
        <v>95</v>
      </c>
      <c r="J18" s="122">
        <v>-100</v>
      </c>
      <c r="K18" s="121">
        <v>115</v>
      </c>
      <c r="L18" s="153">
        <v>120</v>
      </c>
      <c r="M18" s="153">
        <v>125</v>
      </c>
      <c r="N18" s="96">
        <f t="shared" si="1"/>
        <v>95</v>
      </c>
      <c r="O18" s="96">
        <f t="shared" si="2"/>
        <v>125</v>
      </c>
      <c r="P18" s="96">
        <f t="shared" si="0"/>
        <v>220</v>
      </c>
      <c r="Q18" s="97">
        <f t="shared" si="3"/>
        <v>265.42975330753308</v>
      </c>
      <c r="R18" s="97" t="str">
        <f>IF(OR(D18="",B18="",V18=""),0,IF(OR(C18="UM",C18="JM",C18="SM",C18="UK",C18="JK",C18="SK"),"",Q18*(IF(ABS(1900-YEAR((V18+1)-D18))&lt;29,0,(VLOOKUP((YEAR(V18)-YEAR(D18)),'Meltzer-Malone'!$A$3:$B$63,2))))))</f>
        <v/>
      </c>
      <c r="S18" s="101" t="s">
        <v>22</v>
      </c>
      <c r="T18" s="101" t="s">
        <v>22</v>
      </c>
      <c r="U18" s="99">
        <f t="shared" si="4"/>
        <v>1.2064988786706048</v>
      </c>
      <c r="V18" s="119">
        <f>R5</f>
        <v>42442</v>
      </c>
    </row>
    <row r="19" spans="1:22" s="13" customFormat="1" ht="19.95" customHeight="1" x14ac:dyDescent="0.25">
      <c r="A19" s="134"/>
      <c r="B19" s="135"/>
      <c r="C19" s="136"/>
      <c r="D19" s="137"/>
      <c r="E19" s="138"/>
      <c r="F19" s="139"/>
      <c r="G19" s="139"/>
      <c r="H19" s="121"/>
      <c r="I19" s="129"/>
      <c r="J19" s="122"/>
      <c r="K19" s="121"/>
      <c r="L19" s="95"/>
      <c r="M19" s="95"/>
      <c r="N19" s="96"/>
      <c r="O19" s="96">
        <f t="shared" si="2"/>
        <v>0</v>
      </c>
      <c r="P19" s="96">
        <f t="shared" si="0"/>
        <v>0</v>
      </c>
      <c r="Q19" s="97" t="str">
        <f t="shared" si="3"/>
        <v/>
      </c>
      <c r="R19" s="97">
        <f>IF(OR(D19="",B19="",V19=""),0,IF(OR(C19="UM",C19="JM",C19="SM",C19="UK",C19="JK",C19="SK"),"",Q19*(IF(ABS(1900-YEAR((V19+1)-D19))&lt;29,0,(VLOOKUP((YEAR(V19)-YEAR(D19)),'Meltzer-Malone'!$A$3:$B$63,2))))))</f>
        <v>0</v>
      </c>
      <c r="S19" s="101"/>
      <c r="T19" s="101"/>
      <c r="U19" s="99" t="str">
        <f t="shared" si="4"/>
        <v/>
      </c>
      <c r="V19" s="119">
        <f>R5</f>
        <v>42442</v>
      </c>
    </row>
    <row r="20" spans="1:22" s="13" customFormat="1" ht="19.95" customHeight="1" x14ac:dyDescent="0.25">
      <c r="A20" s="134"/>
      <c r="B20" s="135"/>
      <c r="C20" s="136"/>
      <c r="D20" s="137"/>
      <c r="E20" s="138"/>
      <c r="F20" s="139"/>
      <c r="G20" s="139"/>
      <c r="H20" s="121"/>
      <c r="I20" s="129"/>
      <c r="J20" s="122"/>
      <c r="K20" s="121"/>
      <c r="L20" s="95"/>
      <c r="M20" s="95"/>
      <c r="N20" s="96">
        <f t="shared" si="1"/>
        <v>0</v>
      </c>
      <c r="O20" s="96">
        <f t="shared" si="2"/>
        <v>0</v>
      </c>
      <c r="P20" s="96">
        <f t="shared" si="0"/>
        <v>0</v>
      </c>
      <c r="Q20" s="97" t="str">
        <f t="shared" si="3"/>
        <v/>
      </c>
      <c r="R20" s="97">
        <f>IF(OR(D20="",B20="",V20=""),0,IF(OR(C20="UM",C20="JM",C20="SM",C20="UK",C20="JK",C20="SK"),"",Q20*(IF(ABS(1900-YEAR((V20+1)-D20))&lt;29,0,(VLOOKUP((YEAR(V20)-YEAR(D20)),'Meltzer-Malone'!$A$3:$B$63,2))))))</f>
        <v>0</v>
      </c>
      <c r="S20" s="101"/>
      <c r="T20" s="101"/>
      <c r="U20" s="99" t="str">
        <f t="shared" si="4"/>
        <v/>
      </c>
      <c r="V20" s="119">
        <f>R5</f>
        <v>42442</v>
      </c>
    </row>
    <row r="21" spans="1:22" s="13" customFormat="1" ht="19.95" customHeight="1" x14ac:dyDescent="0.25">
      <c r="A21" s="134"/>
      <c r="B21" s="135"/>
      <c r="C21" s="136"/>
      <c r="D21" s="137"/>
      <c r="E21" s="138"/>
      <c r="F21" s="139"/>
      <c r="G21" s="139"/>
      <c r="H21" s="121"/>
      <c r="I21" s="129"/>
      <c r="J21" s="122"/>
      <c r="K21" s="121"/>
      <c r="L21" s="95"/>
      <c r="M21" s="95"/>
      <c r="N21" s="96">
        <f t="shared" si="1"/>
        <v>0</v>
      </c>
      <c r="O21" s="96">
        <f t="shared" si="2"/>
        <v>0</v>
      </c>
      <c r="P21" s="96">
        <f t="shared" si="0"/>
        <v>0</v>
      </c>
      <c r="Q21" s="97" t="str">
        <f t="shared" si="3"/>
        <v/>
      </c>
      <c r="R21" s="97">
        <f>IF(OR(D21="",B21="",V21=""),0,IF(OR(C21="UM",C21="JM",C21="SM",C21="UK",C21="JK",C21="SK"),"",Q21*(IF(ABS(1900-YEAR((V21+1)-D21))&lt;29,0,(VLOOKUP((YEAR(V21)-YEAR(D21)),'Meltzer-Malone'!$A$3:$B$63,2))))))</f>
        <v>0</v>
      </c>
      <c r="S21" s="101"/>
      <c r="T21" s="101"/>
      <c r="U21" s="99" t="str">
        <f t="shared" si="4"/>
        <v/>
      </c>
      <c r="V21" s="119">
        <f>R5</f>
        <v>42442</v>
      </c>
    </row>
    <row r="22" spans="1:22" s="13" customFormat="1" ht="19.95" customHeight="1" x14ac:dyDescent="0.25">
      <c r="A22" s="108"/>
      <c r="B22" s="90"/>
      <c r="C22" s="91"/>
      <c r="D22" s="91"/>
      <c r="E22" s="93"/>
      <c r="F22" s="94"/>
      <c r="G22" s="94"/>
      <c r="H22" s="100"/>
      <c r="I22" s="95"/>
      <c r="J22" s="95"/>
      <c r="K22" s="100"/>
      <c r="L22" s="95"/>
      <c r="M22" s="95"/>
      <c r="N22" s="96">
        <f t="shared" si="1"/>
        <v>0</v>
      </c>
      <c r="O22" s="96">
        <f t="shared" si="2"/>
        <v>0</v>
      </c>
      <c r="P22" s="96">
        <f t="shared" si="0"/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42442</v>
      </c>
    </row>
    <row r="23" spans="1:22" s="13" customFormat="1" ht="19.95" customHeight="1" x14ac:dyDescent="0.25">
      <c r="A23" s="108"/>
      <c r="B23" s="90"/>
      <c r="C23" s="91"/>
      <c r="D23" s="91"/>
      <c r="E23" s="93"/>
      <c r="F23" s="94"/>
      <c r="G23" s="94"/>
      <c r="H23" s="100"/>
      <c r="I23" s="95"/>
      <c r="J23" s="95"/>
      <c r="K23" s="100"/>
      <c r="L23" s="95"/>
      <c r="M23" s="95"/>
      <c r="N23" s="96">
        <f t="shared" si="1"/>
        <v>0</v>
      </c>
      <c r="O23" s="96">
        <f t="shared" si="2"/>
        <v>0</v>
      </c>
      <c r="P23" s="96">
        <f t="shared" si="0"/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42442</v>
      </c>
    </row>
    <row r="24" spans="1:22" s="13" customFormat="1" ht="19.95" customHeight="1" x14ac:dyDescent="0.25">
      <c r="A24" s="108"/>
      <c r="B24" s="90"/>
      <c r="C24" s="91"/>
      <c r="D24" s="102"/>
      <c r="E24" s="103"/>
      <c r="F24" s="104"/>
      <c r="G24" s="104"/>
      <c r="H24" s="105"/>
      <c r="I24" s="95"/>
      <c r="J24" s="95"/>
      <c r="K24" s="105"/>
      <c r="L24" s="95"/>
      <c r="M24" s="95"/>
      <c r="N24" s="96">
        <f t="shared" si="1"/>
        <v>0</v>
      </c>
      <c r="O24" s="96">
        <f t="shared" si="2"/>
        <v>0</v>
      </c>
      <c r="P24" s="106">
        <f t="shared" si="0"/>
        <v>0</v>
      </c>
      <c r="Q24" s="97" t="str">
        <f t="shared" si="3"/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42442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10"/>
      <c r="V25" s="11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8" t="s">
        <v>66</v>
      </c>
      <c r="D27" s="158"/>
      <c r="E27" s="158"/>
      <c r="F27" s="158"/>
      <c r="G27" s="56" t="s">
        <v>36</v>
      </c>
      <c r="H27" s="57">
        <v>1</v>
      </c>
      <c r="I27" s="157" t="s">
        <v>74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41"/>
      <c r="D28" s="40"/>
      <c r="E28" s="40"/>
      <c r="F28" s="41"/>
      <c r="G28" s="58" t="s">
        <v>22</v>
      </c>
      <c r="H28" s="57">
        <v>2</v>
      </c>
      <c r="I28" s="157" t="s">
        <v>78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82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7"/>
      <c r="D32" s="42"/>
      <c r="E32" s="42"/>
      <c r="F32" s="43"/>
      <c r="G32" s="62" t="s">
        <v>39</v>
      </c>
      <c r="H32" s="157" t="s">
        <v>204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8" t="s">
        <v>67</v>
      </c>
      <c r="D33" s="158"/>
      <c r="E33" s="158"/>
      <c r="F33" s="158"/>
      <c r="G33" s="62" t="s">
        <v>40</v>
      </c>
      <c r="H33" s="157" t="s">
        <v>81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83</v>
      </c>
      <c r="D35" s="158"/>
      <c r="E35" s="158"/>
      <c r="F35" s="158"/>
      <c r="G35" s="62" t="s">
        <v>24</v>
      </c>
      <c r="H35" s="157" t="s">
        <v>201</v>
      </c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7"/>
      <c r="D36" s="158"/>
      <c r="E36" s="158"/>
      <c r="F36" s="158"/>
      <c r="G36" s="62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5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24">
    <cfRule type="cellIs" dxfId="3" priority="1" stopIfTrue="1" operator="between">
      <formula>1</formula>
      <formula>300</formula>
    </cfRule>
    <cfRule type="cellIs" dxfId="2" priority="2" stopIfTrue="1" operator="lessThanOrEqual">
      <formula>0</formula>
    </cfRule>
  </conditionalFormatting>
  <dataValidations count="2">
    <dataValidation type="list" allowBlank="1" showInputMessage="1" showErrorMessage="1" errorTitle="Feil_i_vektklasse" error="Feil verdi i vektklasse" sqref="A9:A24">
      <formula1>"44,48,53,58,63,69,+69,'+69,69+,75,+75,'+75,75,50,56,62,69,77,85,94,+94,'+94,94+,105,+105,'+105,105+"</formula1>
    </dataValidation>
    <dataValidation type="list" allowBlank="1" showInputMessage="1" showErrorMessage="1" errorTitle="Feil_i_kategori" error="Feil verdi i kategori" sqref="C9:C24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A1:V39"/>
  <sheetViews>
    <sheetView showGridLines="0" showRowColHeaders="0" showZeros="0" showOutlineSymbols="0" topLeftCell="A4" zoomScaleNormal="100" zoomScaleSheetLayoutView="75" workbookViewId="0">
      <selection activeCell="A9" sqref="A9"/>
    </sheetView>
  </sheetViews>
  <sheetFormatPr baseColWidth="10" defaultColWidth="9.21875" defaultRowHeight="13.2" x14ac:dyDescent="0.25"/>
  <cols>
    <col min="1" max="1" width="6.44140625" style="2" customWidth="1"/>
    <col min="2" max="2" width="8.44140625" style="2" customWidth="1"/>
    <col min="3" max="3" width="6.44140625" style="3" customWidth="1"/>
    <col min="4" max="4" width="10.5546875" style="4" customWidth="1"/>
    <col min="5" max="5" width="3.77734375" style="4" customWidth="1"/>
    <col min="6" max="6" width="24.77734375" style="5" customWidth="1"/>
    <col min="7" max="7" width="20.44140625" style="5" customWidth="1"/>
    <col min="8" max="13" width="7.21875" style="5" customWidth="1"/>
    <col min="14" max="16" width="7.5546875" style="5" customWidth="1"/>
    <col min="17" max="18" width="10.5546875" style="6" customWidth="1"/>
    <col min="19" max="20" width="5.5546875" style="6" customWidth="1"/>
    <col min="21" max="21" width="14.21875" style="5" customWidth="1"/>
    <col min="22" max="22" width="0" style="5" hidden="1" customWidth="1"/>
    <col min="23" max="16384" width="9.21875" style="5"/>
  </cols>
  <sheetData>
    <row r="1" spans="1:22" s="81" customFormat="1" ht="43.5" customHeight="1" x14ac:dyDescent="1.05">
      <c r="A1" s="78"/>
      <c r="B1" s="78"/>
      <c r="C1" s="79"/>
      <c r="D1" s="78"/>
      <c r="E1" s="78"/>
      <c r="F1" s="159" t="s">
        <v>42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80"/>
      <c r="R1" s="80"/>
      <c r="S1" s="80"/>
      <c r="T1" s="80"/>
    </row>
    <row r="2" spans="1:22" s="81" customFormat="1" ht="24.75" customHeight="1" x14ac:dyDescent="0.65">
      <c r="A2" s="78"/>
      <c r="B2" s="78"/>
      <c r="C2" s="79"/>
      <c r="D2" s="78"/>
      <c r="E2" s="78"/>
      <c r="F2" s="160" t="s">
        <v>43</v>
      </c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80"/>
      <c r="R2" s="80"/>
      <c r="S2" s="80"/>
      <c r="T2" s="80"/>
    </row>
    <row r="3" spans="1:22" s="81" customFormat="1" x14ac:dyDescent="0.25">
      <c r="A3" s="78"/>
      <c r="B3" s="78"/>
      <c r="C3" s="79"/>
      <c r="D3" s="78"/>
      <c r="E3" s="78"/>
      <c r="F3" s="82"/>
      <c r="G3" s="82"/>
      <c r="H3" s="78"/>
      <c r="I3" s="83"/>
      <c r="J3" s="78"/>
      <c r="K3" s="78"/>
      <c r="L3" s="78"/>
      <c r="M3" s="78"/>
      <c r="N3" s="78"/>
      <c r="O3" s="78"/>
      <c r="P3" s="78"/>
      <c r="Q3" s="80"/>
      <c r="R3" s="80"/>
      <c r="S3" s="80"/>
      <c r="T3" s="80"/>
    </row>
    <row r="4" spans="1:22" s="81" customFormat="1" ht="12" customHeight="1" x14ac:dyDescent="0.25">
      <c r="A4" s="78"/>
      <c r="B4" s="78"/>
      <c r="C4" s="79"/>
      <c r="D4" s="78"/>
      <c r="E4" s="78"/>
      <c r="F4" s="82"/>
      <c r="G4" s="82"/>
      <c r="H4" s="78"/>
      <c r="I4" s="83"/>
      <c r="J4" s="78"/>
      <c r="K4" s="78"/>
      <c r="L4" s="78"/>
      <c r="M4" s="78"/>
      <c r="N4" s="78"/>
      <c r="O4" s="78"/>
      <c r="P4" s="78"/>
      <c r="Q4" s="80"/>
      <c r="R4" s="80"/>
      <c r="S4" s="80"/>
      <c r="T4" s="80"/>
    </row>
    <row r="5" spans="1:22" s="59" customFormat="1" ht="13.8" x14ac:dyDescent="0.25">
      <c r="A5" s="84"/>
      <c r="B5" s="85" t="s">
        <v>31</v>
      </c>
      <c r="C5" s="162" t="s">
        <v>46</v>
      </c>
      <c r="D5" s="162"/>
      <c r="E5" s="162"/>
      <c r="F5" s="162"/>
      <c r="G5" s="52" t="s">
        <v>0</v>
      </c>
      <c r="H5" s="164" t="s">
        <v>47</v>
      </c>
      <c r="I5" s="164"/>
      <c r="J5" s="164"/>
      <c r="K5" s="164"/>
      <c r="L5" s="85" t="s">
        <v>1</v>
      </c>
      <c r="M5" s="166" t="s">
        <v>48</v>
      </c>
      <c r="N5" s="166"/>
      <c r="O5" s="166"/>
      <c r="P5" s="166"/>
      <c r="Q5" s="85" t="s">
        <v>2</v>
      </c>
      <c r="R5" s="86">
        <v>42442</v>
      </c>
      <c r="S5" s="87" t="s">
        <v>30</v>
      </c>
      <c r="T5" s="88">
        <v>9</v>
      </c>
    </row>
    <row r="6" spans="1:22" s="81" customFormat="1" x14ac:dyDescent="0.25">
      <c r="A6" s="78"/>
      <c r="B6" s="78"/>
      <c r="C6" s="79"/>
      <c r="D6" s="78"/>
      <c r="E6" s="78"/>
      <c r="F6" s="82"/>
      <c r="G6" s="82"/>
      <c r="H6" s="78"/>
      <c r="I6" s="83"/>
      <c r="J6" s="78"/>
      <c r="K6" s="78"/>
      <c r="L6" s="78"/>
      <c r="M6" s="78"/>
      <c r="N6" s="78"/>
      <c r="O6" s="78"/>
      <c r="P6" s="78"/>
      <c r="Q6" s="80"/>
      <c r="R6" s="80"/>
      <c r="S6" s="80"/>
      <c r="T6" s="80"/>
    </row>
    <row r="7" spans="1:22" s="1" customFormat="1" x14ac:dyDescent="0.25">
      <c r="A7" s="36" t="s">
        <v>3</v>
      </c>
      <c r="B7" s="22" t="s">
        <v>4</v>
      </c>
      <c r="C7" s="23" t="s">
        <v>28</v>
      </c>
      <c r="D7" s="22" t="s">
        <v>5</v>
      </c>
      <c r="E7" s="22" t="s">
        <v>32</v>
      </c>
      <c r="F7" s="22" t="s">
        <v>6</v>
      </c>
      <c r="G7" s="22" t="s">
        <v>7</v>
      </c>
      <c r="H7" s="22"/>
      <c r="I7" s="15" t="s">
        <v>8</v>
      </c>
      <c r="J7" s="15"/>
      <c r="K7" s="22"/>
      <c r="L7" s="15" t="s">
        <v>9</v>
      </c>
      <c r="M7" s="15"/>
      <c r="N7" s="26" t="s">
        <v>10</v>
      </c>
      <c r="O7" s="33"/>
      <c r="P7" s="22" t="s">
        <v>11</v>
      </c>
      <c r="Q7" s="28" t="s">
        <v>12</v>
      </c>
      <c r="R7" s="28" t="s">
        <v>12</v>
      </c>
      <c r="S7" s="28" t="s">
        <v>13</v>
      </c>
      <c r="T7" s="38" t="s">
        <v>21</v>
      </c>
      <c r="U7" s="38" t="s">
        <v>14</v>
      </c>
      <c r="V7" s="14"/>
    </row>
    <row r="8" spans="1:22" s="1" customFormat="1" x14ac:dyDescent="0.25">
      <c r="A8" s="37" t="s">
        <v>15</v>
      </c>
      <c r="B8" s="24" t="s">
        <v>16</v>
      </c>
      <c r="C8" s="25" t="s">
        <v>29</v>
      </c>
      <c r="D8" s="24" t="s">
        <v>25</v>
      </c>
      <c r="E8" s="24" t="s">
        <v>33</v>
      </c>
      <c r="F8" s="24"/>
      <c r="G8" s="24"/>
      <c r="H8" s="31">
        <v>1</v>
      </c>
      <c r="I8" s="32">
        <v>2</v>
      </c>
      <c r="J8" s="30">
        <v>3</v>
      </c>
      <c r="K8" s="31">
        <v>1</v>
      </c>
      <c r="L8" s="32">
        <v>2</v>
      </c>
      <c r="M8" s="30">
        <v>3</v>
      </c>
      <c r="N8" s="27" t="s">
        <v>17</v>
      </c>
      <c r="O8" s="34"/>
      <c r="P8" s="24" t="s">
        <v>18</v>
      </c>
      <c r="Q8" s="29"/>
      <c r="R8" s="29" t="s">
        <v>44</v>
      </c>
      <c r="S8" s="29"/>
      <c r="T8" s="39"/>
      <c r="U8" s="39"/>
      <c r="V8" s="14"/>
    </row>
    <row r="9" spans="1:22" s="13" customFormat="1" ht="19.95" customHeight="1" x14ac:dyDescent="0.25">
      <c r="A9" s="134">
        <v>94</v>
      </c>
      <c r="B9" s="135">
        <v>86.38</v>
      </c>
      <c r="C9" s="136" t="s">
        <v>149</v>
      </c>
      <c r="D9" s="137">
        <v>33852</v>
      </c>
      <c r="E9" s="138"/>
      <c r="F9" s="139" t="s">
        <v>175</v>
      </c>
      <c r="G9" s="139" t="s">
        <v>53</v>
      </c>
      <c r="H9" s="121">
        <v>123</v>
      </c>
      <c r="I9" s="129">
        <v>126</v>
      </c>
      <c r="J9" s="122">
        <v>128</v>
      </c>
      <c r="K9" s="121">
        <v>160</v>
      </c>
      <c r="L9" s="153">
        <v>164</v>
      </c>
      <c r="M9" s="153">
        <v>-170</v>
      </c>
      <c r="N9" s="96">
        <f t="shared" ref="N9:N24" si="0">IF(MAX(H9:J9)&lt;0,0,TRUNC(MAX(H9:J9)/1)*1)</f>
        <v>128</v>
      </c>
      <c r="O9" s="96">
        <f t="shared" ref="O9:O24" si="1">IF(MAX(K9:M9)&lt;0,0,TRUNC(MAX(K9:M9)/1)*1)</f>
        <v>164</v>
      </c>
      <c r="P9" s="96">
        <f t="shared" ref="P9:P24" si="2">IF(N9=0,0,IF(O9=0,0,SUM(N9:O9)))</f>
        <v>292</v>
      </c>
      <c r="Q9" s="97">
        <f>IF(P9="","",IF(B9="","",IF(OR(C9="UK",C9="JK",C9="SK",C9="K1",C9="K2",C9="K3",C9="K4",C9="K5",C9="K6",C9="K7",C9="K8",C9="K9",C9="K10"),IF(B9&gt;148.026,P9,IF(B9&lt;28,10^(0.89726074*LOG10(28/148.026)^2)*P9,10^(0.89726074*LOG10(B9/148.026)^2)*P9)),IF(B9&gt;174.393,P9,IF(B9&lt;32,10^(0.794358141*LOG10(32/174.393)^2)*P9,10^(0.794358141*LOG10(B9/174.393)^2)*P9)))))</f>
        <v>346.20566004245171</v>
      </c>
      <c r="R9" s="97" t="str">
        <f>IF(OR(D9="",B9="",V9=""),0,IF(OR(C9="UM",C9="JM",C9="SM",C9="UK",C9="JK",C9="SK"),"",Q9*(IF(ABS(1900-YEAR((V9+1)-D9))&lt;29,0,(VLOOKUP((YEAR(V9)-YEAR(D9)),'Meltzer-Malone'!$A$3:$B$63,2))))))</f>
        <v/>
      </c>
      <c r="S9" s="98" t="s">
        <v>22</v>
      </c>
      <c r="T9" s="98" t="s">
        <v>22</v>
      </c>
      <c r="U9" s="99">
        <f>IF(P9="","",IF(B9="","",IF(OR(C9="UK",C9="JK",C9="SK",C9="K1",C9="K2",C9="K3",C9="K4",C9="K5",C9="K6",C9="K7",C9="K8",C9="K9",C9="K10"),IF(B9&gt;148.026,1,IF(B9&lt;28,10^(0.89726074*LOG10(28/148.026)^2),10^(0.89726074*LOG10(B9/148.026)^2))),IF(B9&gt;174.393,1,IF(B9&lt;32,10^(0.794358141*LOG10(32/174.393)^2),10^(0.794358141*LOG10(B9/174.393)^2))))))</f>
        <v>1.1856358220631908</v>
      </c>
      <c r="V9" s="119">
        <f>R5</f>
        <v>42442</v>
      </c>
    </row>
    <row r="10" spans="1:22" s="13" customFormat="1" ht="19.95" customHeight="1" x14ac:dyDescent="0.25">
      <c r="A10" s="134">
        <v>94</v>
      </c>
      <c r="B10" s="135">
        <v>87.28</v>
      </c>
      <c r="C10" s="136" t="s">
        <v>149</v>
      </c>
      <c r="D10" s="137">
        <v>32285</v>
      </c>
      <c r="E10" s="138"/>
      <c r="F10" s="139" t="s">
        <v>176</v>
      </c>
      <c r="G10" s="139" t="s">
        <v>177</v>
      </c>
      <c r="H10" s="121">
        <v>120</v>
      </c>
      <c r="I10" s="129">
        <v>-125</v>
      </c>
      <c r="J10" s="122">
        <v>125</v>
      </c>
      <c r="K10" s="121">
        <v>150</v>
      </c>
      <c r="L10" s="153">
        <v>155</v>
      </c>
      <c r="M10" s="153">
        <v>160</v>
      </c>
      <c r="N10" s="96">
        <f t="shared" si="0"/>
        <v>125</v>
      </c>
      <c r="O10" s="96">
        <f t="shared" si="1"/>
        <v>160</v>
      </c>
      <c r="P10" s="96">
        <f t="shared" si="2"/>
        <v>285</v>
      </c>
      <c r="Q10" s="97">
        <f t="shared" ref="Q10:Q24" si="3">IF(P10="","",IF(B10="","",IF(OR(C10="UK",C10="JK",C10="SK",C10="K1",C10="K2",C10="K3",C10="K4",C10="K5",C10="K6",C10="K7",C10="K8",C10="K9",C10="K10"),IF(B10&gt;148.026,P10,IF(B10&lt;28,10^(0.89726074*LOG10(28/148.026)^2)*P10,10^(0.89726074*LOG10(B10/148.026)^2)*P10)),IF(B10&gt;174.393,P10,IF(B10&lt;32,10^(0.794358141*LOG10(32/174.393)^2)*P10,10^(0.794358141*LOG10(B10/174.393)^2)*P10)))))</f>
        <v>336.22513938372822</v>
      </c>
      <c r="R10" s="97" t="str">
        <f>IF(OR(D10="",B10="",V10=""),0,IF(OR(C10="UM",C10="JM",C10="SM",C10="UK",C10="JK",C10="SK"),"",Q10*(IF(ABS(1900-YEAR((V10+1)-D10))&lt;29,0,(VLOOKUP((YEAR(V10)-YEAR(D10)),'Meltzer-Malone'!$A$3:$B$63,2))))))</f>
        <v/>
      </c>
      <c r="S10" s="101"/>
      <c r="T10" s="101"/>
      <c r="U10" s="99">
        <f t="shared" ref="U10:U24" si="4">IF(P10="","",IF(B10="","",IF(OR(C10="UK",C10="JK",C10="SK",C10="K1",C10="K2",C10="K3",C10="K4",C10="K5",C10="K6",C10="K7",C10="K8",C10="K9",C10="K10"),IF(B10&gt;148.026,1,IF(B10&lt;28,10^(0.89726074*LOG10(28/148.026)^2),10^(0.89726074*LOG10(B10/148.026)^2))),IF(B10&gt;174.393,1,IF(B10&lt;32,10^(0.794358141*LOG10(32/174.393)^2),10^(0.794358141*LOG10(B10/174.393)^2))))))</f>
        <v>1.1797373311709762</v>
      </c>
      <c r="V10" s="119">
        <f>R5</f>
        <v>42442</v>
      </c>
    </row>
    <row r="11" spans="1:22" s="13" customFormat="1" ht="19.95" customHeight="1" x14ac:dyDescent="0.25">
      <c r="A11" s="134">
        <v>85</v>
      </c>
      <c r="B11" s="135">
        <v>78.92</v>
      </c>
      <c r="C11" s="136" t="s">
        <v>149</v>
      </c>
      <c r="D11" s="137">
        <v>34704</v>
      </c>
      <c r="E11" s="138"/>
      <c r="F11" s="139" t="s">
        <v>178</v>
      </c>
      <c r="G11" s="139" t="s">
        <v>177</v>
      </c>
      <c r="H11" s="121">
        <v>105</v>
      </c>
      <c r="I11" s="129">
        <v>110</v>
      </c>
      <c r="J11" s="122">
        <v>115</v>
      </c>
      <c r="K11" s="121">
        <v>145</v>
      </c>
      <c r="L11" s="153">
        <v>150</v>
      </c>
      <c r="M11" s="153">
        <v>-155</v>
      </c>
      <c r="N11" s="96">
        <f t="shared" si="0"/>
        <v>115</v>
      </c>
      <c r="O11" s="96">
        <f t="shared" si="1"/>
        <v>150</v>
      </c>
      <c r="P11" s="96">
        <f t="shared" si="2"/>
        <v>265</v>
      </c>
      <c r="Q11" s="97">
        <f t="shared" si="3"/>
        <v>329.18044338392701</v>
      </c>
      <c r="R11" s="97" t="str">
        <f>IF(OR(D11="",B11="",V11=""),0,IF(OR(C11="UM",C11="JM",C11="SM",C11="UK",C11="JK",C11="SK"),"",Q11*(IF(ABS(1900-YEAR((V11+1)-D11))&lt;29,0,(VLOOKUP((YEAR(V11)-YEAR(D11)),'Meltzer-Malone'!$A$3:$B$63,2))))))</f>
        <v/>
      </c>
      <c r="S11" s="101"/>
      <c r="T11" s="101"/>
      <c r="U11" s="99">
        <f t="shared" si="4"/>
        <v>1.2421903523921773</v>
      </c>
      <c r="V11" s="119">
        <f>R5</f>
        <v>42442</v>
      </c>
    </row>
    <row r="12" spans="1:22" s="13" customFormat="1" ht="19.95" customHeight="1" x14ac:dyDescent="0.25">
      <c r="A12" s="134">
        <v>94</v>
      </c>
      <c r="B12" s="135">
        <v>92.72</v>
      </c>
      <c r="C12" s="136" t="s">
        <v>149</v>
      </c>
      <c r="D12" s="137">
        <v>34175</v>
      </c>
      <c r="E12" s="138"/>
      <c r="F12" s="139" t="s">
        <v>179</v>
      </c>
      <c r="G12" s="139" t="s">
        <v>64</v>
      </c>
      <c r="H12" s="121">
        <v>96</v>
      </c>
      <c r="I12" s="129">
        <v>100</v>
      </c>
      <c r="J12" s="122">
        <v>-104</v>
      </c>
      <c r="K12" s="121">
        <v>120</v>
      </c>
      <c r="L12" s="153">
        <v>125</v>
      </c>
      <c r="M12" s="153">
        <v>-128</v>
      </c>
      <c r="N12" s="96">
        <f t="shared" si="0"/>
        <v>100</v>
      </c>
      <c r="O12" s="96">
        <f t="shared" si="1"/>
        <v>125</v>
      </c>
      <c r="P12" s="96">
        <f t="shared" si="2"/>
        <v>225</v>
      </c>
      <c r="Q12" s="97">
        <f t="shared" si="3"/>
        <v>258.21095098965992</v>
      </c>
      <c r="R12" s="97" t="str">
        <f>IF(OR(D12="",B12="",V12=""),0,IF(OR(C12="UM",C12="JM",C12="SM",C12="UK",C12="JK",C12="SK"),"",Q12*(IF(ABS(1900-YEAR((V12+1)-D12))&lt;29,0,(VLOOKUP((YEAR(V12)-YEAR(D12)),'Meltzer-Malone'!$A$3:$B$63,2))))))</f>
        <v/>
      </c>
      <c r="S12" s="101" t="s">
        <v>22</v>
      </c>
      <c r="T12" s="101" t="s">
        <v>22</v>
      </c>
      <c r="U12" s="99">
        <f t="shared" si="4"/>
        <v>1.1476042266207107</v>
      </c>
      <c r="V12" s="119">
        <f>R5</f>
        <v>42442</v>
      </c>
    </row>
    <row r="13" spans="1:22" s="13" customFormat="1" ht="19.95" customHeight="1" x14ac:dyDescent="0.25">
      <c r="A13" s="134">
        <v>94</v>
      </c>
      <c r="B13" s="135">
        <v>87.62</v>
      </c>
      <c r="C13" s="136" t="s">
        <v>149</v>
      </c>
      <c r="D13" s="137">
        <v>32137</v>
      </c>
      <c r="E13" s="138"/>
      <c r="F13" s="139" t="s">
        <v>180</v>
      </c>
      <c r="G13" s="139" t="s">
        <v>61</v>
      </c>
      <c r="H13" s="121">
        <v>-84</v>
      </c>
      <c r="I13" s="129">
        <v>-84</v>
      </c>
      <c r="J13" s="122">
        <v>84</v>
      </c>
      <c r="K13" s="121">
        <v>105</v>
      </c>
      <c r="L13" s="153">
        <v>112</v>
      </c>
      <c r="M13" s="153">
        <v>116</v>
      </c>
      <c r="N13" s="96">
        <f t="shared" si="0"/>
        <v>84</v>
      </c>
      <c r="O13" s="96">
        <f t="shared" si="1"/>
        <v>116</v>
      </c>
      <c r="P13" s="96">
        <f t="shared" si="2"/>
        <v>200</v>
      </c>
      <c r="Q13" s="97">
        <f t="shared" si="3"/>
        <v>235.51098301805609</v>
      </c>
      <c r="R13" s="97" t="str">
        <f>IF(OR(D13="",B13="",V13=""),0,IF(OR(C13="UM",C13="JM",C13="SM",C13="UK",C13="JK",C13="SK"),"",Q13*(IF(ABS(1900-YEAR((V13+1)-D13))&lt;29,0,(VLOOKUP((YEAR(V13)-YEAR(D13)),'Meltzer-Malone'!$A$3:$B$63,2))))))</f>
        <v/>
      </c>
      <c r="S13" s="101" t="s">
        <v>22</v>
      </c>
      <c r="T13" s="101" t="s">
        <v>22</v>
      </c>
      <c r="U13" s="99">
        <f t="shared" si="4"/>
        <v>1.1775549150902804</v>
      </c>
      <c r="V13" s="119">
        <f>R5</f>
        <v>42442</v>
      </c>
    </row>
    <row r="14" spans="1:22" s="13" customFormat="1" ht="19.95" customHeight="1" x14ac:dyDescent="0.25">
      <c r="A14" s="134">
        <v>94</v>
      </c>
      <c r="B14" s="135">
        <v>85.48</v>
      </c>
      <c r="C14" s="136" t="s">
        <v>149</v>
      </c>
      <c r="D14" s="137">
        <v>32519</v>
      </c>
      <c r="E14" s="138"/>
      <c r="F14" s="139" t="s">
        <v>181</v>
      </c>
      <c r="G14" s="139" t="s">
        <v>63</v>
      </c>
      <c r="H14" s="121">
        <v>113</v>
      </c>
      <c r="I14" s="122">
        <v>-118</v>
      </c>
      <c r="J14" s="122">
        <v>121</v>
      </c>
      <c r="K14" s="121">
        <v>142</v>
      </c>
      <c r="L14" s="153">
        <v>147</v>
      </c>
      <c r="M14" s="153">
        <v>-151</v>
      </c>
      <c r="N14" s="96">
        <f t="shared" si="0"/>
        <v>121</v>
      </c>
      <c r="O14" s="96">
        <f t="shared" si="1"/>
        <v>147</v>
      </c>
      <c r="P14" s="96">
        <f t="shared" si="2"/>
        <v>268</v>
      </c>
      <c r="Q14" s="97">
        <f t="shared" si="3"/>
        <v>319.37982874092665</v>
      </c>
      <c r="R14" s="97" t="str">
        <f>IF(OR(D14="",B14="",V14=""),0,IF(OR(C14="UM",C14="JM",C14="SM",C14="UK",C14="JK",C14="SK"),"",Q14*(IF(ABS(1900-YEAR((V14+1)-D14))&lt;29,0,(VLOOKUP((YEAR(V14)-YEAR(D14)),'Meltzer-Malone'!$A$3:$B$63,2))))))</f>
        <v/>
      </c>
      <c r="S14" s="101" t="s">
        <v>22</v>
      </c>
      <c r="T14" s="101" t="s">
        <v>22</v>
      </c>
      <c r="U14" s="99">
        <f t="shared" si="4"/>
        <v>1.1917157788840547</v>
      </c>
      <c r="V14" s="119">
        <f>R5</f>
        <v>42442</v>
      </c>
    </row>
    <row r="15" spans="1:22" s="13" customFormat="1" ht="19.95" customHeight="1" x14ac:dyDescent="0.25">
      <c r="A15" s="134">
        <v>94</v>
      </c>
      <c r="B15" s="135">
        <v>91.12</v>
      </c>
      <c r="C15" s="136" t="s">
        <v>149</v>
      </c>
      <c r="D15" s="137">
        <v>32385</v>
      </c>
      <c r="E15" s="138"/>
      <c r="F15" s="139" t="s">
        <v>182</v>
      </c>
      <c r="G15" s="139" t="s">
        <v>154</v>
      </c>
      <c r="H15" s="121">
        <v>96</v>
      </c>
      <c r="I15" s="122">
        <v>-101</v>
      </c>
      <c r="J15" s="122">
        <v>102</v>
      </c>
      <c r="K15" s="121">
        <v>125</v>
      </c>
      <c r="L15" s="153">
        <v>132</v>
      </c>
      <c r="M15" s="153">
        <v>-137</v>
      </c>
      <c r="N15" s="96">
        <f t="shared" si="0"/>
        <v>102</v>
      </c>
      <c r="O15" s="96">
        <f t="shared" si="1"/>
        <v>132</v>
      </c>
      <c r="P15" s="96">
        <f t="shared" si="2"/>
        <v>234</v>
      </c>
      <c r="Q15" s="97">
        <f t="shared" si="3"/>
        <v>270.61288396051293</v>
      </c>
      <c r="R15" s="97" t="str">
        <f>IF(OR(D15="",B15="",V15=""),0,IF(OR(C15="UM",C15="JM",C15="SM",C15="UK",C15="JK",C15="SK"),"",Q15*(IF(ABS(1900-YEAR((V15+1)-D15))&lt;29,0,(VLOOKUP((YEAR(V15)-YEAR(D15)),'Meltzer-Malone'!$A$3:$B$63,2))))))</f>
        <v/>
      </c>
      <c r="S15" s="101"/>
      <c r="T15" s="101"/>
      <c r="U15" s="99">
        <f t="shared" si="4"/>
        <v>1.156465316070568</v>
      </c>
      <c r="V15" s="119">
        <f>R5</f>
        <v>42442</v>
      </c>
    </row>
    <row r="16" spans="1:22" s="13" customFormat="1" ht="19.95" customHeight="1" x14ac:dyDescent="0.25">
      <c r="A16" s="134">
        <v>94</v>
      </c>
      <c r="B16" s="135">
        <v>88.64</v>
      </c>
      <c r="C16" s="136" t="s">
        <v>149</v>
      </c>
      <c r="D16" s="137">
        <v>32438</v>
      </c>
      <c r="E16" s="138"/>
      <c r="F16" s="139" t="s">
        <v>183</v>
      </c>
      <c r="G16" s="139" t="s">
        <v>137</v>
      </c>
      <c r="H16" s="121">
        <v>-79</v>
      </c>
      <c r="I16" s="122">
        <v>-79</v>
      </c>
      <c r="J16" s="122">
        <v>79</v>
      </c>
      <c r="K16" s="121">
        <v>97</v>
      </c>
      <c r="L16" s="153">
        <v>105</v>
      </c>
      <c r="M16" s="153">
        <v>110</v>
      </c>
      <c r="N16" s="96">
        <f t="shared" si="0"/>
        <v>79</v>
      </c>
      <c r="O16" s="96">
        <f t="shared" si="1"/>
        <v>110</v>
      </c>
      <c r="P16" s="96">
        <f t="shared" si="2"/>
        <v>189</v>
      </c>
      <c r="Q16" s="97">
        <f t="shared" si="3"/>
        <v>221.34816088219432</v>
      </c>
      <c r="R16" s="97" t="str">
        <f>IF(OR(D16="",B16="",V16=""),0,IF(OR(C16="UM",C16="JM",C16="SM",C16="UK",C16="JK",C16="SK"),"",Q16*(IF(ABS(1900-YEAR((V16+1)-D16))&lt;29,0,(VLOOKUP((YEAR(V16)-YEAR(D16)),'Meltzer-Malone'!$A$3:$B$63,2))))))</f>
        <v/>
      </c>
      <c r="S16" s="101"/>
      <c r="T16" s="101"/>
      <c r="U16" s="99">
        <f t="shared" si="4"/>
        <v>1.1711542903819805</v>
      </c>
      <c r="V16" s="119">
        <f>R5</f>
        <v>42442</v>
      </c>
    </row>
    <row r="17" spans="1:22" s="13" customFormat="1" ht="19.95" customHeight="1" x14ac:dyDescent="0.25">
      <c r="A17" s="134">
        <v>94</v>
      </c>
      <c r="B17" s="135">
        <v>88.12</v>
      </c>
      <c r="C17" s="136" t="s">
        <v>149</v>
      </c>
      <c r="D17" s="137">
        <v>32045</v>
      </c>
      <c r="E17" s="138"/>
      <c r="F17" s="139" t="s">
        <v>184</v>
      </c>
      <c r="G17" s="139" t="s">
        <v>154</v>
      </c>
      <c r="H17" s="121">
        <v>73</v>
      </c>
      <c r="I17" s="122">
        <v>-78</v>
      </c>
      <c r="J17" s="122">
        <v>78</v>
      </c>
      <c r="K17" s="121">
        <v>95</v>
      </c>
      <c r="L17" s="153">
        <v>100</v>
      </c>
      <c r="M17" s="153">
        <v>110</v>
      </c>
      <c r="N17" s="96">
        <f t="shared" si="0"/>
        <v>78</v>
      </c>
      <c r="O17" s="96">
        <f t="shared" si="1"/>
        <v>110</v>
      </c>
      <c r="P17" s="96">
        <f t="shared" si="2"/>
        <v>188</v>
      </c>
      <c r="Q17" s="97">
        <f t="shared" si="3"/>
        <v>220.78535252136646</v>
      </c>
      <c r="R17" s="97" t="str">
        <f>IF(OR(D17="",B17="",V17=""),0,IF(OR(C17="UM",C17="JM",C17="SM",C17="UK",C17="JK",C17="SK"),"",Q17*(IF(ABS(1900-YEAR((V17+1)-D17))&lt;29,0,(VLOOKUP((YEAR(V17)-YEAR(D17)),'Meltzer-Malone'!$A$3:$B$63,2))))))</f>
        <v/>
      </c>
      <c r="S17" s="101"/>
      <c r="T17" s="101"/>
      <c r="U17" s="99">
        <f t="shared" si="4"/>
        <v>1.1743901729859918</v>
      </c>
      <c r="V17" s="119">
        <f>R5</f>
        <v>42442</v>
      </c>
    </row>
    <row r="18" spans="1:22" s="13" customFormat="1" ht="19.95" customHeight="1" x14ac:dyDescent="0.25">
      <c r="A18" s="134">
        <v>94</v>
      </c>
      <c r="B18" s="135">
        <v>93.7</v>
      </c>
      <c r="C18" s="136" t="s">
        <v>185</v>
      </c>
      <c r="D18" s="137">
        <v>19656</v>
      </c>
      <c r="E18" s="138"/>
      <c r="F18" s="139" t="s">
        <v>186</v>
      </c>
      <c r="G18" s="139" t="s">
        <v>140</v>
      </c>
      <c r="H18" s="121">
        <v>70</v>
      </c>
      <c r="I18" s="122">
        <v>73</v>
      </c>
      <c r="J18" s="122">
        <v>74</v>
      </c>
      <c r="K18" s="121">
        <v>90</v>
      </c>
      <c r="L18" s="153">
        <v>93</v>
      </c>
      <c r="M18" s="153">
        <v>95</v>
      </c>
      <c r="N18" s="96">
        <f t="shared" si="0"/>
        <v>74</v>
      </c>
      <c r="O18" s="96">
        <f t="shared" si="1"/>
        <v>95</v>
      </c>
      <c r="P18" s="96">
        <f t="shared" si="2"/>
        <v>169</v>
      </c>
      <c r="Q18" s="97">
        <f t="shared" si="3"/>
        <v>193.06570512434163</v>
      </c>
      <c r="R18" s="97">
        <f>IF(OR(D18="",B18="",V18=""),0,IF(OR(C18="UM",C18="JM",C18="SM",C18="UK",C18="JK",C18="SK"),"",Q18*(IF(ABS(1900-YEAR((V18+1)-D18))&lt;29,0,(VLOOKUP((YEAR(V18)-YEAR(D18)),'Meltzer-Malone'!$A$3:$B$63,2))))))</f>
        <v>308.51899678869796</v>
      </c>
      <c r="S18" s="101" t="s">
        <v>22</v>
      </c>
      <c r="T18" s="101" t="s">
        <v>22</v>
      </c>
      <c r="U18" s="99">
        <f t="shared" si="4"/>
        <v>1.1424006220375245</v>
      </c>
      <c r="V18" s="119">
        <f>R5</f>
        <v>42442</v>
      </c>
    </row>
    <row r="19" spans="1:22" s="13" customFormat="1" ht="19.95" customHeight="1" x14ac:dyDescent="0.25">
      <c r="A19" s="134">
        <v>94</v>
      </c>
      <c r="B19" s="135">
        <v>93.62</v>
      </c>
      <c r="C19" s="136" t="s">
        <v>149</v>
      </c>
      <c r="D19" s="137">
        <v>30200</v>
      </c>
      <c r="E19" s="138"/>
      <c r="F19" s="139" t="s">
        <v>187</v>
      </c>
      <c r="G19" s="139" t="s">
        <v>188</v>
      </c>
      <c r="H19" s="121">
        <v>105</v>
      </c>
      <c r="I19" s="129">
        <v>-111</v>
      </c>
      <c r="J19" s="122">
        <v>111</v>
      </c>
      <c r="K19" s="121">
        <v>-130</v>
      </c>
      <c r="L19" s="153">
        <v>130</v>
      </c>
      <c r="M19" s="153">
        <v>-141</v>
      </c>
      <c r="N19" s="96">
        <f t="shared" si="0"/>
        <v>111</v>
      </c>
      <c r="O19" s="96">
        <f t="shared" si="1"/>
        <v>130</v>
      </c>
      <c r="P19" s="96">
        <f t="shared" si="2"/>
        <v>241</v>
      </c>
      <c r="Q19" s="97">
        <f t="shared" si="3"/>
        <v>275.41943353647559</v>
      </c>
      <c r="R19" s="97" t="str">
        <f>IF(OR(D19="",B19="",V19=""),0,IF(OR(C19="UM",C19="JM",C19="SM",C19="UK",C19="JK",C19="SK"),"",Q19*(IF(ABS(1900-YEAR((V19+1)-D19))&lt;29,0,(VLOOKUP((YEAR(V19)-YEAR(D19)),'Meltzer-Malone'!$A$3:$B$63,2))))))</f>
        <v/>
      </c>
      <c r="S19" s="101"/>
      <c r="T19" s="101"/>
      <c r="U19" s="99">
        <f t="shared" si="4"/>
        <v>1.1428192262924299</v>
      </c>
      <c r="V19" s="119">
        <f>R5</f>
        <v>42442</v>
      </c>
    </row>
    <row r="20" spans="1:22" s="13" customFormat="1" ht="19.95" customHeight="1" x14ac:dyDescent="0.25">
      <c r="A20" s="134">
        <v>94</v>
      </c>
      <c r="B20" s="135">
        <v>88.78</v>
      </c>
      <c r="C20" s="136" t="s">
        <v>149</v>
      </c>
      <c r="D20" s="137">
        <v>31042</v>
      </c>
      <c r="E20" s="138"/>
      <c r="F20" s="139" t="s">
        <v>189</v>
      </c>
      <c r="G20" s="139" t="s">
        <v>137</v>
      </c>
      <c r="H20" s="121">
        <v>87</v>
      </c>
      <c r="I20" s="122">
        <v>93</v>
      </c>
      <c r="J20" s="122">
        <v>-96</v>
      </c>
      <c r="K20" s="121">
        <v>110</v>
      </c>
      <c r="L20" s="153">
        <v>115</v>
      </c>
      <c r="M20" s="153">
        <v>-120</v>
      </c>
      <c r="N20" s="96">
        <f t="shared" si="0"/>
        <v>93</v>
      </c>
      <c r="O20" s="96">
        <f t="shared" si="1"/>
        <v>115</v>
      </c>
      <c r="P20" s="96">
        <f t="shared" si="2"/>
        <v>208</v>
      </c>
      <c r="Q20" s="97">
        <f t="shared" si="3"/>
        <v>243.42086212030404</v>
      </c>
      <c r="R20" s="97" t="str">
        <f>IF(OR(D20="",B20="",V20=""),0,IF(OR(C20="UM",C20="JM",C20="SM",C20="UK",C20="JK",C20="SK"),"",Q20*(IF(ABS(1900-YEAR((V20+1)-D20))&lt;29,0,(VLOOKUP((YEAR(V20)-YEAR(D20)),'Meltzer-Malone'!$A$3:$B$63,2))))))</f>
        <v/>
      </c>
      <c r="S20" s="101"/>
      <c r="T20" s="101"/>
      <c r="U20" s="99">
        <f t="shared" si="4"/>
        <v>1.1702926063476156</v>
      </c>
      <c r="V20" s="119">
        <f>R5</f>
        <v>42442</v>
      </c>
    </row>
    <row r="21" spans="1:22" s="13" customFormat="1" ht="19.95" customHeight="1" x14ac:dyDescent="0.25">
      <c r="A21" s="134">
        <v>105</v>
      </c>
      <c r="B21" s="135">
        <v>100.8</v>
      </c>
      <c r="C21" s="136" t="s">
        <v>149</v>
      </c>
      <c r="D21" s="137">
        <v>31951</v>
      </c>
      <c r="E21" s="138"/>
      <c r="F21" s="139" t="s">
        <v>190</v>
      </c>
      <c r="G21" s="139" t="s">
        <v>47</v>
      </c>
      <c r="H21" s="121">
        <v>110</v>
      </c>
      <c r="I21" s="122">
        <v>-115</v>
      </c>
      <c r="J21" s="122">
        <v>115</v>
      </c>
      <c r="K21" s="121">
        <v>130</v>
      </c>
      <c r="L21" s="153">
        <v>135</v>
      </c>
      <c r="M21" s="153">
        <v>-142</v>
      </c>
      <c r="N21" s="96">
        <f t="shared" si="0"/>
        <v>115</v>
      </c>
      <c r="O21" s="96">
        <f t="shared" si="1"/>
        <v>135</v>
      </c>
      <c r="P21" s="96">
        <f t="shared" si="2"/>
        <v>250</v>
      </c>
      <c r="Q21" s="97">
        <f t="shared" si="3"/>
        <v>277.30745305699986</v>
      </c>
      <c r="R21" s="97" t="str">
        <f>IF(OR(D21="",B21="",V21=""),0,IF(OR(C21="UM",C21="JM",C21="SM",C21="UK",C21="JK",C21="SK"),"",Q21*(IF(ABS(1900-YEAR((V21+1)-D21))&lt;29,0,(VLOOKUP((YEAR(V21)-YEAR(D21)),'Meltzer-Malone'!$A$3:$B$63,2))))))</f>
        <v/>
      </c>
      <c r="S21" s="101"/>
      <c r="T21" s="101"/>
      <c r="U21" s="99">
        <f t="shared" si="4"/>
        <v>1.1092298122279995</v>
      </c>
      <c r="V21" s="119">
        <f>R5</f>
        <v>42442</v>
      </c>
    </row>
    <row r="22" spans="1:22" s="13" customFormat="1" ht="19.95" customHeight="1" x14ac:dyDescent="0.25">
      <c r="A22" s="134"/>
      <c r="B22" s="135"/>
      <c r="C22" s="136"/>
      <c r="D22" s="137"/>
      <c r="E22" s="138"/>
      <c r="F22" s="139"/>
      <c r="G22" s="139"/>
      <c r="H22" s="121"/>
      <c r="I22" s="122"/>
      <c r="J22" s="122"/>
      <c r="K22" s="121"/>
      <c r="L22" s="95"/>
      <c r="M22" s="95"/>
      <c r="N22" s="96">
        <f t="shared" si="0"/>
        <v>0</v>
      </c>
      <c r="O22" s="96">
        <f t="shared" si="1"/>
        <v>0</v>
      </c>
      <c r="P22" s="96">
        <f t="shared" si="2"/>
        <v>0</v>
      </c>
      <c r="Q22" s="97" t="str">
        <f t="shared" si="3"/>
        <v/>
      </c>
      <c r="R22" s="97">
        <f>IF(OR(D22="",B22="",V22=""),0,IF(OR(C22="UM",C22="JM",C22="SM",C22="UK",C22="JK",C22="SK"),"",Q22*(IF(ABS(1900-YEAR((V22+1)-D22))&lt;29,0,(VLOOKUP((YEAR(V22)-YEAR(D22)),'Meltzer-Malone'!$A$3:$B$63,2))))))</f>
        <v>0</v>
      </c>
      <c r="S22" s="101"/>
      <c r="T22" s="101"/>
      <c r="U22" s="99" t="str">
        <f t="shared" si="4"/>
        <v/>
      </c>
      <c r="V22" s="119">
        <f>R5</f>
        <v>42442</v>
      </c>
    </row>
    <row r="23" spans="1:22" s="13" customFormat="1" ht="19.95" customHeight="1" x14ac:dyDescent="0.25">
      <c r="A23" s="134"/>
      <c r="B23" s="135"/>
      <c r="C23" s="136"/>
      <c r="D23" s="137"/>
      <c r="E23" s="138"/>
      <c r="F23" s="139"/>
      <c r="G23" s="139"/>
      <c r="H23" s="121"/>
      <c r="I23" s="122"/>
      <c r="J23" s="122"/>
      <c r="K23" s="121"/>
      <c r="L23" s="95"/>
      <c r="M23" s="95"/>
      <c r="N23" s="96">
        <f t="shared" si="0"/>
        <v>0</v>
      </c>
      <c r="O23" s="96">
        <f t="shared" si="1"/>
        <v>0</v>
      </c>
      <c r="P23" s="96">
        <f t="shared" si="2"/>
        <v>0</v>
      </c>
      <c r="Q23" s="97" t="str">
        <f t="shared" si="3"/>
        <v/>
      </c>
      <c r="R23" s="97">
        <f>IF(OR(D23="",B23="",V23=""),0,IF(OR(C23="UM",C23="JM",C23="SM",C23="UK",C23="JK",C23="SK"),"",Q23*(IF(ABS(1900-YEAR((V23+1)-D23))&lt;29,0,(VLOOKUP((YEAR(V23)-YEAR(D23)),'Meltzer-Malone'!$A$3:$B$63,2))))))</f>
        <v>0</v>
      </c>
      <c r="S23" s="101"/>
      <c r="T23" s="101"/>
      <c r="U23" s="99" t="str">
        <f t="shared" si="4"/>
        <v/>
      </c>
      <c r="V23" s="119">
        <f>R5</f>
        <v>42442</v>
      </c>
    </row>
    <row r="24" spans="1:22" s="13" customFormat="1" ht="19.95" customHeight="1" x14ac:dyDescent="0.25">
      <c r="A24" s="108"/>
      <c r="B24" s="90"/>
      <c r="C24" s="91"/>
      <c r="D24" s="102"/>
      <c r="E24" s="103"/>
      <c r="F24" s="104"/>
      <c r="G24" s="104"/>
      <c r="H24" s="105"/>
      <c r="I24" s="95"/>
      <c r="J24" s="95"/>
      <c r="K24" s="105"/>
      <c r="L24" s="95"/>
      <c r="M24" s="95"/>
      <c r="N24" s="96">
        <f t="shared" si="0"/>
        <v>0</v>
      </c>
      <c r="O24" s="96">
        <f t="shared" si="1"/>
        <v>0</v>
      </c>
      <c r="P24" s="106">
        <f t="shared" si="2"/>
        <v>0</v>
      </c>
      <c r="Q24" s="97" t="str">
        <f t="shared" si="3"/>
        <v/>
      </c>
      <c r="R24" s="97">
        <f>IF(OR(D24="",B24="",V24=""),0,IF(OR(C24="UM",C24="JM",C24="SM",C24="UK",C24="JK",C24="SK"),"",Q24*(IF(ABS(1900-YEAR((V24+1)-D24))&lt;29,0,(VLOOKUP((YEAR(V24)-YEAR(D24)),'Meltzer-Malone'!$A$3:$B$63,2))))))</f>
        <v>0</v>
      </c>
      <c r="S24" s="107"/>
      <c r="T24" s="107"/>
      <c r="U24" s="99" t="str">
        <f t="shared" si="4"/>
        <v/>
      </c>
      <c r="V24" s="119">
        <f>R5</f>
        <v>42442</v>
      </c>
    </row>
    <row r="25" spans="1:22" s="9" customFormat="1" ht="9" customHeight="1" x14ac:dyDescent="0.25">
      <c r="A25" s="16"/>
      <c r="B25" s="17"/>
      <c r="C25" s="18"/>
      <c r="D25" s="19"/>
      <c r="E25" s="19"/>
      <c r="F25" s="16"/>
      <c r="G25" s="16"/>
      <c r="H25" s="20"/>
      <c r="I25" s="20"/>
      <c r="J25" s="20"/>
      <c r="K25" s="20"/>
      <c r="L25" s="20"/>
      <c r="M25" s="20"/>
      <c r="N25" s="16"/>
      <c r="O25" s="16"/>
      <c r="P25" s="16"/>
      <c r="Q25" s="21"/>
      <c r="R25" s="21"/>
      <c r="S25" s="21"/>
      <c r="T25" s="35"/>
      <c r="U25" s="10"/>
      <c r="V25" s="11"/>
    </row>
    <row r="26" spans="1:22" customFormat="1" ht="12.6" x14ac:dyDescent="0.25"/>
    <row r="27" spans="1:22" s="8" customFormat="1" ht="13.8" x14ac:dyDescent="0.25">
      <c r="A27" s="8" t="s">
        <v>19</v>
      </c>
      <c r="B27"/>
      <c r="C27" s="158" t="s">
        <v>66</v>
      </c>
      <c r="D27" s="158"/>
      <c r="E27" s="158"/>
      <c r="F27" s="158"/>
      <c r="G27" s="56" t="s">
        <v>36</v>
      </c>
      <c r="H27" s="57">
        <v>1</v>
      </c>
      <c r="I27" s="157" t="s">
        <v>78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</row>
    <row r="28" spans="1:22" s="8" customFormat="1" ht="13.8" x14ac:dyDescent="0.25">
      <c r="B28"/>
      <c r="C28" s="41"/>
      <c r="D28" s="40"/>
      <c r="E28" s="40"/>
      <c r="F28" s="41"/>
      <c r="G28" s="58" t="s">
        <v>22</v>
      </c>
      <c r="H28" s="57">
        <v>2</v>
      </c>
      <c r="I28" s="157" t="s">
        <v>81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</row>
    <row r="29" spans="1:22" s="8" customFormat="1" ht="13.8" x14ac:dyDescent="0.25">
      <c r="A29" s="59" t="s">
        <v>37</v>
      </c>
      <c r="B29"/>
      <c r="C29" s="158"/>
      <c r="D29" s="158"/>
      <c r="E29" s="158"/>
      <c r="F29" s="158"/>
      <c r="G29" s="60"/>
      <c r="H29" s="57">
        <v>3</v>
      </c>
      <c r="I29" s="157" t="s">
        <v>74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</row>
    <row r="30" spans="1:22" ht="13.8" x14ac:dyDescent="0.25">
      <c r="A30" s="7"/>
      <c r="B30"/>
      <c r="C30" s="158"/>
      <c r="D30" s="158"/>
      <c r="E30" s="158"/>
      <c r="F30" s="158"/>
      <c r="G30" s="43"/>
      <c r="H30" s="41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</row>
    <row r="31" spans="1:22" ht="13.8" x14ac:dyDescent="0.25">
      <c r="A31" s="8"/>
      <c r="B31"/>
      <c r="C31" s="158"/>
      <c r="D31" s="158"/>
      <c r="E31" s="158"/>
      <c r="F31" s="158"/>
      <c r="G31" s="62" t="s">
        <v>38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</row>
    <row r="32" spans="1:22" ht="13.8" x14ac:dyDescent="0.25">
      <c r="C32" s="47"/>
      <c r="D32" s="42"/>
      <c r="E32" s="42"/>
      <c r="F32" s="43"/>
      <c r="G32" s="62" t="s">
        <v>39</v>
      </c>
      <c r="H32" s="157" t="s">
        <v>70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</row>
    <row r="33" spans="1:20" ht="13.8" x14ac:dyDescent="0.25">
      <c r="A33" s="8" t="s">
        <v>20</v>
      </c>
      <c r="B33"/>
      <c r="C33" s="158" t="s">
        <v>67</v>
      </c>
      <c r="D33" s="158"/>
      <c r="E33" s="158"/>
      <c r="F33" s="158"/>
      <c r="G33" s="62" t="s">
        <v>40</v>
      </c>
      <c r="H33" s="157" t="s">
        <v>202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</row>
    <row r="34" spans="1:20" ht="13.8" x14ac:dyDescent="0.25">
      <c r="C34" s="158"/>
      <c r="D34" s="158"/>
      <c r="E34" s="158"/>
      <c r="F34" s="158"/>
      <c r="G34" s="62"/>
      <c r="H34" s="40"/>
      <c r="I34" s="63"/>
      <c r="J34" s="2"/>
      <c r="K34" s="2"/>
      <c r="L34" s="2"/>
      <c r="M34" s="2"/>
      <c r="N34" s="2"/>
      <c r="O34" s="2"/>
      <c r="P34" s="2"/>
      <c r="Q34" s="61"/>
      <c r="R34" s="61"/>
      <c r="S34" s="61"/>
      <c r="T34" s="61"/>
    </row>
    <row r="35" spans="1:20" ht="13.8" x14ac:dyDescent="0.25">
      <c r="A35" s="57" t="s">
        <v>41</v>
      </c>
      <c r="B35" s="64"/>
      <c r="C35" s="157" t="s">
        <v>83</v>
      </c>
      <c r="D35" s="158"/>
      <c r="E35" s="158"/>
      <c r="F35" s="158"/>
      <c r="G35" s="62" t="s">
        <v>24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3.8" x14ac:dyDescent="0.25">
      <c r="C36" s="157" t="s">
        <v>203</v>
      </c>
      <c r="D36" s="158"/>
      <c r="E36" s="158"/>
      <c r="F36" s="158"/>
      <c r="G36" s="62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3.8" x14ac:dyDescent="0.25">
      <c r="A37" s="64" t="s">
        <v>23</v>
      </c>
      <c r="B37" s="64"/>
      <c r="C37" s="44" t="s">
        <v>45</v>
      </c>
      <c r="D37" s="45"/>
      <c r="E37" s="45"/>
      <c r="F37" s="46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3.8" x14ac:dyDescent="0.25">
      <c r="A38" s="65"/>
      <c r="B38" s="65"/>
      <c r="C38" s="66"/>
      <c r="D38" s="42"/>
      <c r="E38" s="42"/>
      <c r="F38" s="43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  <row r="39" spans="1:20" ht="13.8" x14ac:dyDescent="0.25"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</sheetData>
  <mergeCells count="25">
    <mergeCell ref="H32:T32"/>
    <mergeCell ref="F1:P1"/>
    <mergeCell ref="F2:P2"/>
    <mergeCell ref="C27:F27"/>
    <mergeCell ref="C29:F29"/>
    <mergeCell ref="C30:F30"/>
    <mergeCell ref="C31:F31"/>
    <mergeCell ref="C5:F5"/>
    <mergeCell ref="H5:K5"/>
    <mergeCell ref="M5:P5"/>
    <mergeCell ref="I27:T27"/>
    <mergeCell ref="I28:T28"/>
    <mergeCell ref="I29:T29"/>
    <mergeCell ref="I30:T30"/>
    <mergeCell ref="H31:T31"/>
    <mergeCell ref="H39:T39"/>
    <mergeCell ref="C33:F33"/>
    <mergeCell ref="C34:F34"/>
    <mergeCell ref="C35:F35"/>
    <mergeCell ref="C36:F36"/>
    <mergeCell ref="H33:T33"/>
    <mergeCell ref="H35:T35"/>
    <mergeCell ref="H36:T36"/>
    <mergeCell ref="H37:T37"/>
    <mergeCell ref="H38:T38"/>
  </mergeCells>
  <phoneticPr fontId="0" type="noConversion"/>
  <conditionalFormatting sqref="H9:M24">
    <cfRule type="cellIs" dxfId="1" priority="1" stopIfTrue="1" operator="between">
      <formula>1</formula>
      <formula>300</formula>
    </cfRule>
    <cfRule type="cellIs" dxfId="0" priority="2" stopIfTrue="1" operator="lessThanOrEqual">
      <formula>0</formula>
    </cfRule>
  </conditionalFormatting>
  <dataValidations count="2">
    <dataValidation type="list" allowBlank="1" showInputMessage="1" showErrorMessage="1" errorTitle="Feil_i_vekktklasse" error="Feil verdi i vektklasse" sqref="A9:A24">
      <formula1>"44,48,53,58,63,69,+69,'+69,69+,75,+75,'+75,75,50,56,62,69,77,85,94,+94,'+94,94+,105,+105,'+105,105+"</formula1>
    </dataValidation>
    <dataValidation type="list" allowBlank="1" showInputMessage="1" showErrorMessage="1" errorTitle="Feil_i_kategori" error="Feil verdi i kategori" sqref="C9:C24">
      <formula1>"UM,JM,SM,UK,JK,SK,M1,M2,M3,M4,M5,M6,M8,M9,M10,K1,K2,K3,K4,K5,K6,K7,K8,K9,K10"</formula1>
    </dataValidation>
  </dataValidations>
  <pageMargins left="0.27559055118110237" right="0.35433070866141736" top="0.27559055118110237" bottom="0.27559055118110237" header="0.5" footer="0.5"/>
  <pageSetup paperSize="9" scale="80" orientation="landscape" copies="2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94AAE6EF176744940E11D3ADF46EF4" ma:contentTypeVersion="5" ma:contentTypeDescription="Opprett et nytt dokument." ma:contentTypeScope="" ma:versionID="48c6c541181150ef3a929f58bece8365">
  <xsd:schema xmlns:xsd="http://www.w3.org/2001/XMLSchema" xmlns:xs="http://www.w3.org/2001/XMLSchema" xmlns:p="http://schemas.microsoft.com/office/2006/metadata/properties" xmlns:ns1="http://schemas.microsoft.com/sharepoint/v3" xmlns:ns2="ef145d64-a689-4632-996c-4b7808930515" targetNamespace="http://schemas.microsoft.com/office/2006/metadata/properties" ma:root="true" ma:fieldsID="b0958f4e0103e81e7467cf0af4556827" ns1:_="" ns2:_="">
    <xsd:import namespace="http://schemas.microsoft.com/sharepoint/v3"/>
    <xsd:import namespace="ef145d64-a689-4632-996c-4b780893051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b809ca8e56e4d4a8122c12376747d4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45d64-a689-4632-996c-4b7808930515" elementFormDefault="qualified">
    <xsd:import namespace="http://schemas.microsoft.com/office/2006/documentManagement/types"/>
    <xsd:import namespace="http://schemas.microsoft.com/office/infopath/2007/PartnerControls"/>
    <xsd:element name="fb809ca8e56e4d4a8122c12376747d4f" ma:index="11" nillable="true" ma:taxonomy="true" ma:internalName="fb809ca8e56e4d4a8122c12376747d4f" ma:taxonomyFieldName="arDokumentkategori" ma:displayName="Dokumentkategori" ma:readOnly="false" ma:default="" ma:fieldId="{fb809ca8-e56e-4d4a-8122-c12376747d4f}" ma:taxonomyMulti="true" ma:sspId="3c6efdf4-b4c8-462d-9cab-4be29478ae61" ma:termSetId="b08b7c1c-db5d-467d-8b8c-eb1e0e0d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d504c98-4430-457d-a15f-e5fdb6a76afc}" ma:internalName="TaxCatchAll" ma:showField="CatchAllData" ma:web="ef145d64-a689-4632-996c-4b7808930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fb809ca8e56e4d4a8122c12376747d4f xmlns="ef145d64-a689-4632-996c-4b78089305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Stevneprotokoller</TermName>
          <TermId xmlns="http://schemas.microsoft.com/office/infopath/2007/PartnerControls">62758785-c66c-4e54-854b-2bf1204ae428</TermId>
        </TermInfo>
      </Terms>
    </fb809ca8e56e4d4a8122c12376747d4f>
    <TaxCatchAll xmlns="ef145d64-a689-4632-996c-4b7808930515">
      <Value>32</Value>
    </TaxCatchAll>
  </documentManagement>
</p:properties>
</file>

<file path=customXml/itemProps1.xml><?xml version="1.0" encoding="utf-8"?>
<ds:datastoreItem xmlns:ds="http://schemas.openxmlformats.org/officeDocument/2006/customXml" ds:itemID="{F4584F23-6A60-4F48-B417-3FA445A0B18A}"/>
</file>

<file path=customXml/itemProps2.xml><?xml version="1.0" encoding="utf-8"?>
<ds:datastoreItem xmlns:ds="http://schemas.openxmlformats.org/officeDocument/2006/customXml" ds:itemID="{2E071542-F2EA-4E18-896D-D048A794E197}"/>
</file>

<file path=customXml/itemProps3.xml><?xml version="1.0" encoding="utf-8"?>
<ds:datastoreItem xmlns:ds="http://schemas.openxmlformats.org/officeDocument/2006/customXml" ds:itemID="{88F07AEE-435B-4D01-9942-4EA8EB4840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15</vt:i4>
      </vt:variant>
    </vt:vector>
  </HeadingPairs>
  <TitlesOfParts>
    <vt:vector size="28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Resultat NM Junior</vt:lpstr>
      <vt:lpstr>Resultat Norges Cup 2</vt:lpstr>
      <vt:lpstr>Resultat NC2 Junior -Ungdom</vt:lpstr>
      <vt:lpstr>Meltzer-Malone</vt:lpstr>
      <vt:lpstr>'P1'!Utskriftsområde</vt:lpstr>
      <vt:lpstr>'P2'!Utskriftsområde</vt:lpstr>
      <vt:lpstr>'P3'!Utskriftsområde</vt:lpstr>
      <vt:lpstr>'P4'!Utskriftsområde</vt:lpstr>
      <vt:lpstr>'P5'!Utskriftsområde</vt:lpstr>
      <vt:lpstr>'P6'!Utskriftsområde</vt:lpstr>
      <vt:lpstr>'P7'!Utskriftsområde</vt:lpstr>
      <vt:lpstr>'P8'!Utskriftsområde</vt:lpstr>
      <vt:lpstr>'P9'!Utskriftsområde</vt:lpstr>
      <vt:lpstr>'Resultat NC2 Junior -Ungdom'!Utskriftsområde</vt:lpstr>
      <vt:lpstr>'Resultat NM Junior'!Utskriftsområde</vt:lpstr>
      <vt:lpstr>'Resultat Norges Cup 2'!Utskriftsområde</vt:lpstr>
      <vt:lpstr>'Resultat NC2 Junior -Ungdom'!Utskriftstitler</vt:lpstr>
      <vt:lpstr>'Resultat NM Junior'!Utskriftstitler</vt:lpstr>
      <vt:lpstr>'Resultat Norges Cup 2'!Utskriftstitler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Hans Bj. Hagenes Vigrestad IK</dc:creator>
  <cp:lastModifiedBy>Pedersen, Arne H.</cp:lastModifiedBy>
  <cp:lastPrinted>2016-03-15T13:03:35Z</cp:lastPrinted>
  <dcterms:created xsi:type="dcterms:W3CDTF">2001-08-31T20:44:44Z</dcterms:created>
  <dcterms:modified xsi:type="dcterms:W3CDTF">2016-04-22T06:20:52Z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Dokumentkategori">
    <vt:lpwstr>32;#Stevneprotokoller|62758785-c66c-4e54-854b-2bf1204ae428</vt:lpwstr>
  </property>
  <property fmtid="{D5CDD505-2E9C-101B-9397-08002B2CF9AE}" pid="3" name="ContentTypeId">
    <vt:lpwstr>0x010100D894AAE6EF176744940E11D3ADF46EF4</vt:lpwstr>
  </property>
</Properties>
</file>