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commentsmeta8"/>
  <Override ContentType="application/binary" PartName="/xl/commentsmeta6"/>
  <Override ContentType="application/binary" PartName="/xl/commentsmeta7"/>
  <Override ContentType="application/binary" PartName="/xl/commentsmeta4"/>
  <Override ContentType="application/binary" PartName="/xl/commentsmeta5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1" sheetId="1" r:id="rId4"/>
    <sheet state="visible" name="P2" sheetId="2" r:id="rId5"/>
    <sheet state="visible" name="P3" sheetId="3" r:id="rId6"/>
    <sheet state="visible" name="P4" sheetId="4" r:id="rId7"/>
    <sheet state="visible" name="P5" sheetId="5" r:id="rId8"/>
    <sheet state="visible" name="P6" sheetId="6" r:id="rId9"/>
    <sheet state="visible" name="P7" sheetId="7" r:id="rId10"/>
    <sheet state="visible" name="P8" sheetId="8" r:id="rId11"/>
    <sheet state="visible" name="P9" sheetId="9" r:id="rId12"/>
    <sheet state="visible" name="Res NM 5-kamp kategori" sheetId="10" r:id="rId13"/>
    <sheet state="visible" name="Res NM 5-kamp ranking" sheetId="11" r:id="rId14"/>
    <sheet state="visible" name="Resultat NC3 U og J" sheetId="12" r:id="rId15"/>
    <sheet state="visible" name="Res NM 5-kamp lagfinale" sheetId="13" r:id="rId16"/>
    <sheet state="visible" name="K1" sheetId="14" r:id="rId17"/>
    <sheet state="visible" name="K2" sheetId="15" r:id="rId18"/>
    <sheet state="visible" name="K3" sheetId="16" r:id="rId19"/>
    <sheet state="visible" name="K4" sheetId="17" r:id="rId20"/>
    <sheet state="visible" name="K5" sheetId="18" r:id="rId21"/>
    <sheet state="visible" name="K6" sheetId="19" r:id="rId22"/>
    <sheet state="visible" name="K7" sheetId="20" r:id="rId23"/>
    <sheet state="visible" name="K8" sheetId="21" r:id="rId24"/>
    <sheet state="visible" name="K9" sheetId="22" r:id="rId25"/>
    <sheet state="hidden" name="Meltzer-Faber" sheetId="23" r:id="rId26"/>
    <sheet state="hidden" name="Module1" sheetId="24" r:id="rId27"/>
  </sheets>
  <definedNames/>
  <calcPr/>
  <extLst>
    <ext uri="GoogleSheetsCustomDataVersion1">
      <go:sheetsCustomData xmlns:go="http://customooxmlschemas.google.com/" r:id="rId28" roundtripDataSignature="AMtx7miud3w1UeGcGhz2diXjyEpt054y2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8">
      <text>
        <t xml:space="preserve">======
ID#AAAAgIHj5jo
tull    (2022-09-19 07:21:47)
Automatisk, ikke skriv i dette feltet.</t>
      </text>
    </comment>
    <comment authorId="0" ref="C44">
      <text>
        <t xml:space="preserve">======
ID#AAAAgIHj5jI
SLB    (2022-09-19 07:21:47)
Navn, klubb, dommergrad</t>
      </text>
    </comment>
    <comment authorId="0" ref="I8">
      <text>
        <t xml:space="preserve">======
ID#AAAAgIHj5hI
tull    (2022-09-19 07:21:47)
Automatisk, ikke skriv i dette feltet.</t>
      </text>
    </comment>
    <comment authorId="0" ref="T7">
      <text>
        <t xml:space="preserve">======
ID#AAAAgIHj5f0
tull    (2022-09-19 07:21:47)
Angis i meter med to desimaler, f.eks. 7,65</t>
      </text>
    </comment>
    <comment authorId="0" ref="O8">
      <text>
        <t xml:space="preserve">======
ID#AAAAgIHj5fk
tull    (2022-09-19 07:21:47)
Automatisk, ikke skriv i dette feltet.</t>
      </text>
    </comment>
    <comment authorId="0" ref="U7">
      <text>
        <t xml:space="preserve">======
ID#AAAAgIHj5fg
tull    (2022-09-19 07:21:47)
Angis i meter med to desimaler, f.eks.9,75.</t>
      </text>
    </comment>
    <comment authorId="0" ref="P8">
      <text>
        <t xml:space="preserve">======
ID#AAAAgIHj5fE
tull    (2022-09-19 07:21:47)
Automatisk, ikke skriv i dette feltet.</t>
      </text>
    </comment>
    <comment authorId="0" ref="J38">
      <text>
        <t xml:space="preserve">======
ID#AAAAgIHj5eg
Microsoft Office-bruker    (2022-09-19 07:21:47)
Navn, klubb, dommer grad</t>
      </text>
    </comment>
    <comment authorId="0" ref="J39">
      <text>
        <t xml:space="preserve">======
ID#AAAAgIHj5dk
Microsoft Office-bruker    (2022-09-19 07:21:47)
Navn, Klubb, dommer grad</t>
      </text>
    </comment>
    <comment authorId="0" ref="L7">
      <text>
        <t xml:space="preserve">======
ID#AAAAgIHj5co
tull    (2022-09-19 07:21:47)
Bruk fnutt (') for planlagt løft (f.eks. '70). Fjern fnutt for godkjent løft (f.eks. 70). Bruk minus (-) for underkjent løft (f.eks. -70).</t>
      </text>
    </comment>
    <comment authorId="0" ref="V8">
      <text>
        <t xml:space="preserve">======
ID#AAAAgIHj5bw
tull    (2022-09-19 07:21:47)
Automatisk, ikke skriv i dette feltet.</t>
      </text>
    </comment>
    <comment authorId="0" ref="U8">
      <text>
        <t xml:space="preserve">======
ID#AAAAgIHj5bo
tull    (2022-09-19 07:21:47)
Automatisk, ikke skriv i dette feltet.</t>
      </text>
    </comment>
    <comment authorId="0" ref="I7">
      <text>
        <t xml:space="preserve">======
ID#AAAAgIHj5bk
tull    (2022-09-19 07:21:47)
Bruk fnutt (') for planlagt løft (f.eks. '50). Fjern fnutt for godkjent løft(f.eks. 50), bruk minus (-) for underkjent løft (f.eks. -50).</t>
      </text>
    </comment>
    <comment authorId="0" ref="V7">
      <text>
        <t xml:space="preserve">======
ID#AAAAgIHj5bE
tull    (2022-09-19 07:21:47)
Angis i sekund med en eller to desimaler, f.eks. 7,3 eller 7,21. Forhøyes automaisk oppover til nærmeste tidel ved poengberegning, dvs. 7,21 blir 7.3 som tellende.</t>
      </text>
    </comment>
    <comment authorId="0" ref="T8">
      <text>
        <t xml:space="preserve">======
ID#AAAAgIHj5a8
tull    (2022-09-19 07:21:47)
Automatisk, ikke skriv i dette feltet.</t>
      </text>
    </comment>
    <comment authorId="0" ref="L8">
      <text>
        <t xml:space="preserve">======
ID#AAAAgIHj5aM
tull    (2022-09-19 07:21:47)
Automatisk, ikke skriv i dette feltet.</t>
      </text>
    </comment>
    <comment authorId="0" ref="J40">
      <text>
        <t xml:space="preserve">======
ID#AAAAgIHj5aQ
Microsoft Office-bruker    (2022-09-19 07:21:47)
Navn, klubb, dommer grad</t>
      </text>
    </comment>
    <comment authorId="0" ref="C38">
      <text>
        <t xml:space="preserve">======
ID#AAAAgIHj5Z8
Arne H. Pedersen    (2022-09-19 07:21:47)
Navn, klubb, dommer  grad</t>
      </text>
    </comment>
    <comment authorId="0" ref="Q8">
      <text>
        <t xml:space="preserve">======
ID#AAAAgIHj5Zs
tull    (2022-09-19 07:21:47)
Automatisk, ikke skriv i dette feltet.</t>
      </text>
    </comment>
  </commentList>
  <extLst>
    <ext uri="GoogleSheetsCustomDataVersion1">
      <go:sheetsCustomData xmlns:go="http://customooxmlschemas.google.com/" r:id="rId1" roundtripDataSignature="AMtx7miKilLQIkfTla2WEJRwZP3OQTLzy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======
ID#AAAAgIHj5jM
tull    (2022-09-19 07:21:47)
Automatisk, ikke skriv i dette feltet.</t>
      </text>
    </comment>
    <comment authorId="0" ref="J39">
      <text>
        <t xml:space="preserve">======
ID#AAAAgIHj5iQ
Microsoft Office-bruker    (2022-09-19 07:21:47)
Navn, klubb, dommer grad</t>
      </text>
    </comment>
    <comment authorId="0" ref="L7">
      <text>
        <t xml:space="preserve">======
ID#AAAAgIHj5h8
tull    (2022-09-19 07:21:47)
Bruk fnutt (') for planlagt løft (f.eks. '70). Fjern fnutt for godkjent løft (f.eks. 70). Bruk minus (-) for underkjent løft (f.eks. -70).</t>
      </text>
    </comment>
    <comment authorId="0" ref="T7">
      <text>
        <t xml:space="preserve">======
ID#AAAAgIHj5iA
tull    (2022-09-19 07:21:47)
Angis i meter med to desimaler, f.eks. 7,65</t>
      </text>
    </comment>
    <comment authorId="0" ref="O8">
      <text>
        <t xml:space="preserve">======
ID#AAAAgIHj5h4
tull    (2022-09-19 07:21:47)
Automatisk, ikke skriv i dette feltet.</t>
      </text>
    </comment>
    <comment authorId="0" ref="C38">
      <text>
        <t xml:space="preserve">======
ID#AAAAgIHj5ho
Arne H. Pedersen    (2022-09-19 07:21:47)
Navn, klubb, dommer  grad</t>
      </text>
    </comment>
    <comment authorId="0" ref="I7">
      <text>
        <t xml:space="preserve">======
ID#AAAAgIHj5hc
tull    (2022-09-19 07:21:47)
Bruk fnutt (') for planlagt løft (f.eks. '50). Fjern fnutt for godkjent løft(f.eks. 50), bruk minus (-) for underkjent løft (f.eks. -50).</t>
      </text>
    </comment>
    <comment authorId="0" ref="R8">
      <text>
        <t xml:space="preserve">======
ID#AAAAgIHj5hQ
tull    (2022-09-19 07:21:47)
Automatisk, ikke skriv i dette feltet.</t>
      </text>
    </comment>
    <comment authorId="0" ref="T8">
      <text>
        <t xml:space="preserve">======
ID#AAAAgIHj5g8
tull    (2022-09-19 07:21:47)
Automatisk, ikke skriv i dette feltet.</t>
      </text>
    </comment>
    <comment authorId="0" ref="L8">
      <text>
        <t xml:space="preserve">======
ID#AAAAgIHj5gc
tull    (2022-09-19 07:21:47)
Automatisk, ikke skriv i dette feltet.</t>
      </text>
    </comment>
    <comment authorId="0" ref="V8">
      <text>
        <t xml:space="preserve">======
ID#AAAAgIHj5gM
tull    (2022-09-19 07:21:47)
Automatisk, ikke skriv i dette feltet.</t>
      </text>
    </comment>
    <comment authorId="0" ref="U7">
      <text>
        <t xml:space="preserve">======
ID#AAAAgIHj5f8
tull    (2022-09-19 07:21:47)
Angis i meter med to desimaler, f.eks.9,75.</t>
      </text>
    </comment>
    <comment authorId="0" ref="Q8">
      <text>
        <t xml:space="preserve">======
ID#AAAAgIHj5fw
tull    (2022-09-19 07:21:47)
Automatisk, ikke skriv i dette feltet.</t>
      </text>
    </comment>
    <comment authorId="0" ref="C44">
      <text>
        <t xml:space="preserve">======
ID#AAAAgIHj5fI
SLB    (2022-09-19 07:21:47)
Navn, klubb, dommergrad</t>
      </text>
    </comment>
    <comment authorId="0" ref="J38">
      <text>
        <t xml:space="preserve">======
ID#AAAAgIHj5eY
Microsoft Office-bruker    (2022-09-19 07:21:47)
Navn, klubb, dommer grad</t>
      </text>
    </comment>
    <comment authorId="0" ref="V7">
      <text>
        <t xml:space="preserve">======
ID#AAAAgIHj5dw
tull    (2022-09-19 07:21:47)
Angis i sekund med en eller to desimaler, f.eks. 7,3 eller 7,21. Forhøyes automaisk oppover til nærmeste tidel ved poengberegning, dvs. 7,21 blir 7.3 som tellende.</t>
      </text>
    </comment>
    <comment authorId="0" ref="U8">
      <text>
        <t xml:space="preserve">======
ID#AAAAgIHj5bA
tull    (2022-09-19 07:21:47)
Automatisk, ikke skriv i dette feltet.</t>
      </text>
    </comment>
    <comment authorId="0" ref="J40">
      <text>
        <t xml:space="preserve">======
ID#AAAAgIHj5Zo
Microsoft Office-bruker    (2022-09-19 07:21:47)
Navn, klubb, dommer grad</t>
      </text>
    </comment>
  </commentList>
  <extLst>
    <ext uri="GoogleSheetsCustomDataVersion1">
      <go:sheetsCustomData xmlns:go="http://customooxmlschemas.google.com/" r:id="rId1" roundtripDataSignature="AMtx7mggInq3K5/dZsf+z6TphTYO7ozf+Q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8">
      <text>
        <t xml:space="preserve">======
ID#AAAAgIHj5iE
tull    (2022-09-19 07:21:47)
Automatisk, ikke skriv i dette feltet.</t>
      </text>
    </comment>
    <comment authorId="0" ref="V8">
      <text>
        <t xml:space="preserve">======
ID#AAAAgIHj5hw
tull    (2022-09-19 07:21:47)
Automatisk, ikke skriv i dette feltet.</t>
      </text>
    </comment>
    <comment authorId="0" ref="U7">
      <text>
        <t xml:space="preserve">======
ID#AAAAgIHj5go
tull    (2022-09-19 07:21:47)
Angis i meter med to desimaler, f.eks.9,75.</t>
      </text>
    </comment>
    <comment authorId="0" ref="L7">
      <text>
        <t xml:space="preserve">======
ID#AAAAgIHj5gY
tull    (2022-09-19 07:21:47)
Bruk fnutt (') for planlagt løft (f.eks. '70). Fjern fnutt for godkjent løft (f.eks. 70). Bruk minus (-) for underkjent løft (f.eks. -70).</t>
      </text>
    </comment>
    <comment authorId="0" ref="J38">
      <text>
        <t xml:space="preserve">======
ID#AAAAgIHj5f4
Microsoft Office-bruker    (2022-09-19 07:21:47)
Navn, klubb, dommer grad</t>
      </text>
    </comment>
    <comment authorId="0" ref="J39">
      <text>
        <t xml:space="preserve">======
ID#AAAAgIHj5fY
Microsoft Office-bruker    (2022-09-19 07:21:47)
Navn, Klubb, dommer grad</t>
      </text>
    </comment>
    <comment authorId="0" ref="C44">
      <text>
        <t xml:space="preserve">======
ID#AAAAgIHj5e8
SLB    (2022-09-19 07:21:47)
Navn, klubb, dommergrad</t>
      </text>
    </comment>
    <comment authorId="0" ref="R8">
      <text>
        <t xml:space="preserve">======
ID#AAAAgIHj5eM
tull    (2022-09-19 07:21:47)
Automatisk, ikke skriv i dette feltet.</t>
      </text>
    </comment>
    <comment authorId="0" ref="I8">
      <text>
        <t xml:space="preserve">======
ID#AAAAgIHj5dg
tull    (2022-09-19 07:21:47)
Automatisk, ikke skriv i dette feltet.</t>
      </text>
    </comment>
    <comment authorId="0" ref="C38">
      <text>
        <t xml:space="preserve">======
ID#AAAAgIHj5dI
Arne H. Pedersen    (2022-09-19 07:21:47)
Navn, klubb, dommer  grad</t>
      </text>
    </comment>
    <comment authorId="0" ref="O8">
      <text>
        <t xml:space="preserve">======
ID#AAAAgIHj5dE
tull    (2022-09-19 07:21:47)
Automatisk, ikke skriv i dette feltet.</t>
      </text>
    </comment>
    <comment authorId="0" ref="I7">
      <text>
        <t xml:space="preserve">======
ID#AAAAgIHj5c0
tull    (2022-09-19 07:21:47)
Bruk fnutt (') for planlagt løft (f.eks. '50). Fjern fnutt for godkjent løft(f.eks. 50), bruk minus (-) for underkjent løft (f.eks. -50).</t>
      </text>
    </comment>
    <comment authorId="0" ref="U8">
      <text>
        <t xml:space="preserve">======
ID#AAAAgIHj5c4
tull    (2022-09-19 07:21:47)
Automatisk, ikke skriv i dette feltet.</t>
      </text>
    </comment>
    <comment authorId="0" ref="Q8">
      <text>
        <t xml:space="preserve">======
ID#AAAAgIHj5ck
tull    (2022-09-19 07:21:47)
Automatisk, ikke skriv i dette feltet.</t>
      </text>
    </comment>
    <comment authorId="0" ref="J40">
      <text>
        <t xml:space="preserve">======
ID#AAAAgIHj5ao
Microsoft Office-bruker    (2022-09-19 07:21:47)
Navn, klubb, dommer grad</t>
      </text>
    </comment>
    <comment authorId="0" ref="V7">
      <text>
        <t xml:space="preserve">======
ID#AAAAgIHj5aA
tull    (2022-09-19 07:21:47)
Angis i sekund med en eller to desimaler, f.eks. 7,3 eller 7,21. Forhøyes automaisk oppover til nærmeste tidel ved poengberegning, dvs. 7,21 blir 7.3 som tellende.</t>
      </text>
    </comment>
    <comment authorId="0" ref="T7">
      <text>
        <t xml:space="preserve">======
ID#AAAAgIHj5Zw
tull    (2022-09-19 07:21:47)
Angis i meter med to desimaler, f.eks. 7,65</t>
      </text>
    </comment>
    <comment authorId="0" ref="P8">
      <text>
        <t xml:space="preserve">======
ID#AAAAgIHj5Y8
tull    (2022-09-19 07:21:47)
Automatisk, ikke skriv i dette feltet.</t>
      </text>
    </comment>
  </commentList>
  <extLst>
    <ext uri="GoogleSheetsCustomDataVersion1">
      <go:sheetsCustomData xmlns:go="http://customooxmlschemas.google.com/" r:id="rId1" roundtripDataSignature="AMtx7mj6ovyyExVvukToTaThmZHggnE0UQ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8">
      <text>
        <t xml:space="preserve">======
ID#AAAAgIHj5jA
tull    (2022-09-19 07:21:47)
Automatisk, ikke skriv i dette feltet.</t>
      </text>
    </comment>
    <comment authorId="0" ref="Q8">
      <text>
        <t xml:space="preserve">======
ID#AAAAgIHj5ig
tull    (2022-09-19 07:21:47)
Automatisk, ikke skriv i dette feltet.</t>
      </text>
    </comment>
    <comment authorId="0" ref="V7">
      <text>
        <t xml:space="preserve">======
ID#AAAAgIHj5g0
tull    (2022-09-19 07:21:47)
Angis i sekund med en eller to desimaler, f.eks. 7,3 eller 7,21. Forhøyes automaisk oppover til nærmeste tidel ved poengberegning, dvs. 7,21 blir 7.3 som tellende.</t>
      </text>
    </comment>
    <comment authorId="0" ref="L7">
      <text>
        <t xml:space="preserve">======
ID#AAAAgIHj5fs
tull    (2022-09-19 07:21:47)
Bruk fnutt (') for planlagt løft (f.eks. '70). Fjern fnutt for godkjent løft (f.eks. 70). Bruk minus (-) for underkjent løft (f.eks. -70).</t>
      </text>
    </comment>
    <comment authorId="0" ref="C44">
      <text>
        <t xml:space="preserve">======
ID#AAAAgIHj5fU
SLB    (2022-09-19 07:21:47)
Navn, klubb, dommergrad</t>
      </text>
    </comment>
    <comment authorId="0" ref="U8">
      <text>
        <t xml:space="preserve">======
ID#AAAAgIHj5e4
tull    (2022-09-19 07:21:47)
Automatisk, ikke skriv i dette feltet.</t>
      </text>
    </comment>
    <comment authorId="0" ref="U7">
      <text>
        <t xml:space="preserve">======
ID#AAAAgIHj5ek
tull    (2022-09-19 07:21:47)
Angis i meter med to desimaler, f.eks.9,75.</t>
      </text>
    </comment>
    <comment authorId="0" ref="I7">
      <text>
        <t xml:space="preserve">======
ID#AAAAgIHj5eU
tull    (2022-09-19 07:21:47)
Bruk fnutt (') for planlagt løft (f.eks. '50). Fjern fnutt for godkjent løft(f.eks. 50), bruk minus (-) for underkjent løft (f.eks. -50).</t>
      </text>
    </comment>
    <comment authorId="0" ref="J39">
      <text>
        <t xml:space="preserve">======
ID#AAAAgIHj5eI
Microsoft Office-bruker    (2022-09-19 07:21:47)
Navn, Klubb, dommer grad</t>
      </text>
    </comment>
    <comment authorId="0" ref="T7">
      <text>
        <t xml:space="preserve">======
ID#AAAAgIHj5eE
tull    (2022-09-19 07:21:47)
Angis i meter med to desimaler, f.eks. 7,65</t>
      </text>
    </comment>
    <comment authorId="0" ref="P8">
      <text>
        <t xml:space="preserve">======
ID#AAAAgIHj5d8
tull    (2022-09-19 07:21:47)
Automatisk, ikke skriv i dette feltet.</t>
      </text>
    </comment>
    <comment authorId="0" ref="C38">
      <text>
        <t xml:space="preserve">======
ID#AAAAgIHj5d4
Arne H. Pedersen    (2022-09-19 07:21:47)
Navn, klubb, dommer  grad</t>
      </text>
    </comment>
    <comment authorId="0" ref="I8">
      <text>
        <t xml:space="preserve">======
ID#AAAAgIHj5d0
tull    (2022-09-19 07:21:47)
Automatisk, ikke skriv i dette feltet.</t>
      </text>
    </comment>
    <comment authorId="0" ref="V8">
      <text>
        <t xml:space="preserve">======
ID#AAAAgIHj5c8
tull    (2022-09-19 07:21:47)
Automatisk, ikke skriv i dette feltet.</t>
      </text>
    </comment>
    <comment authorId="0" ref="J38">
      <text>
        <t xml:space="preserve">======
ID#AAAAgIHj5b8
Microsoft Office-bruker    (2022-09-19 07:21:47)
Navn, klubb, dommer grad</t>
      </text>
    </comment>
    <comment authorId="0" ref="T8">
      <text>
        <t xml:space="preserve">======
ID#AAAAgIHj5b4
tull    (2022-09-19 07:21:47)
Automatisk, ikke skriv i dette feltet.</t>
      </text>
    </comment>
    <comment authorId="0" ref="R8">
      <text>
        <t xml:space="preserve">======
ID#AAAAgIHj5ac
tull    (2022-09-19 07:21:47)
Automatisk, ikke skriv i dette feltet.</t>
      </text>
    </comment>
    <comment authorId="0" ref="O8">
      <text>
        <t xml:space="preserve">======
ID#AAAAgIHj5Zk
tull    (2022-09-19 07:21:47)
Automatisk, ikke skriv i dette feltet.</t>
      </text>
    </comment>
    <comment authorId="0" ref="J40">
      <text>
        <t xml:space="preserve">======
ID#AAAAgIHj5ZA
Microsoft Office-bruker    (2022-09-19 07:21:47)
Navn, klubb, dommer grad</t>
      </text>
    </comment>
  </commentList>
  <extLst>
    <ext uri="GoogleSheetsCustomDataVersion1">
      <go:sheetsCustomData xmlns:go="http://customooxmlschemas.google.com/" r:id="rId1" roundtripDataSignature="AMtx7mi8I6XyDRpz0VN0gP1HIJKD1b6lZQ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40">
      <text>
        <t xml:space="preserve">======
ID#AAAAgIHj5jg
Microsoft Office-bruker    (2022-09-19 07:21:47)
Navn, klubb, dommer grad</t>
      </text>
    </comment>
    <comment authorId="0" ref="Q8">
      <text>
        <t xml:space="preserve">======
ID#AAAAgIHj5jY
tull    (2022-09-19 07:21:47)
Automatisk, ikke skriv i dette feltet.</t>
      </text>
    </comment>
    <comment authorId="0" ref="J38">
      <text>
        <t xml:space="preserve">======
ID#AAAAgIHj5jQ
Microsoft Office-bruker    (2022-09-19 07:21:47)
Navn, klubb, dommer grad</t>
      </text>
    </comment>
    <comment authorId="0" ref="R8">
      <text>
        <t xml:space="preserve">======
ID#AAAAgIHj5i0
tull    (2022-09-19 07:21:47)
Automatisk, ikke skriv i dette feltet.</t>
      </text>
    </comment>
    <comment authorId="0" ref="P8">
      <text>
        <t xml:space="preserve">======
ID#AAAAgIHj5ik
tull    (2022-09-19 07:21:47)
Automatisk, ikke skriv i dette feltet.</t>
      </text>
    </comment>
    <comment authorId="0" ref="O8">
      <text>
        <t xml:space="preserve">======
ID#AAAAgIHj5iY
tull    (2022-09-19 07:21:47)
Automatisk, ikke skriv i dette feltet.</t>
      </text>
    </comment>
    <comment authorId="0" ref="U8">
      <text>
        <t xml:space="preserve">======
ID#AAAAgIHj5h0
tull    (2022-09-19 07:21:47)
Automatisk, ikke skriv i dette feltet.</t>
      </text>
    </comment>
    <comment authorId="0" ref="C38">
      <text>
        <t xml:space="preserve">======
ID#AAAAgIHj5hM
Arne H. Pedersen    (2022-09-19 07:21:47)
Navn, klubb, dommer  grad</t>
      </text>
    </comment>
    <comment authorId="0" ref="V8">
      <text>
        <t xml:space="preserve">======
ID#AAAAgIHj5gk
tull    (2022-09-19 07:21:47)
Automatisk, ikke skriv i dette feltet.</t>
      </text>
    </comment>
    <comment authorId="0" ref="C44">
      <text>
        <t xml:space="preserve">======
ID#AAAAgIHj5gg
SLB    (2022-09-19 07:21:47)
Navn, klubb, dommergrad</t>
      </text>
    </comment>
    <comment authorId="0" ref="I7">
      <text>
        <t xml:space="preserve">======
ID#AAAAgIHj5fA
tull    (2022-09-19 07:21:47)
Bruk fnutt (') for planlagt løft (f.eks. '50). Fjern fnutt for godkjent løft(f.eks. 50), bruk minus (-) for underkjent løft (f.eks. -50).</t>
      </text>
    </comment>
    <comment authorId="0" ref="T7">
      <text>
        <t xml:space="preserve">======
ID#AAAAgIHj5ds
tull    (2022-09-19 07:21:47)
Angis i meter med to desimaler, f.eks. 7,65</t>
      </text>
    </comment>
    <comment authorId="0" ref="J41">
      <text>
        <t xml:space="preserve">======
ID#AAAAgIHj5dM
Microsoft Office-bruker    (2022-09-19 07:21:47)
Navn, klubb, dommer grad</t>
      </text>
    </comment>
    <comment authorId="0" ref="I8">
      <text>
        <t xml:space="preserve">======
ID#AAAAgIHj5cY
tull    (2022-09-19 07:21:47)
Automatisk, ikke skriv i dette feltet.</t>
      </text>
    </comment>
    <comment authorId="0" ref="L7">
      <text>
        <t xml:space="preserve">======
ID#AAAAgIHj5cQ
tull    (2022-09-19 07:21:47)
Bruk fnutt (') for planlagt løft (f.eks. '70). Fjern fnutt for godkjent løft (f.eks. 70). Bruk minus (-) for underkjent løft (f.eks. -70).</t>
      </text>
    </comment>
    <comment authorId="0" ref="L8">
      <text>
        <t xml:space="preserve">======
ID#AAAAgIHj5bU
tull    (2022-09-19 07:21:47)
Automatisk, ikke skriv i dette feltet.</t>
      </text>
    </comment>
    <comment authorId="0" ref="V7">
      <text>
        <t xml:space="preserve">======
ID#AAAAgIHj5bM
tull    (2022-09-19 07:21:47)
Angis i sekund med en eller to desimaler, f.eks. 7,3 eller 7,21. Forhøyes automaisk oppover til nærmeste tidel ved poengberegning, dvs. 7,21 blir 7.3 som tellende.</t>
      </text>
    </comment>
    <comment authorId="0" ref="U7">
      <text>
        <t xml:space="preserve">======
ID#AAAAgIHj5aE
tull    (2022-09-19 07:21:47)
Angis i meter med to desimaler, f.eks.9,75.</t>
      </text>
    </comment>
    <comment authorId="0" ref="J39">
      <text>
        <t xml:space="preserve">======
ID#AAAAgIHj5ZQ
Microsoft Office-bruker    (2022-09-19 07:21:47)
Navn, Klubb, dommer grad</t>
      </text>
    </comment>
    <comment authorId="0" ref="T8">
      <text>
        <t xml:space="preserve">======
ID#AAAAgIHj5ZE
tull    (2022-09-19 07:21:47)
Automatisk, ikke skriv i dette feltet.</t>
      </text>
    </comment>
  </commentList>
  <extLst>
    <ext uri="GoogleSheetsCustomDataVersion1">
      <go:sheetsCustomData xmlns:go="http://customooxmlschemas.google.com/" r:id="rId1" roundtripDataSignature="AMtx7miyU6uVrXyKD/LY5TrkNOEsiGZlTg=="/>
    </ext>
  </extL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V7">
      <text>
        <t xml:space="preserve">======
ID#AAAAgIHj5jU
tull    (2022-09-19 07:21:47)
Angis i sekund med en eller to desimaler, f.eks. 7,3 eller 7,21. Forhøyes automaisk oppover til nærmeste tidel ved poengberegning, dvs. 7,21 blir 7.3 som tellende.</t>
      </text>
    </comment>
    <comment authorId="0" ref="J38">
      <text>
        <t xml:space="preserve">======
ID#AAAAgIHj5jc
Microsoft Office-bruker    (2022-09-19 07:21:47)
Navn, klubb, dommer grad</t>
      </text>
    </comment>
    <comment authorId="0" ref="I8">
      <text>
        <t xml:space="preserve">======
ID#AAAAgIHj5i8
tull    (2022-09-19 07:21:47)
Automatisk, ikke skriv i dette feltet.</t>
      </text>
    </comment>
    <comment authorId="0" ref="L8">
      <text>
        <t xml:space="preserve">======
ID#AAAAgIHj5jE
tull    (2022-09-19 07:21:47)
Automatisk, ikke skriv i dette feltet.</t>
      </text>
    </comment>
    <comment authorId="0" ref="I7">
      <text>
        <t xml:space="preserve">======
ID#AAAAgIHj5iM
tull    (2022-09-19 07:21:47)
Bruk fnutt (') for planlagt løft (f.eks. '50). Fjern fnutt for godkjent løft(f.eks. 50), bruk minus (-) for underkjent løft (f.eks. -50).</t>
      </text>
    </comment>
    <comment authorId="0" ref="U8">
      <text>
        <t xml:space="preserve">======
ID#AAAAgIHj5hA
tull    (2022-09-19 07:21:47)
Automatisk, ikke skriv i dette feltet.</t>
      </text>
    </comment>
    <comment authorId="0" ref="J39">
      <text>
        <t xml:space="preserve">======
ID#AAAAgIHj5gs
Microsoft Office-bruker    (2022-09-19 07:21:47)
Navn, klubb, dommer grad</t>
      </text>
    </comment>
    <comment authorId="0" ref="C44">
      <text>
        <t xml:space="preserve">======
ID#AAAAgIHj5fQ
SLB    (2022-09-19 07:21:47)
Navn, klubb, dommergrad</t>
      </text>
    </comment>
    <comment authorId="0" ref="O8">
      <text>
        <t xml:space="preserve">======
ID#AAAAgIHj5fM
tull    (2022-09-19 07:21:47)
Automatisk, ikke skriv i dette feltet.</t>
      </text>
    </comment>
    <comment authorId="0" ref="T7">
      <text>
        <t xml:space="preserve">======
ID#AAAAgIHj5ew
tull    (2022-09-19 07:21:47)
Angis i meter med to desimaler, f.eks. 7,65</t>
      </text>
    </comment>
    <comment authorId="0" ref="P8">
      <text>
        <t xml:space="preserve">======
ID#AAAAgIHj5eo
tull    (2022-09-19 07:21:47)
Automatisk, ikke skriv i dette feltet.</t>
      </text>
    </comment>
    <comment authorId="0" ref="J40">
      <text>
        <t xml:space="preserve">======
ID#AAAAgIHj5cs
Microsoft Office-bruker    (2022-09-19 07:21:47)
Navn, klubb, dommer grad</t>
      </text>
    </comment>
    <comment authorId="0" ref="R8">
      <text>
        <t xml:space="preserve">======
ID#AAAAgIHj5cU
tull    (2022-09-19 07:21:47)
Automatisk, ikke skriv i dette feltet.</t>
      </text>
    </comment>
    <comment authorId="0" ref="V8">
      <text>
        <t xml:space="preserve">======
ID#AAAAgIHj5bc
tull    (2022-09-19 07:21:47)
Automatisk, ikke skriv i dette feltet.</t>
      </text>
    </comment>
    <comment authorId="0" ref="C38">
      <text>
        <t xml:space="preserve">======
ID#AAAAgIHj5ak
Arne H. Pedersen    (2022-09-19 07:21:47)
Navn, klubb, dommer  grad</t>
      </text>
    </comment>
    <comment authorId="0" ref="Q8">
      <text>
        <t xml:space="preserve">======
ID#AAAAgIHj5aY
tull    (2022-09-19 07:21:47)
Automatisk, ikke skriv i dette feltet.</t>
      </text>
    </comment>
    <comment authorId="0" ref="L7">
      <text>
        <t xml:space="preserve">======
ID#AAAAgIHj5Z4
tull    (2022-09-19 07:21:47)
Bruk fnutt (') for planlagt løft (f.eks. '70). Fjern fnutt for godkjent løft (f.eks. 70). Bruk minus (-) for underkjent løft (f.eks. -70).</t>
      </text>
    </comment>
    <comment authorId="0" ref="T8">
      <text>
        <t xml:space="preserve">======
ID#AAAAgIHj5Zc
tull    (2022-09-19 07:21:47)
Automatisk, ikke skriv i dette feltet.</t>
      </text>
    </comment>
  </commentList>
  <extLst>
    <ext uri="GoogleSheetsCustomDataVersion1">
      <go:sheetsCustomData xmlns:go="http://customooxmlschemas.google.com/" r:id="rId1" roundtripDataSignature="AMtx7mhrE+IWECUZekxLshvS+25wzDiKoQ=="/>
    </ext>
  </extL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8">
      <text>
        <t xml:space="preserve">======
ID#AAAAgIHj5i4
tull    (2022-09-19 07:21:47)
Automatisk, ikke skriv i dette feltet.</t>
      </text>
    </comment>
    <comment authorId="0" ref="T7">
      <text>
        <t xml:space="preserve">======
ID#AAAAgIHj5iw
tull    (2022-09-19 07:21:47)
Angis i meter med to desimaler, f.eks. 7,65</t>
      </text>
    </comment>
    <comment authorId="0" ref="Q8">
      <text>
        <t xml:space="preserve">======
ID#AAAAgIHj5is
tull    (2022-09-19 07:21:47)
Automatisk, ikke skriv i dette feltet.</t>
      </text>
    </comment>
    <comment authorId="0" ref="J40">
      <text>
        <t xml:space="preserve">======
ID#AAAAgIHj5ic
Microsoft Office-bruker    (2022-09-19 07:21:47)
Navn, klubb, dommer grad</t>
      </text>
    </comment>
    <comment authorId="0" ref="J38">
      <text>
        <t xml:space="preserve">======
ID#AAAAgIHj5hU
Microsoft Office-bruker    (2022-09-19 07:21:47)
Navn, klubb, dommer grad</t>
      </text>
    </comment>
    <comment authorId="0" ref="P8">
      <text>
        <t xml:space="preserve">======
ID#AAAAgIHj5hY
tull    (2022-09-19 07:21:47)
Automatisk, ikke skriv i dette feltet.</t>
      </text>
    </comment>
    <comment authorId="0" ref="L7">
      <text>
        <t xml:space="preserve">======
ID#AAAAgIHj5g4
tull    (2022-09-19 07:21:47)
Bruk fnutt (') for planlagt løft (f.eks. '70). Fjern fnutt for godkjent løft (f.eks. 70). Bruk minus (-) for underkjent løft (f.eks. -70).</t>
      </text>
    </comment>
    <comment authorId="0" ref="I7">
      <text>
        <t xml:space="preserve">======
ID#AAAAgIHj5gU
tull    (2022-09-19 07:21:47)
Bruk fnutt (') for planlagt løft (f.eks. '50). Fjern fnutt for godkjent løft(f.eks. 50), bruk minus (-) for underkjent løft (f.eks. -50).</t>
      </text>
    </comment>
    <comment authorId="0" ref="O8">
      <text>
        <t xml:space="preserve">======
ID#AAAAgIHj5gA
tull    (2022-09-19 07:21:47)
Automatisk, ikke skriv i dette feltet.</t>
      </text>
    </comment>
    <comment authorId="0" ref="V8">
      <text>
        <t xml:space="preserve">======
ID#AAAAgIHj5es
tull    (2022-09-19 07:21:47)
Automatisk, ikke skriv i dette feltet.</t>
      </text>
    </comment>
    <comment authorId="0" ref="C44">
      <text>
        <t xml:space="preserve">======
ID#AAAAgIHj5eQ
SLB    (2022-09-19 07:21:47)
Navn, klubb, dommergrad</t>
      </text>
    </comment>
    <comment authorId="0" ref="C38">
      <text>
        <t xml:space="preserve">======
ID#AAAAgIHj5cc
Arne H. Pedersen    (2022-09-19 07:21:47)
Navn, klubb, dommer  grad</t>
      </text>
    </comment>
    <comment authorId="0" ref="V7">
      <text>
        <t xml:space="preserve">======
ID#AAAAgIHj5cM
tull    (2022-09-19 07:21:47)
Angis i sekund med en eller to desimaler, f.eks. 7,3 eller 7,21. Forhøyes automaisk oppover til nærmeste tidel ved poengberegning, dvs. 7,21 blir 7.3 som tellende.</t>
      </text>
    </comment>
    <comment authorId="0" ref="R8">
      <text>
        <t xml:space="preserve">======
ID#AAAAgIHj5bs
tull    (2022-09-19 07:21:47)
Automatisk, ikke skriv i dette feltet.</t>
      </text>
    </comment>
    <comment authorId="0" ref="I8">
      <text>
        <t xml:space="preserve">======
ID#AAAAgIHj5bg
tull    (2022-09-19 07:21:47)
Automatisk, ikke skriv i dette feltet.</t>
      </text>
    </comment>
    <comment authorId="0" ref="J39">
      <text>
        <t xml:space="preserve">======
ID#AAAAgIHj5bI
Microsoft Office-bruker    (2022-09-19 07:21:47)
Navn, Klubb, dommer grad</t>
      </text>
    </comment>
    <comment authorId="0" ref="U8">
      <text>
        <t xml:space="preserve">======
ID#AAAAgIHj5aw
tull    (2022-09-19 07:21:47)
Automatisk, ikke skriv i dette feltet.</t>
      </text>
    </comment>
    <comment authorId="0" ref="T8">
      <text>
        <t xml:space="preserve">======
ID#AAAAgIHj5as
tull    (2022-09-19 07:21:47)
Automatisk, ikke skriv i dette feltet.</t>
      </text>
    </comment>
    <comment authorId="0" ref="U7">
      <text>
        <t xml:space="preserve">======
ID#AAAAgIHj5aI
tull    (2022-09-19 07:21:47)
Angis i meter med to desimaler, f.eks.9,75.</t>
      </text>
    </comment>
  </commentList>
  <extLst>
    <ext uri="GoogleSheetsCustomDataVersion1">
      <go:sheetsCustomData xmlns:go="http://customooxmlschemas.google.com/" r:id="rId1" roundtripDataSignature="AMtx7mhi6Jz7Z2fGDh7SBTtYXV1UPzEz9A=="/>
    </ext>
  </extL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Q8">
      <text>
        <t xml:space="preserve">======
ID#AAAAgIHj5jk
tull    (2022-09-19 07:21:47)
Automatisk, ikke skriv i dette feltet.</t>
      </text>
    </comment>
    <comment authorId="0" ref="J38">
      <text>
        <t xml:space="preserve">======
ID#AAAAgIHj5hg
Microsoft Office-bruker    (2022-09-19 07:21:47)
Navn, klubb, dommer grad</t>
      </text>
    </comment>
    <comment authorId="0" ref="I7">
      <text>
        <t xml:space="preserve">======
ID#AAAAgIHj5hE
tull    (2022-09-19 07:21:47)
Bruk fnutt (') for planlagt løft (f.eks. '50). Fjern fnutt for godkjent løft(f.eks. 50), bruk minus (-) for underkjent løft (f.eks. -50).</t>
      </text>
    </comment>
    <comment authorId="0" ref="O8">
      <text>
        <t xml:space="preserve">======
ID#AAAAgIHj5gw
tull    (2022-09-19 07:21:47)
Automatisk, ikke skriv i dette feltet.</t>
      </text>
    </comment>
    <comment authorId="0" ref="J39">
      <text>
        <t xml:space="preserve">======
ID#AAAAgIHj5gQ
Microsoft Office-bruker    (2022-09-19 07:21:47)
Navn, Klubb, dommer grad</t>
      </text>
    </comment>
    <comment authorId="0" ref="C44">
      <text>
        <t xml:space="preserve">======
ID#AAAAgIHj5gI
SLB    (2022-09-19 07:21:47)
Navn, klubb, dommergrad</t>
      </text>
    </comment>
    <comment authorId="0" ref="T7">
      <text>
        <t xml:space="preserve">======
ID#AAAAgIHj5dQ
tull    (2022-09-19 07:21:47)
Angis i meter med to desimaler, f.eks. 7,65</t>
      </text>
    </comment>
    <comment authorId="0" ref="T8">
      <text>
        <t xml:space="preserve">======
ID#AAAAgIHj5dA
tull    (2022-09-19 07:21:47)
Automatisk, ikke skriv i dette feltet.</t>
      </text>
    </comment>
    <comment authorId="0" ref="C38">
      <text>
        <t xml:space="preserve">======
ID#AAAAgIHj5cg
Arne H. Pedersen    (2022-09-19 07:21:47)
Navn, klubb, dommer  grad</t>
      </text>
    </comment>
    <comment authorId="0" ref="V8">
      <text>
        <t xml:space="preserve">======
ID#AAAAgIHj5cE
tull    (2022-09-19 07:21:47)
Automatisk, ikke skriv i dette feltet.</t>
      </text>
    </comment>
    <comment authorId="0" ref="V7">
      <text>
        <t xml:space="preserve">======
ID#AAAAgIHj5cA
tull    (2022-09-19 07:21:47)
Angis i sekund med en eller to desimaler, f.eks. 7,3 eller 7,21. Forhøyes automaisk oppover til nærmeste tidel ved poengberegning, dvs. 7,21 blir 7.3 som tellende.</t>
      </text>
    </comment>
    <comment authorId="0" ref="I8">
      <text>
        <t xml:space="preserve">======
ID#AAAAgIHj5b0
tull    (2022-09-19 07:21:47)
Automatisk, ikke skriv i dette feltet.</t>
      </text>
    </comment>
    <comment authorId="0" ref="P8">
      <text>
        <t xml:space="preserve">======
ID#AAAAgIHj5a4
tull    (2022-09-19 07:21:47)
Automatisk, ikke skriv i dette feltet.</t>
      </text>
    </comment>
    <comment authorId="0" ref="J40">
      <text>
        <t xml:space="preserve">======
ID#AAAAgIHj5ag
Microsoft Office-bruker    (2022-09-19 07:21:47)
Navn, klubb, dommer grad</t>
      </text>
    </comment>
    <comment authorId="0" ref="L8">
      <text>
        <t xml:space="preserve">======
ID#AAAAgIHj5Z0
tull    (2022-09-19 07:21:47)
Automatisk, ikke skriv i dette feltet.</t>
      </text>
    </comment>
    <comment authorId="0" ref="R8">
      <text>
        <t xml:space="preserve">======
ID#AAAAgIHj5Zg
tull    (2022-09-19 07:21:47)
Automatisk, ikke skriv i dette feltet.</t>
      </text>
    </comment>
    <comment authorId="0" ref="U8">
      <text>
        <t xml:space="preserve">======
ID#AAAAgIHj5ZU
tull    (2022-09-19 07:21:47)
Automatisk, ikke skriv i dette feltet.</t>
      </text>
    </comment>
    <comment authorId="0" ref="L7">
      <text>
        <t xml:space="preserve">======
ID#AAAAgIHj5ZM
tull    (2022-09-19 07:21:47)
Bruk fnutt (') for planlagt løft (f.eks. '70). Fjern fnutt for godkjent løft (f.eks. 70). Bruk minus (-) for underkjent løft (f.eks. -70).</t>
      </text>
    </comment>
  </commentList>
  <extLst>
    <ext uri="GoogleSheetsCustomDataVersion1">
      <go:sheetsCustomData xmlns:go="http://customooxmlschemas.google.com/" r:id="rId1" roundtripDataSignature="AMtx7miohz8Y21WP7FPOMFMbqLCsbncskA=="/>
    </ext>
  </extL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7">
      <text>
        <t xml:space="preserve">======
ID#AAAAgIHj5io
tull    (2022-09-19 07:21:47)
Bruk fnutt (') for planlagt løft (f.eks. '70). Fjern fnutt for godkjent løft (f.eks. 70). Bruk minus (-) for underkjent løft (f.eks. -70).</t>
      </text>
    </comment>
    <comment authorId="0" ref="T7">
      <text>
        <t xml:space="preserve">======
ID#AAAAgIHj5iU
tull    (2022-09-19 07:21:47)
Angis i meter med to desimaler, f.eks. 7,65</t>
      </text>
    </comment>
    <comment authorId="0" ref="C44">
      <text>
        <t xml:space="preserve">======
ID#AAAAgIHj5iI
SLB    (2022-09-19 07:21:47)
Navn, klubb, dommergrad</t>
      </text>
    </comment>
    <comment authorId="0" ref="Q8">
      <text>
        <t xml:space="preserve">======
ID#AAAAgIHj5hk
tull    (2022-09-19 07:21:47)
Automatisk, ikke skriv i dette feltet.</t>
      </text>
    </comment>
    <comment authorId="0" ref="J38">
      <text>
        <t xml:space="preserve">======
ID#AAAAgIHj5gE
Microsoft Office-bruker    (2022-09-19 07:21:47)
Navn, klubb, dommer grad</t>
      </text>
    </comment>
    <comment authorId="0" ref="I7">
      <text>
        <t xml:space="preserve">======
ID#AAAAgIHj5fo
tull    (2022-09-19 07:21:47)
Bruk fnutt (') for planlagt løft (f.eks. '50). Fjern fnutt for godkjent løft(f.eks. 50), bruk minus (-) for underkjent løft (f.eks. -50).</t>
      </text>
    </comment>
    <comment authorId="0" ref="I8">
      <text>
        <t xml:space="preserve">======
ID#AAAAgIHj5fc
tull    (2022-09-19 07:21:47)
Automatisk, ikke skriv i dette feltet.</t>
      </text>
    </comment>
    <comment authorId="0" ref="V7">
      <text>
        <t xml:space="preserve">======
ID#AAAAgIHj5e0
tull    (2022-09-19 07:21:47)
Angis i sekund med en eller to desimaler, f.eks. 7,3 eller 7,21. Forhøyes automaisk oppover til nærmeste tidel ved poengberegning, dvs. 7,21 blir 7.3 som tellende.</t>
      </text>
    </comment>
    <comment authorId="0" ref="C38">
      <text>
        <t xml:space="preserve">======
ID#AAAAgIHj5ec
Arne H. Pedersen    (2022-09-19 07:21:47)
Navn, klubb, dommer  grad</t>
      </text>
    </comment>
    <comment authorId="0" ref="R8">
      <text>
        <t xml:space="preserve">======
ID#AAAAgIHj5eA
tull    (2022-09-19 07:21:47)
Automatisk, ikke skriv i dette feltet.</t>
      </text>
    </comment>
    <comment authorId="0" ref="J39">
      <text>
        <t xml:space="preserve">======
ID#AAAAgIHj5dc
Microsoft Office-bruker    (2022-09-19 07:21:47)
Navn, Klubb, dommer grad</t>
      </text>
    </comment>
    <comment authorId="0" ref="V8">
      <text>
        <t xml:space="preserve">======
ID#AAAAgIHj5dY
tull    (2022-09-19 07:21:47)
Automatisk, ikke skriv i dette feltet.</t>
      </text>
    </comment>
    <comment authorId="0" ref="O8">
      <text>
        <t xml:space="preserve">======
ID#AAAAgIHj5dU
tull    (2022-09-19 07:21:47)
Automatisk, ikke skriv i dette feltet.</t>
      </text>
    </comment>
    <comment authorId="0" ref="L8">
      <text>
        <t xml:space="preserve">======
ID#AAAAgIHj5cI
tull    (2022-09-19 07:21:47)
Automatisk, ikke skriv i dette feltet.</t>
      </text>
    </comment>
    <comment authorId="0" ref="P8">
      <text>
        <t xml:space="preserve">======
ID#AAAAgIHj5bY
tull    (2022-09-19 07:21:47)
Automatisk, ikke skriv i dette feltet.</t>
      </text>
    </comment>
    <comment authorId="0" ref="U7">
      <text>
        <t xml:space="preserve">======
ID#AAAAgIHj5a0
tull    (2022-09-19 07:21:47)
Angis i meter med to desimaler, f.eks.9,75.</t>
      </text>
    </comment>
    <comment authorId="0" ref="T8">
      <text>
        <t xml:space="preserve">======
ID#AAAAgIHj5aU
tull    (2022-09-19 07:21:47)
Automatisk, ikke skriv i dette feltet.</t>
      </text>
    </comment>
    <comment authorId="0" ref="J40">
      <text>
        <t xml:space="preserve">======
ID#AAAAgIHj5ZY
Microsoft Office-bruker    (2022-09-19 07:21:47)
Navn, klubb, dommer grad</t>
      </text>
    </comment>
  </commentList>
  <extLst>
    <ext uri="GoogleSheetsCustomDataVersion1">
      <go:sheetsCustomData xmlns:go="http://customooxmlschemas.google.com/" r:id="rId1" roundtripDataSignature="AMtx7mi+T475kxXgjMd3+lbS6vrnYNWP+A=="/>
    </ext>
  </extLst>
</comments>
</file>

<file path=xl/sharedStrings.xml><?xml version="1.0" encoding="utf-8"?>
<sst xmlns="http://schemas.openxmlformats.org/spreadsheetml/2006/main" count="1525" uniqueCount="295">
  <si>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</si>
  <si>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 xml:space="preserve"> ØVELSEN 40 M SPRINT</t>
  </si>
  <si>
    <t>Norges Vektløfterforbund</t>
  </si>
  <si>
    <t xml:space="preserve">    Ved manuell tidtaking skal det legges til 0,2 sek</t>
  </si>
  <si>
    <t>Stevnekat:</t>
  </si>
  <si>
    <t>NM 5-kamp</t>
  </si>
  <si>
    <t>Arrangør:</t>
  </si>
  <si>
    <t>Larvik AK</t>
  </si>
  <si>
    <t>Sted:</t>
  </si>
  <si>
    <t>Stavernhallen</t>
  </si>
  <si>
    <t>Dato:</t>
  </si>
  <si>
    <t>Pulje:</t>
  </si>
  <si>
    <t>meltzer</t>
  </si>
  <si>
    <t>Vekt-</t>
  </si>
  <si>
    <t>Kropps-</t>
  </si>
  <si>
    <t>Kat.</t>
  </si>
  <si>
    <t>Fødsels-</t>
  </si>
  <si>
    <t>St</t>
  </si>
  <si>
    <t>Navn</t>
  </si>
  <si>
    <t>Lag</t>
  </si>
  <si>
    <t>Rykk</t>
  </si>
  <si>
    <t>Støt</t>
  </si>
  <si>
    <t>Vektløfting  total</t>
  </si>
  <si>
    <t>Poeng</t>
  </si>
  <si>
    <t>3-hopp</t>
  </si>
  <si>
    <t>Kulekast</t>
  </si>
  <si>
    <t>40 m sprint</t>
  </si>
  <si>
    <t>3-kamp</t>
  </si>
  <si>
    <t>5-kamp</t>
  </si>
  <si>
    <t>PL</t>
  </si>
  <si>
    <t>Rek</t>
  </si>
  <si>
    <t>faber</t>
  </si>
  <si>
    <t>Sinclair</t>
  </si>
  <si>
    <t>klasse</t>
  </si>
  <si>
    <t>vekt</t>
  </si>
  <si>
    <t>v.løft</t>
  </si>
  <si>
    <t>dato</t>
  </si>
  <si>
    <t>nt</t>
  </si>
  <si>
    <t>5-kamp poeng</t>
  </si>
  <si>
    <t>Sml</t>
  </si>
  <si>
    <t>Veteran</t>
  </si>
  <si>
    <t>sum</t>
  </si>
  <si>
    <t>total</t>
  </si>
  <si>
    <t>Kjønn</t>
  </si>
  <si>
    <t>Alder</t>
  </si>
  <si>
    <t>menn</t>
  </si>
  <si>
    <t>kvinner</t>
  </si>
  <si>
    <t>gyldig</t>
  </si>
  <si>
    <t>Coeff.</t>
  </si>
  <si>
    <t>49</t>
  </si>
  <si>
    <t>UK</t>
  </si>
  <si>
    <t>13-14</t>
  </si>
  <si>
    <t>Heidi Nævdal</t>
  </si>
  <si>
    <t>AK Bjørgvin</t>
  </si>
  <si>
    <t>64</t>
  </si>
  <si>
    <t>Mariell Endestad Hellevang</t>
  </si>
  <si>
    <t>Tambarskjelvar IL</t>
  </si>
  <si>
    <t>Nora K. Haugland</t>
  </si>
  <si>
    <t>Vigrstad IK</t>
  </si>
  <si>
    <t>Lea B. Jensen</t>
  </si>
  <si>
    <t>55</t>
  </si>
  <si>
    <t>Lisa Siqveland</t>
  </si>
  <si>
    <t>Eline Høien</t>
  </si>
  <si>
    <t>76</t>
  </si>
  <si>
    <t>Mille Dekke</t>
  </si>
  <si>
    <t>Spydeberg Atletene</t>
  </si>
  <si>
    <t>Med herrekule og herresinclair</t>
  </si>
  <si>
    <t xml:space="preserve"> </t>
  </si>
  <si>
    <t>UM</t>
  </si>
  <si>
    <t>Stevnets leder:</t>
  </si>
  <si>
    <t>Hilde Næss, Lørenskog AK, TO II</t>
  </si>
  <si>
    <t>Dommere:</t>
  </si>
  <si>
    <t>Nora Skuggedlal, Larvik AK, F</t>
  </si>
  <si>
    <t>Christian Lysenstøen, Spydeberg Atletene, F</t>
  </si>
  <si>
    <t>Jury:</t>
  </si>
  <si>
    <t>Bjarne Bergheim, Breimsbyga IL, F</t>
  </si>
  <si>
    <t>Teknisk kontrollør:</t>
  </si>
  <si>
    <t>Chief Marshall:</t>
  </si>
  <si>
    <t>Rebekka Tao Jacobsen, Larvik AK, F - Hans Skjerpen, Larvik AK</t>
  </si>
  <si>
    <t>Sekretær:</t>
  </si>
  <si>
    <t>Arne H. Pedersen, AK Bjørgvin</t>
  </si>
  <si>
    <t>Tidtaker:</t>
  </si>
  <si>
    <t>Jarle Bjerkholt, Larvik AK, F</t>
  </si>
  <si>
    <t>Hans Bjørnar Hagenes, Vigrestad IK, F</t>
  </si>
  <si>
    <t>Speaker:</t>
  </si>
  <si>
    <t>Beskrivelse Rekorder:</t>
  </si>
  <si>
    <t>Notater:</t>
  </si>
  <si>
    <t>Ny Sinclair tablell benyttes fra 1.1.2018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</si>
  <si>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</si>
  <si>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Svein Surdal</t>
  </si>
  <si>
    <t>Vigrestad IK</t>
  </si>
  <si>
    <t>Tom Andre Birkelid Rosvoll</t>
  </si>
  <si>
    <t>Ruben Skjørestad</t>
  </si>
  <si>
    <t>67</t>
  </si>
  <si>
    <t>William Kyvik</t>
  </si>
  <si>
    <t>Tysvær VK</t>
  </si>
  <si>
    <t>Andreas Kvamsås Savland</t>
  </si>
  <si>
    <t>73</t>
  </si>
  <si>
    <t>Olai Åmot</t>
  </si>
  <si>
    <t>Aron Jensen Fauske</t>
  </si>
  <si>
    <t>Rene Myhre</t>
  </si>
  <si>
    <t>Tønsberg-Kam.</t>
  </si>
  <si>
    <t>81</t>
  </si>
  <si>
    <t>Nikolai K. Aadland</t>
  </si>
  <si>
    <t>+102</t>
  </si>
  <si>
    <t>Ove Berge Christiansen</t>
  </si>
  <si>
    <t>Per Marstad, Tønsberg-Kam., TO I</t>
  </si>
  <si>
    <t>Daniel Solberg, Tønsberg-Kam., F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</si>
  <si>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</si>
  <si>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59</t>
  </si>
  <si>
    <t>JK</t>
  </si>
  <si>
    <t>17-18</t>
  </si>
  <si>
    <t>Ronja Lenvik</t>
  </si>
  <si>
    <t>Hitra VK</t>
  </si>
  <si>
    <t>Rina Tysse</t>
  </si>
  <si>
    <t>Siv-Helene Haaland</t>
  </si>
  <si>
    <t>Sandra Nævdal</t>
  </si>
  <si>
    <t>x</t>
  </si>
  <si>
    <t>71</t>
  </si>
  <si>
    <t>Trine Endestad Hellevang</t>
  </si>
  <si>
    <t>Tine Rognaldsen Pedersen</t>
  </si>
  <si>
    <t>19-23</t>
  </si>
  <si>
    <t>Julia Jordanger Loen</t>
  </si>
  <si>
    <t>Breimsbygda IL</t>
  </si>
  <si>
    <t>Emilie Kolseth Jensen</t>
  </si>
  <si>
    <t>-</t>
  </si>
  <si>
    <t>SK</t>
  </si>
  <si>
    <t>Anna Wiik</t>
  </si>
  <si>
    <t>Louisa Hjelmås</t>
  </si>
  <si>
    <t>Gjøvik AK</t>
  </si>
  <si>
    <t>Tinna Ringsaker</t>
  </si>
  <si>
    <t>Johnny Olsen, Grenland AK, F</t>
  </si>
  <si>
    <t>Kim Eirik Tollefsen, Tønsberg-Kam., F - Torbjørsn Ødegård, Vigrestad IK, F</t>
  </si>
  <si>
    <t>Sandra Nævdal, UK, 59 kg; støt  92 kg, saml 167 kg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</si>
  <si>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</si>
  <si>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61</t>
  </si>
  <si>
    <t>15-16</t>
  </si>
  <si>
    <t>Eirik Orasmäe</t>
  </si>
  <si>
    <t>Sean Elliot Paudel</t>
  </si>
  <si>
    <t>Tomack Sand</t>
  </si>
  <si>
    <t>Emil Viktor Sveum</t>
  </si>
  <si>
    <t>Rene Djupå</t>
  </si>
  <si>
    <t>Erik A. F. Johansson</t>
  </si>
  <si>
    <t>Aksel Svorstøl</t>
  </si>
  <si>
    <t>Ruben Vikhals Bjerkan</t>
  </si>
  <si>
    <t>Nidelv IL</t>
  </si>
  <si>
    <t>89</t>
  </si>
  <si>
    <t>Oliver Haugan</t>
  </si>
  <si>
    <t>Adrian Rosmæl Skauge</t>
  </si>
  <si>
    <t>Brede Lesto</t>
  </si>
  <si>
    <t>Terje Gulvik, Larvik AK, F</t>
  </si>
  <si>
    <t>Line Søfteland, AK Bjørgvin, F</t>
  </si>
  <si>
    <t>Kim Eirik Tollefsen, Tønsberg-Kam., F - Bjarne Bergheim, Breeimsbygda IL, F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</si>
  <si>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</si>
  <si>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Henrik Firminio Kjeldsberg</t>
  </si>
  <si>
    <t>Alvolai Røyseth</t>
  </si>
  <si>
    <t>xxx</t>
  </si>
  <si>
    <t xml:space="preserve">Nima Berntsen </t>
  </si>
  <si>
    <t>William Christiansen</t>
  </si>
  <si>
    <t>96</t>
  </si>
  <si>
    <t>Jakub Kubyda</t>
  </si>
  <si>
    <t>Stefan Rønnevik</t>
  </si>
  <si>
    <t>Rasmus Heggvik Aune</t>
  </si>
  <si>
    <t>JM</t>
  </si>
  <si>
    <t>Eivind Balstad</t>
  </si>
  <si>
    <t>Lasse Bye</t>
  </si>
  <si>
    <t>Kristen Røyseth</t>
  </si>
  <si>
    <t>Safa Sjøli Ararat</t>
  </si>
  <si>
    <t>Johan Fredrik Murberg, Tønsberg-Kam., F - Hans Skjerpen, Larvik AK</t>
  </si>
  <si>
    <t>Torbjørn Ødegård, Vigrestad IK, F</t>
  </si>
  <si>
    <t>Johan Thonerud, Spydeberg Atletene, F</t>
  </si>
  <si>
    <t>Alvolai Røyseth, UM, 73 kg: rykk 103 kg, støt 123 kg, sml. 226 kg</t>
  </si>
  <si>
    <t>Rasmus Heggvik Aune, UM, 73 kg: støt 125 kg, 130 kg sml 228 kg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</si>
  <si>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</si>
  <si>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.</t>
  </si>
  <si>
    <t>31.03.03</t>
  </si>
  <si>
    <t>Emil Strandskog</t>
  </si>
  <si>
    <t>SM</t>
  </si>
  <si>
    <t>Robert Andre Moldestad</t>
  </si>
  <si>
    <t>04.07.00</t>
  </si>
  <si>
    <t>Marius Haranes</t>
  </si>
  <si>
    <t>11.12.99</t>
  </si>
  <si>
    <t>Adrian Henneli</t>
  </si>
  <si>
    <t>26.09.01</t>
  </si>
  <si>
    <t>Remy Heggvik Aune</t>
  </si>
  <si>
    <t>Bent Andre Midtbø</t>
  </si>
  <si>
    <t>+109</t>
  </si>
  <si>
    <t>04.04.02</t>
  </si>
  <si>
    <t>Hans G. Kvadsheim</t>
  </si>
  <si>
    <t>109</t>
  </si>
  <si>
    <t>13.09.99</t>
  </si>
  <si>
    <t>Vetle Andersen</t>
  </si>
  <si>
    <t>Terje Guvik, Larvik AK, F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</si>
  <si>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</si>
  <si>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24-34</t>
  </si>
  <si>
    <t>12.09.96</t>
  </si>
  <si>
    <t>Rebekka Tao Jacobsen</t>
  </si>
  <si>
    <t>Melissa Schanche</t>
  </si>
  <si>
    <t>Marit Årdalsbakke</t>
  </si>
  <si>
    <t>87</t>
  </si>
  <si>
    <t>Lone Kalland</t>
  </si>
  <si>
    <t>Linnea Johanssen</t>
  </si>
  <si>
    <t>Eva Kristin Erikson</t>
  </si>
  <si>
    <t>Tryggve Duun, Trondheim AK, TO I</t>
  </si>
  <si>
    <t>Nora Skuggedal, Larvik AK, F</t>
  </si>
  <si>
    <t>Bjørnar Olsen, Grenland AK, F</t>
  </si>
  <si>
    <t>Frode Thorsås, Larvik AK, F</t>
  </si>
  <si>
    <t>Robert Andre Moldestad, Breeimsbygda IL, F - Bjarne Bergheim, Breimsbygda IL, F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</si>
  <si>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</si>
  <si>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Sara Broe Østvold</t>
  </si>
  <si>
    <t>Celine Mariell Båtnes</t>
  </si>
  <si>
    <t>Karoline Merli</t>
  </si>
  <si>
    <t>Oslo AK</t>
  </si>
  <si>
    <t>Katarina Øye</t>
  </si>
  <si>
    <t>K1</t>
  </si>
  <si>
    <t>+35</t>
  </si>
  <si>
    <t>Tinna Marína Jónsdóttir⁠</t>
  </si>
  <si>
    <t>Merete Ree</t>
  </si>
  <si>
    <t>K2</t>
  </si>
  <si>
    <t>Hilde Næss</t>
  </si>
  <si>
    <t>Lørenskog AK</t>
  </si>
  <si>
    <t>K4</t>
  </si>
  <si>
    <t>Line Søfteland</t>
  </si>
  <si>
    <t>K5</t>
  </si>
  <si>
    <t>Margit Skjervheim</t>
  </si>
  <si>
    <t>Julia Jordanger Loen, Breimsbygda IL, F</t>
  </si>
  <si>
    <t>Robert Andre Moldestad, Breimsbygda IL, F - Daniel Solberg, Tønsberg-Kam, F</t>
  </si>
  <si>
    <r>
      <rPr>
        <rFont val="Arial Black"/>
        <b/>
        <color theme="1"/>
        <sz val="28.0"/>
      </rPr>
      <t xml:space="preserve">5 - k a m p    p r o t o k o l l 
</t>
    </r>
    <r>
      <rPr>
        <rFont val="Arial Black"/>
        <b/>
        <color theme="1"/>
        <sz val="24.0"/>
      </rPr>
      <t>inkl. vektløft-protokoll</t>
    </r>
  </si>
  <si>
    <t>06.08.96</t>
  </si>
  <si>
    <t>Jonas Grønstad</t>
  </si>
  <si>
    <t>15.07.96</t>
  </si>
  <si>
    <t>Bjarne Bergheim</t>
  </si>
  <si>
    <t>17.03.97</t>
  </si>
  <si>
    <t>Andreas Klinkenbesrg</t>
  </si>
  <si>
    <t>15.10.92</t>
  </si>
  <si>
    <t>Jørgen Kjellevand</t>
  </si>
  <si>
    <t>17.11.91</t>
  </si>
  <si>
    <t>Tord Gravdal</t>
  </si>
  <si>
    <t>24.12.89</t>
  </si>
  <si>
    <t>Kim Eirik Tollefsen</t>
  </si>
  <si>
    <t>M3</t>
  </si>
  <si>
    <t>30.03.76</t>
  </si>
  <si>
    <t>Børge Aadland</t>
  </si>
  <si>
    <t>M4</t>
  </si>
  <si>
    <t>02.07.68</t>
  </si>
  <si>
    <t>Dag Rønnevik</t>
  </si>
  <si>
    <t>M6</t>
  </si>
  <si>
    <t>04.09.61</t>
  </si>
  <si>
    <t>Terje Gulvik</t>
  </si>
  <si>
    <t>Daniel Solberg. Tønsberg-Kam., F</t>
  </si>
  <si>
    <t>Torbjørn Ødegård, Vigrestad IK, F, Johnny Olsen, Grenland AK, F</t>
  </si>
  <si>
    <t>Rebekka Tao Jacobsen, Larvik AK, F - Robert Andre Moldestad, Breimsbygda IL, F</t>
  </si>
  <si>
    <t>Resultat NM 5-kamp kategori</t>
  </si>
  <si>
    <t>17.-18.09.22</t>
  </si>
  <si>
    <t>Plass</t>
  </si>
  <si>
    <t>Kr.vekt</t>
  </si>
  <si>
    <t>Kat. vl</t>
  </si>
  <si>
    <t>Kat. 5-k</t>
  </si>
  <si>
    <t>Født</t>
  </si>
  <si>
    <t>Klubb</t>
  </si>
  <si>
    <t>Hopp</t>
  </si>
  <si>
    <t>Kule</t>
  </si>
  <si>
    <t>Kvinner</t>
  </si>
  <si>
    <t>Menn</t>
  </si>
  <si>
    <t>Resultat NM 5-kamp ranking</t>
  </si>
  <si>
    <t>Resultat Norges Cup 3. runde Ungdom og Junior</t>
  </si>
  <si>
    <t>Ungdom jenter</t>
  </si>
  <si>
    <t>Ungdom gutter</t>
  </si>
  <si>
    <t>Junior jenter</t>
  </si>
  <si>
    <t>Junior gutter</t>
  </si>
  <si>
    <t>Resultat NM 5-kamp lagfinale</t>
  </si>
  <si>
    <t>Kvinner inntil 18 år</t>
  </si>
  <si>
    <t>Kvinner  over 18 år</t>
  </si>
  <si>
    <t>Menn inntil 18 år</t>
  </si>
  <si>
    <t>Menn over 18 år</t>
  </si>
  <si>
    <t>Stevnets art:</t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</si>
  <si>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</si>
  <si>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t>Trehopp</t>
  </si>
  <si>
    <t>40m sprint</t>
  </si>
  <si>
    <t>Beste</t>
  </si>
  <si>
    <t>Med herrekule</t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</si>
  <si>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</si>
  <si>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</si>
  <si>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</si>
  <si>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</si>
  <si>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</si>
  <si>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</si>
  <si>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t>7M42</t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</si>
  <si>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</si>
  <si>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t>Med herrekule:</t>
  </si>
  <si>
    <r>
      <rPr>
        <rFont val="Open Sans"/>
        <color theme="1"/>
        <sz val="10.0"/>
      </rPr>
      <t xml:space="preserve">Kulestørrelser: Gutter: 11-12: </t>
    </r>
    <r>
      <rPr>
        <rFont val="MS Sans Serif"/>
        <b/>
        <color theme="1"/>
        <sz val="10.0"/>
      </rPr>
      <t>2 kg</t>
    </r>
    <r>
      <rPr>
        <rFont val="MS Sans Serif"/>
        <color theme="1"/>
        <sz val="10.0"/>
      </rPr>
      <t xml:space="preserve">, 13-14: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 xml:space="preserve">, 15-16: </t>
    </r>
    <r>
      <rPr>
        <rFont val="Arial"/>
        <b/>
        <color theme="1"/>
        <sz val="10.0"/>
      </rPr>
      <t>4 kg</t>
    </r>
    <r>
      <rPr>
        <rFont val="MS Sans Serif"/>
        <color theme="1"/>
        <sz val="10.0"/>
      </rPr>
      <t xml:space="preserve">, Alle andre: </t>
    </r>
    <r>
      <rPr>
        <rFont val="Arial"/>
        <b/>
        <color theme="1"/>
        <sz val="10.0"/>
      </rPr>
      <t>5 kg</t>
    </r>
    <r>
      <rPr>
        <rFont val="MS Sans Serif"/>
        <color theme="1"/>
        <sz val="10.0"/>
      </rPr>
      <t xml:space="preserve">.     Jenter:11-12, 13-14: </t>
    </r>
    <r>
      <rPr>
        <rFont val="MS Sans Serif"/>
        <b/>
        <color theme="1"/>
        <sz val="10.0"/>
      </rPr>
      <t>2 kg,</t>
    </r>
    <r>
      <rPr>
        <rFont val="MS Sans Serif"/>
        <color theme="1"/>
        <sz val="10.0"/>
      </rPr>
      <t xml:space="preserve">  Alle andre: </t>
    </r>
    <r>
      <rPr>
        <rFont val="Arial"/>
        <b/>
        <color theme="1"/>
        <sz val="10.0"/>
      </rPr>
      <t>3 kg</t>
    </r>
    <r>
      <rPr>
        <rFont val="MS Sans Serif"/>
        <color theme="1"/>
        <sz val="10.0"/>
      </rPr>
      <t>.</t>
    </r>
  </si>
  <si>
    <t>1-</t>
  </si>
  <si>
    <t>Meltzer-Faber</t>
  </si>
  <si>
    <t>Poeng menn</t>
  </si>
  <si>
    <t>Poeng kvinner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</si>
</sst>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/mm/yy"/>
    <numFmt numFmtId="165" formatCode="0.0"/>
    <numFmt numFmtId="166" formatCode="0;[Red]0"/>
    <numFmt numFmtId="167" formatCode="0.0000"/>
    <numFmt numFmtId="168" formatCode="0.000000"/>
    <numFmt numFmtId="169" formatCode="0.0;[Red]0.0"/>
    <numFmt numFmtId="170" formatCode="0.000"/>
  </numFmts>
  <fonts count="36">
    <font>
      <sz val="10.0"/>
      <color rgb="FF000000"/>
      <name val="Open Sans"/>
      <scheme val="minor"/>
    </font>
    <font>
      <sz val="10.0"/>
      <color theme="1"/>
      <name val="Open Sans"/>
    </font>
    <font>
      <b/>
      <sz val="28.0"/>
      <color theme="1"/>
      <name val="Arial Black"/>
    </font>
    <font>
      <b/>
      <sz val="10.0"/>
      <color rgb="FFFF0000"/>
      <name val="Arial"/>
    </font>
    <font>
      <b/>
      <sz val="14.0"/>
      <color rgb="FFFF0000"/>
      <name val="Arial"/>
    </font>
    <font>
      <sz val="18.0"/>
      <color theme="1"/>
      <name val="Arial Black"/>
    </font>
    <font>
      <sz val="12.0"/>
      <color theme="1"/>
      <name val="Times New Roman"/>
    </font>
    <font>
      <b/>
      <sz val="12.0"/>
      <color theme="1"/>
      <name val="Times New Roman"/>
    </font>
    <font>
      <b/>
      <sz val="10.0"/>
      <color theme="1"/>
      <name val="Arial"/>
    </font>
    <font>
      <b/>
      <sz val="11.0"/>
      <color theme="1"/>
      <name val="Arial"/>
    </font>
    <font>
      <sz val="10.0"/>
      <color theme="1"/>
      <name val="Times New Roman"/>
    </font>
    <font>
      <sz val="9.0"/>
      <color theme="1"/>
      <name val="Times New Roman"/>
    </font>
    <font/>
    <font>
      <sz val="10.0"/>
      <color theme="1"/>
      <name val="Arial"/>
    </font>
    <font>
      <sz val="9.0"/>
      <color theme="1"/>
      <name val="Arial"/>
    </font>
    <font>
      <b/>
      <sz val="12.0"/>
      <color rgb="FF000080"/>
      <name val="Times New Roman"/>
    </font>
    <font>
      <sz val="12.0"/>
      <color theme="1"/>
      <name val="Calibri"/>
    </font>
    <font>
      <b/>
      <i/>
      <sz val="10.0"/>
      <color theme="1"/>
      <name val="Arial"/>
    </font>
    <font>
      <b/>
      <sz val="11.0"/>
      <color rgb="FFFF0000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>
      <b/>
      <sz val="10.0"/>
      <color theme="1"/>
      <name val="Times New Roman"/>
    </font>
    <font>
      <sz val="8.0"/>
      <color theme="1"/>
      <name val="Times New Roman"/>
    </font>
    <font>
      <sz val="11.0"/>
      <color theme="1"/>
      <name val="Open Sans"/>
      <scheme val="minor"/>
    </font>
    <font>
      <b/>
      <sz val="12.0"/>
      <color rgb="FFFF0000"/>
      <name val="Times New Roman"/>
    </font>
    <font>
      <b/>
      <sz val="24.0"/>
      <color rgb="FFFFFFFF"/>
      <name val="Arial"/>
    </font>
    <font>
      <b/>
      <sz val="20.0"/>
      <color rgb="FFFFFFFF"/>
      <name val="Arial"/>
    </font>
    <font>
      <sz val="20.0"/>
      <color theme="1"/>
      <name val="Open Sans"/>
    </font>
    <font>
      <b/>
      <sz val="16.0"/>
      <color theme="1"/>
      <name val="Arial"/>
    </font>
    <font>
      <color theme="1"/>
      <name val="Open Sans"/>
      <scheme val="minor"/>
    </font>
    <font>
      <b/>
      <sz val="22.0"/>
      <color theme="1"/>
      <name val="Times New Roman"/>
    </font>
    <font>
      <sz val="22.0"/>
      <color theme="1"/>
      <name val="Times New Roman"/>
    </font>
    <font>
      <b/>
      <sz val="18.0"/>
      <color theme="1"/>
      <name val="Arial"/>
    </font>
    <font>
      <b/>
      <sz val="12.0"/>
      <color theme="1"/>
      <name val="Arial"/>
    </font>
    <font>
      <sz val="11.0"/>
      <color theme="1"/>
      <name val="Arial"/>
    </font>
    <font>
      <sz val="11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CC9CCC"/>
        <bgColor rgb="FFCC9CCC"/>
      </patternFill>
    </fill>
    <fill>
      <patternFill patternType="solid">
        <fgColor rgb="FFA6CAF0"/>
        <bgColor rgb="FFA6CAF0"/>
      </patternFill>
    </fill>
    <fill>
      <patternFill patternType="solid">
        <fgColor rgb="FFF2F2F2"/>
        <bgColor rgb="FFF2F2F2"/>
      </patternFill>
    </fill>
  </fills>
  <borders count="91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  <bottom style="dotted">
        <color rgb="FF000000"/>
      </bottom>
    </border>
    <border>
      <top style="medium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bottom style="dotted">
        <color rgb="FF000000"/>
      </bottom>
    </border>
    <border>
      <left style="thin">
        <color rgb="FF000000"/>
      </left>
      <bottom style="dotted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top style="dotted">
        <color rgb="FF000000"/>
      </top>
    </border>
    <border>
      <top style="dotted">
        <color rgb="FF000000"/>
      </top>
    </border>
    <border>
      <right style="thin">
        <color rgb="FF000000"/>
      </right>
      <top style="dotted">
        <color rgb="FF000000"/>
      </top>
    </border>
    <border>
      <left style="thin">
        <color rgb="FF000000"/>
      </left>
      <right style="medium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dotted">
        <color rgb="FF000000"/>
      </top>
      <bottom style="medium">
        <color rgb="FF000000"/>
      </bottom>
    </border>
    <border>
      <top style="dotted">
        <color rgb="FF000000"/>
      </top>
      <bottom style="medium">
        <color rgb="FF000000"/>
      </bottom>
    </border>
    <border>
      <right style="thin">
        <color rgb="FF000000"/>
      </right>
      <top style="dotted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top style="hair">
        <color rgb="FF000000"/>
      </top>
    </border>
    <border>
      <top style="hair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right style="thin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</border>
    <border>
      <left style="dotted">
        <color rgb="FF000000"/>
      </left>
      <right style="medium">
        <color rgb="FF000000"/>
      </right>
      <bottom style="dotted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dotted">
        <color rgb="FF000000"/>
      </bottom>
    </border>
    <border>
      <right style="thin">
        <color rgb="FF000000"/>
      </right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top style="thin">
        <color rgb="FF000000"/>
      </top>
    </border>
    <border>
      <left style="dotted">
        <color rgb="FF000000"/>
      </left>
      <top style="medium">
        <color rgb="FF000000"/>
      </top>
      <bottom style="dotted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</border>
    <border>
      <left style="medium">
        <color rgb="FF000000"/>
      </left>
      <right style="thin">
        <color rgb="FF000000"/>
      </right>
      <top style="dotted">
        <color rgb="FF000000"/>
      </top>
    </border>
    <border>
      <left style="dotted">
        <color rgb="FF000000"/>
      </left>
      <top style="thin">
        <color rgb="FF000000"/>
      </top>
      <bottom style="dotted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3" numFmtId="0" xfId="0" applyAlignment="1" applyFont="1">
      <alignment horizontal="left" vertical="top"/>
    </xf>
    <xf borderId="0" fillId="0" fontId="6" numFmtId="0" xfId="0" applyAlignment="1" applyFont="1">
      <alignment horizontal="right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6" numFmtId="164" xfId="0" applyAlignment="1" applyFont="1" applyNumberFormat="1">
      <alignment horizontal="right"/>
    </xf>
    <xf borderId="0" fillId="0" fontId="8" numFmtId="164" xfId="0" applyAlignment="1" applyFont="1" applyNumberFormat="1">
      <alignment horizontal="left"/>
    </xf>
    <xf borderId="0" fillId="0" fontId="6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1" numFmtId="0" xfId="0" applyFont="1"/>
    <xf borderId="0" fillId="0" fontId="10" numFmtId="0" xfId="0" applyFont="1"/>
    <xf borderId="1" fillId="2" fontId="1" numFmtId="0" xfId="0" applyBorder="1" applyFill="1" applyFont="1"/>
    <xf borderId="2" fillId="0" fontId="11" numFmtId="0" xfId="0" applyAlignment="1" applyBorder="1" applyFont="1">
      <alignment horizontal="center"/>
    </xf>
    <xf borderId="3" fillId="0" fontId="11" numFmtId="0" xfId="0" applyAlignment="1" applyBorder="1" applyFont="1">
      <alignment horizontal="center"/>
    </xf>
    <xf borderId="4" fillId="0" fontId="11" numFmtId="0" xfId="0" applyAlignment="1" applyBorder="1" applyFont="1">
      <alignment horizontal="center"/>
    </xf>
    <xf borderId="5" fillId="0" fontId="11" numFmtId="165" xfId="0" applyAlignment="1" applyBorder="1" applyFont="1" applyNumberFormat="1">
      <alignment horizontal="center"/>
    </xf>
    <xf borderId="5" fillId="0" fontId="11" numFmtId="0" xfId="0" applyAlignment="1" applyBorder="1" applyFont="1">
      <alignment horizontal="center"/>
    </xf>
    <xf borderId="4" fillId="0" fontId="12" numFmtId="0" xfId="0" applyBorder="1" applyFont="1"/>
    <xf borderId="3" fillId="0" fontId="12" numFmtId="0" xfId="0" applyBorder="1" applyFont="1"/>
    <xf borderId="6" fillId="0" fontId="11" numFmtId="0" xfId="0" applyAlignment="1" applyBorder="1" applyFont="1">
      <alignment horizontal="center"/>
    </xf>
    <xf borderId="7" fillId="0" fontId="12" numFmtId="0" xfId="0" applyBorder="1" applyFont="1"/>
    <xf borderId="8" fillId="0" fontId="11" numFmtId="0" xfId="0" applyAlignment="1" applyBorder="1" applyFont="1">
      <alignment horizontal="center"/>
    </xf>
    <xf borderId="9" fillId="0" fontId="11" numFmtId="0" xfId="0" applyAlignment="1" applyBorder="1" applyFont="1">
      <alignment horizontal="center"/>
    </xf>
    <xf borderId="5" fillId="0" fontId="11" numFmtId="2" xfId="0" applyAlignment="1" applyBorder="1" applyFont="1" applyNumberFormat="1">
      <alignment horizontal="center"/>
    </xf>
    <xf borderId="10" fillId="0" fontId="11" numFmtId="0" xfId="0" applyAlignment="1" applyBorder="1" applyFont="1">
      <alignment horizontal="center"/>
    </xf>
    <xf borderId="0" fillId="0" fontId="13" numFmtId="0" xfId="0" applyFont="1"/>
    <xf borderId="0" fillId="0" fontId="10" numFmtId="0" xfId="0" applyAlignment="1" applyFont="1">
      <alignment horizontal="center"/>
    </xf>
    <xf borderId="1" fillId="2" fontId="1" numFmtId="0" xfId="0" applyAlignment="1" applyBorder="1" applyFont="1">
      <alignment horizontal="center"/>
    </xf>
    <xf borderId="11" fillId="0" fontId="11" numFmtId="0" xfId="0" applyAlignment="1" applyBorder="1" applyFont="1">
      <alignment horizontal="center"/>
    </xf>
    <xf borderId="12" fillId="0" fontId="11" numFmtId="0" xfId="0" applyAlignment="1" applyBorder="1" applyFont="1">
      <alignment horizontal="center"/>
    </xf>
    <xf borderId="13" fillId="0" fontId="11" numFmtId="0" xfId="0" applyAlignment="1" applyBorder="1" applyFont="1">
      <alignment horizontal="center"/>
    </xf>
    <xf borderId="14" fillId="0" fontId="11" numFmtId="165" xfId="0" applyAlignment="1" applyBorder="1" applyFont="1" applyNumberFormat="1">
      <alignment horizontal="center"/>
    </xf>
    <xf borderId="14" fillId="0" fontId="11" numFmtId="0" xfId="0" applyAlignment="1" applyBorder="1" applyFont="1">
      <alignment horizontal="center"/>
    </xf>
    <xf borderId="15" fillId="0" fontId="11" numFmtId="0" xfId="0" applyAlignment="1" applyBorder="1" applyFont="1">
      <alignment horizontal="center"/>
    </xf>
    <xf borderId="16" fillId="0" fontId="12" numFmtId="0" xfId="0" applyBorder="1" applyFont="1"/>
    <xf borderId="17" fillId="0" fontId="12" numFmtId="0" xfId="0" applyBorder="1" applyFont="1"/>
    <xf borderId="18" fillId="0" fontId="11" numFmtId="0" xfId="0" applyAlignment="1" applyBorder="1" applyFont="1">
      <alignment horizontal="center"/>
    </xf>
    <xf borderId="19" fillId="0" fontId="11" numFmtId="0" xfId="0" applyAlignment="1" applyBorder="1" applyFont="1">
      <alignment horizontal="center"/>
    </xf>
    <xf borderId="20" fillId="0" fontId="11" numFmtId="0" xfId="0" applyAlignment="1" applyBorder="1" applyFont="1">
      <alignment horizontal="center"/>
    </xf>
    <xf borderId="14" fillId="0" fontId="11" numFmtId="2" xfId="0" applyAlignment="1" applyBorder="1" applyFont="1" applyNumberFormat="1">
      <alignment horizontal="center"/>
    </xf>
    <xf borderId="21" fillId="0" fontId="14" numFmtId="0" xfId="0" applyAlignment="1" applyBorder="1" applyFont="1">
      <alignment horizontal="center"/>
    </xf>
    <xf borderId="0" fillId="0" fontId="10" numFmtId="0" xfId="0" applyAlignment="1" applyFont="1">
      <alignment horizontal="right"/>
    </xf>
    <xf borderId="22" fillId="0" fontId="7" numFmtId="49" xfId="0" applyAlignment="1" applyBorder="1" applyFont="1" applyNumberFormat="1">
      <alignment horizontal="center" vertical="center"/>
    </xf>
    <xf borderId="23" fillId="0" fontId="7" numFmtId="2" xfId="0" applyAlignment="1" applyBorder="1" applyFont="1" applyNumberFormat="1">
      <alignment horizontal="center" vertical="center"/>
    </xf>
    <xf borderId="24" fillId="0" fontId="7" numFmtId="49" xfId="0" applyAlignment="1" applyBorder="1" applyFont="1" applyNumberFormat="1">
      <alignment horizontal="center" vertical="center"/>
    </xf>
    <xf borderId="25" fillId="0" fontId="7" numFmtId="49" xfId="0" applyAlignment="1" applyBorder="1" applyFont="1" applyNumberFormat="1">
      <alignment horizontal="center" vertical="center"/>
    </xf>
    <xf borderId="25" fillId="0" fontId="7" numFmtId="164" xfId="0" applyAlignment="1" applyBorder="1" applyFont="1" applyNumberFormat="1">
      <alignment horizontal="center" vertical="center"/>
    </xf>
    <xf borderId="25" fillId="0" fontId="7" numFmtId="1" xfId="0" applyAlignment="1" applyBorder="1" applyFont="1" applyNumberFormat="1">
      <alignment horizontal="center" vertical="center"/>
    </xf>
    <xf borderId="25" fillId="0" fontId="7" numFmtId="0" xfId="0" applyAlignment="1" applyBorder="1" applyFont="1">
      <alignment vertical="center"/>
    </xf>
    <xf borderId="25" fillId="0" fontId="7" numFmtId="0" xfId="0" applyAlignment="1" applyBorder="1" applyFont="1">
      <alignment horizontal="left" vertical="center"/>
    </xf>
    <xf borderId="26" fillId="0" fontId="7" numFmtId="166" xfId="0" applyAlignment="1" applyBorder="1" applyFont="1" applyNumberFormat="1">
      <alignment horizontal="center" vertical="center"/>
    </xf>
    <xf borderId="27" fillId="0" fontId="7" numFmtId="1" xfId="0" applyAlignment="1" applyBorder="1" applyFont="1" applyNumberFormat="1">
      <alignment horizontal="center" vertical="center"/>
    </xf>
    <xf borderId="28" fillId="0" fontId="7" numFmtId="1" xfId="0" applyAlignment="1" applyBorder="1" applyFont="1" applyNumberFormat="1">
      <alignment horizontal="center" vertical="center"/>
    </xf>
    <xf borderId="28" fillId="0" fontId="7" numFmtId="2" xfId="0" applyAlignment="1" applyBorder="1" applyFont="1" applyNumberFormat="1">
      <alignment horizontal="center" shrinkToFit="0" vertical="center" wrapText="1"/>
    </xf>
    <xf borderId="26" fillId="0" fontId="7" numFmtId="2" xfId="0" applyAlignment="1" applyBorder="1" applyFont="1" applyNumberFormat="1">
      <alignment horizontal="center" shrinkToFit="0" vertical="center" wrapText="1"/>
    </xf>
    <xf borderId="29" fillId="0" fontId="15" numFmtId="2" xfId="0" applyAlignment="1" applyBorder="1" applyFont="1" applyNumberFormat="1">
      <alignment horizontal="center" vertical="center"/>
    </xf>
    <xf borderId="30" fillId="0" fontId="7" numFmtId="2" xfId="0" applyAlignment="1" applyBorder="1" applyFont="1" applyNumberFormat="1">
      <alignment horizontal="center" shrinkToFit="0" vertical="center" wrapText="1"/>
    </xf>
    <xf borderId="5" fillId="0" fontId="7" numFmtId="1" xfId="0" applyAlignment="1" applyBorder="1" applyFont="1" applyNumberFormat="1">
      <alignment horizontal="center" vertical="center"/>
    </xf>
    <xf borderId="10" fillId="0" fontId="7" numFmtId="0" xfId="0" applyAlignment="1" applyBorder="1" applyFont="1">
      <alignment horizontal="center" vertical="center"/>
    </xf>
    <xf borderId="0" fillId="0" fontId="13" numFmtId="164" xfId="0" applyFont="1" applyNumberFormat="1"/>
    <xf borderId="0" fillId="0" fontId="10" numFmtId="2" xfId="0" applyAlignment="1" applyFont="1" applyNumberFormat="1">
      <alignment horizontal="center"/>
    </xf>
    <xf borderId="0" fillId="0" fontId="10" numFmtId="1" xfId="0" applyAlignment="1" applyFont="1" applyNumberFormat="1">
      <alignment horizontal="center"/>
    </xf>
    <xf borderId="0" fillId="0" fontId="16" numFmtId="0" xfId="0" applyAlignment="1" applyFont="1">
      <alignment vertical="center"/>
    </xf>
    <xf borderId="0" fillId="0" fontId="17" numFmtId="0" xfId="0" applyAlignment="1" applyFont="1">
      <alignment vertical="center"/>
    </xf>
    <xf borderId="0" fillId="0" fontId="17" numFmtId="167" xfId="0" applyAlignment="1" applyFont="1" applyNumberFormat="1">
      <alignment vertical="center"/>
    </xf>
    <xf borderId="31" fillId="0" fontId="7" numFmtId="2" xfId="0" applyAlignment="1" applyBorder="1" applyFont="1" applyNumberFormat="1">
      <alignment horizontal="center" vertical="center"/>
    </xf>
    <xf borderId="32" fillId="0" fontId="7" numFmtId="2" xfId="0" applyAlignment="1" applyBorder="1" applyFont="1" applyNumberFormat="1">
      <alignment horizontal="center" vertical="center"/>
    </xf>
    <xf borderId="33" fillId="0" fontId="7" numFmtId="2" xfId="0" applyAlignment="1" applyBorder="1" applyFont="1" applyNumberFormat="1">
      <alignment horizontal="center" vertical="center"/>
    </xf>
    <xf borderId="33" fillId="0" fontId="7" numFmtId="0" xfId="0" applyAlignment="1" applyBorder="1" applyFont="1">
      <alignment horizontal="center" vertical="center"/>
    </xf>
    <xf borderId="33" fillId="0" fontId="7" numFmtId="14" xfId="0" applyAlignment="1" applyBorder="1" applyFont="1" applyNumberFormat="1">
      <alignment horizontal="center" vertical="center"/>
    </xf>
    <xf borderId="34" fillId="0" fontId="7" numFmtId="1" xfId="0" applyAlignment="1" applyBorder="1" applyFont="1" applyNumberFormat="1">
      <alignment horizontal="center" vertical="center"/>
    </xf>
    <xf borderId="30" fillId="0" fontId="7" numFmtId="0" xfId="0" applyAlignment="1" applyBorder="1" applyFont="1">
      <alignment horizontal="left" vertical="center"/>
    </xf>
    <xf borderId="35" fillId="0" fontId="7" numFmtId="2" xfId="0" applyAlignment="1" applyBorder="1" applyFont="1" applyNumberFormat="1">
      <alignment horizontal="center" shrinkToFit="0" vertical="center" wrapText="1"/>
    </xf>
    <xf borderId="36" fillId="0" fontId="12" numFmtId="0" xfId="0" applyBorder="1" applyFont="1"/>
    <xf borderId="37" fillId="0" fontId="12" numFmtId="0" xfId="0" applyBorder="1" applyFont="1"/>
    <xf borderId="35" fillId="0" fontId="7" numFmtId="2" xfId="0" applyAlignment="1" applyBorder="1" applyFont="1" applyNumberFormat="1">
      <alignment horizontal="center" vertical="center"/>
    </xf>
    <xf borderId="38" fillId="0" fontId="7" numFmtId="2" xfId="0" applyAlignment="1" applyBorder="1" applyFont="1" applyNumberFormat="1">
      <alignment horizontal="center" vertical="center"/>
    </xf>
    <xf borderId="36" fillId="0" fontId="7" numFmtId="2" xfId="0" applyAlignment="1" applyBorder="1" applyFont="1" applyNumberFormat="1">
      <alignment horizontal="center" shrinkToFit="0" vertical="center" wrapText="1"/>
    </xf>
    <xf borderId="37" fillId="0" fontId="7" numFmtId="2" xfId="0" applyAlignment="1" applyBorder="1" applyFont="1" applyNumberFormat="1">
      <alignment horizontal="center" shrinkToFit="0" vertical="center" wrapText="1"/>
    </xf>
    <xf borderId="30" fillId="0" fontId="7" numFmtId="2" xfId="0" applyAlignment="1" applyBorder="1" applyFont="1" applyNumberFormat="1">
      <alignment horizontal="center" vertical="center"/>
    </xf>
    <xf borderId="35" fillId="0" fontId="7" numFmtId="1" xfId="0" applyAlignment="1" applyBorder="1" applyFont="1" applyNumberFormat="1">
      <alignment horizontal="center" vertical="center"/>
    </xf>
    <xf borderId="39" fillId="0" fontId="7" numFmtId="0" xfId="0" applyAlignment="1" applyBorder="1" applyFont="1">
      <alignment horizontal="center" vertical="center"/>
    </xf>
    <xf borderId="0" fillId="0" fontId="13" numFmtId="167" xfId="0" applyFont="1" applyNumberFormat="1"/>
    <xf borderId="40" fillId="0" fontId="7" numFmtId="1" xfId="0" applyAlignment="1" applyBorder="1" applyFont="1" applyNumberFormat="1">
      <alignment horizontal="center" vertical="center"/>
    </xf>
    <xf borderId="41" fillId="0" fontId="7" numFmtId="0" xfId="0" applyAlignment="1" applyBorder="1" applyFont="1">
      <alignment horizontal="center" vertical="center"/>
    </xf>
    <xf borderId="22" fillId="3" fontId="7" numFmtId="49" xfId="0" applyAlignment="1" applyBorder="1" applyFill="1" applyFont="1" applyNumberFormat="1">
      <alignment horizontal="center" vertical="center"/>
    </xf>
    <xf borderId="23" fillId="3" fontId="7" numFmtId="2" xfId="0" applyAlignment="1" applyBorder="1" applyFont="1" applyNumberFormat="1">
      <alignment horizontal="center" vertical="center"/>
    </xf>
    <xf borderId="24" fillId="3" fontId="7" numFmtId="49" xfId="0" applyAlignment="1" applyBorder="1" applyFont="1" applyNumberFormat="1">
      <alignment horizontal="center" vertical="center"/>
    </xf>
    <xf borderId="25" fillId="3" fontId="7" numFmtId="49" xfId="0" applyAlignment="1" applyBorder="1" applyFont="1" applyNumberFormat="1">
      <alignment horizontal="center" vertical="center"/>
    </xf>
    <xf borderId="25" fillId="3" fontId="7" numFmtId="164" xfId="0" applyAlignment="1" applyBorder="1" applyFont="1" applyNumberFormat="1">
      <alignment horizontal="center" vertical="center"/>
    </xf>
    <xf borderId="25" fillId="3" fontId="7" numFmtId="1" xfId="0" applyAlignment="1" applyBorder="1" applyFont="1" applyNumberFormat="1">
      <alignment horizontal="center" vertical="center"/>
    </xf>
    <xf borderId="25" fillId="3" fontId="7" numFmtId="0" xfId="0" applyAlignment="1" applyBorder="1" applyFont="1">
      <alignment vertical="center"/>
    </xf>
    <xf borderId="25" fillId="3" fontId="7" numFmtId="0" xfId="0" applyAlignment="1" applyBorder="1" applyFont="1">
      <alignment horizontal="left" vertical="center"/>
    </xf>
    <xf borderId="26" fillId="3" fontId="7" numFmtId="166" xfId="0" applyAlignment="1" applyBorder="1" applyFont="1" applyNumberFormat="1">
      <alignment horizontal="center" vertical="center"/>
    </xf>
    <xf borderId="27" fillId="3" fontId="7" numFmtId="1" xfId="0" applyAlignment="1" applyBorder="1" applyFont="1" applyNumberFormat="1">
      <alignment horizontal="center" vertical="center"/>
    </xf>
    <xf borderId="28" fillId="3" fontId="7" numFmtId="1" xfId="0" applyAlignment="1" applyBorder="1" applyFont="1" applyNumberFormat="1">
      <alignment horizontal="center" vertical="center"/>
    </xf>
    <xf borderId="28" fillId="3" fontId="7" numFmtId="2" xfId="0" applyAlignment="1" applyBorder="1" applyFont="1" applyNumberFormat="1">
      <alignment horizontal="center" shrinkToFit="0" vertical="center" wrapText="1"/>
    </xf>
    <xf borderId="26" fillId="3" fontId="7" numFmtId="2" xfId="0" applyAlignment="1" applyBorder="1" applyFont="1" applyNumberFormat="1">
      <alignment horizontal="center" shrinkToFit="0" vertical="center" wrapText="1"/>
    </xf>
    <xf borderId="29" fillId="3" fontId="15" numFmtId="2" xfId="0" applyAlignment="1" applyBorder="1" applyFont="1" applyNumberFormat="1">
      <alignment horizontal="center" vertical="center"/>
    </xf>
    <xf borderId="30" fillId="3" fontId="7" numFmtId="2" xfId="0" applyAlignment="1" applyBorder="1" applyFont="1" applyNumberFormat="1">
      <alignment horizontal="center" shrinkToFit="0" vertical="center" wrapText="1"/>
    </xf>
    <xf borderId="40" fillId="3" fontId="7" numFmtId="1" xfId="0" applyAlignment="1" applyBorder="1" applyFont="1" applyNumberFormat="1">
      <alignment horizontal="center" vertical="center"/>
    </xf>
    <xf borderId="41" fillId="3" fontId="7" numFmtId="0" xfId="0" applyAlignment="1" applyBorder="1" applyFont="1">
      <alignment horizontal="center" vertical="center"/>
    </xf>
    <xf borderId="0" fillId="3" fontId="13" numFmtId="164" xfId="0" applyFont="1" applyNumberFormat="1"/>
    <xf borderId="0" fillId="3" fontId="10" numFmtId="2" xfId="0" applyAlignment="1" applyFont="1" applyNumberFormat="1">
      <alignment horizontal="center"/>
    </xf>
    <xf borderId="0" fillId="3" fontId="10" numFmtId="1" xfId="0" applyAlignment="1" applyFont="1" applyNumberFormat="1">
      <alignment horizontal="center"/>
    </xf>
    <xf borderId="0" fillId="3" fontId="16" numFmtId="0" xfId="0" applyAlignment="1" applyFont="1">
      <alignment vertical="center"/>
    </xf>
    <xf borderId="0" fillId="3" fontId="17" numFmtId="0" xfId="0" applyAlignment="1" applyFont="1">
      <alignment vertical="center"/>
    </xf>
    <xf borderId="0" fillId="3" fontId="17" numFmtId="167" xfId="0" applyAlignment="1" applyFont="1" applyNumberFormat="1">
      <alignment vertical="center"/>
    </xf>
    <xf borderId="0" fillId="3" fontId="13" numFmtId="0" xfId="0" applyFont="1"/>
    <xf borderId="31" fillId="3" fontId="7" numFmtId="2" xfId="0" applyAlignment="1" applyBorder="1" applyFont="1" applyNumberFormat="1">
      <alignment horizontal="center" vertical="center"/>
    </xf>
    <xf borderId="32" fillId="3" fontId="7" numFmtId="2" xfId="0" applyAlignment="1" applyBorder="1" applyFont="1" applyNumberFormat="1">
      <alignment horizontal="center" vertical="center"/>
    </xf>
    <xf borderId="33" fillId="3" fontId="7" numFmtId="2" xfId="0" applyAlignment="1" applyBorder="1" applyFont="1" applyNumberFormat="1">
      <alignment horizontal="center" vertical="center"/>
    </xf>
    <xf borderId="33" fillId="3" fontId="7" numFmtId="0" xfId="0" applyAlignment="1" applyBorder="1" applyFont="1">
      <alignment horizontal="center" vertical="center"/>
    </xf>
    <xf borderId="33" fillId="3" fontId="7" numFmtId="14" xfId="0" applyAlignment="1" applyBorder="1" applyFont="1" applyNumberFormat="1">
      <alignment horizontal="center" vertical="center"/>
    </xf>
    <xf borderId="34" fillId="3" fontId="7" numFmtId="1" xfId="0" applyAlignment="1" applyBorder="1" applyFont="1" applyNumberFormat="1">
      <alignment horizontal="center" vertical="center"/>
    </xf>
    <xf borderId="30" fillId="3" fontId="7" numFmtId="0" xfId="0" applyAlignment="1" applyBorder="1" applyFont="1">
      <alignment horizontal="left" vertical="center"/>
    </xf>
    <xf borderId="35" fillId="3" fontId="7" numFmtId="2" xfId="0" applyAlignment="1" applyBorder="1" applyFont="1" applyNumberFormat="1">
      <alignment horizontal="center" shrinkToFit="0" vertical="center" wrapText="1"/>
    </xf>
    <xf borderId="35" fillId="3" fontId="7" numFmtId="2" xfId="0" applyAlignment="1" applyBorder="1" applyFont="1" applyNumberFormat="1">
      <alignment horizontal="center" vertical="center"/>
    </xf>
    <xf borderId="38" fillId="3" fontId="7" numFmtId="2" xfId="0" applyAlignment="1" applyBorder="1" applyFont="1" applyNumberFormat="1">
      <alignment horizontal="center" vertical="center"/>
    </xf>
    <xf borderId="36" fillId="3" fontId="7" numFmtId="2" xfId="0" applyAlignment="1" applyBorder="1" applyFont="1" applyNumberFormat="1">
      <alignment horizontal="center" shrinkToFit="0" vertical="center" wrapText="1"/>
    </xf>
    <xf borderId="37" fillId="3" fontId="7" numFmtId="2" xfId="0" applyAlignment="1" applyBorder="1" applyFont="1" applyNumberFormat="1">
      <alignment horizontal="center" shrinkToFit="0" vertical="center" wrapText="1"/>
    </xf>
    <xf borderId="30" fillId="3" fontId="7" numFmtId="2" xfId="0" applyAlignment="1" applyBorder="1" applyFont="1" applyNumberFormat="1">
      <alignment horizontal="center" vertical="center"/>
    </xf>
    <xf borderId="35" fillId="3" fontId="7" numFmtId="1" xfId="0" applyAlignment="1" applyBorder="1" applyFont="1" applyNumberFormat="1">
      <alignment horizontal="center" vertical="center"/>
    </xf>
    <xf borderId="39" fillId="3" fontId="7" numFmtId="0" xfId="0" applyAlignment="1" applyBorder="1" applyFont="1">
      <alignment horizontal="center" vertical="center"/>
    </xf>
    <xf borderId="0" fillId="3" fontId="13" numFmtId="167" xfId="0" applyFont="1" applyNumberFormat="1"/>
    <xf borderId="0" fillId="3" fontId="13" numFmtId="168" xfId="0" applyFont="1" applyNumberFormat="1"/>
    <xf borderId="0" fillId="3" fontId="17" numFmtId="168" xfId="0" applyAlignment="1" applyFont="1" applyNumberFormat="1">
      <alignment vertical="center"/>
    </xf>
    <xf borderId="0" fillId="0" fontId="17" numFmtId="168" xfId="0" applyAlignment="1" applyFont="1" applyNumberFormat="1">
      <alignment vertical="center"/>
    </xf>
    <xf borderId="30" fillId="0" fontId="18" numFmtId="0" xfId="0" applyAlignment="1" applyBorder="1" applyFont="1">
      <alignment horizontal="left" vertical="center"/>
    </xf>
    <xf borderId="42" fillId="0" fontId="7" numFmtId="49" xfId="0" applyAlignment="1" applyBorder="1" applyFont="1" applyNumberFormat="1">
      <alignment horizontal="right" vertical="center"/>
    </xf>
    <xf borderId="43" fillId="0" fontId="7" numFmtId="2" xfId="0" applyAlignment="1" applyBorder="1" applyFont="1" applyNumberFormat="1">
      <alignment horizontal="center" vertical="center"/>
    </xf>
    <xf borderId="40" fillId="0" fontId="7" numFmtId="49" xfId="0" applyAlignment="1" applyBorder="1" applyFont="1" applyNumberFormat="1">
      <alignment horizontal="center" vertical="center"/>
    </xf>
    <xf borderId="40" fillId="0" fontId="7" numFmtId="0" xfId="0" applyAlignment="1" applyBorder="1" applyFont="1">
      <alignment horizontal="left" vertical="center"/>
    </xf>
    <xf borderId="29" fillId="0" fontId="6" numFmtId="166" xfId="0" applyAlignment="1" applyBorder="1" applyFont="1" applyNumberFormat="1">
      <alignment horizontal="center" vertical="center"/>
    </xf>
    <xf borderId="35" fillId="0" fontId="7" numFmtId="0" xfId="0" applyAlignment="1" applyBorder="1" applyFont="1">
      <alignment horizontal="left" vertical="center"/>
    </xf>
    <xf borderId="42" fillId="0" fontId="7" numFmtId="2" xfId="0" applyAlignment="1" applyBorder="1" applyFont="1" applyNumberFormat="1">
      <alignment horizontal="center" vertical="center"/>
    </xf>
    <xf borderId="40" fillId="0" fontId="7" numFmtId="2" xfId="0" applyAlignment="1" applyBorder="1" applyFont="1" applyNumberFormat="1">
      <alignment horizontal="center" vertical="center"/>
    </xf>
    <xf borderId="40" fillId="0" fontId="7" numFmtId="0" xfId="0" applyAlignment="1" applyBorder="1" applyFont="1">
      <alignment horizontal="center" vertical="center"/>
    </xf>
    <xf borderId="40" fillId="0" fontId="7" numFmtId="14" xfId="0" applyAlignment="1" applyBorder="1" applyFont="1" applyNumberFormat="1">
      <alignment horizontal="center" vertical="center"/>
    </xf>
    <xf borderId="44" fillId="0" fontId="7" numFmtId="0" xfId="0" applyAlignment="1" applyBorder="1" applyFont="1">
      <alignment horizontal="left" vertical="center"/>
    </xf>
    <xf borderId="45" fillId="0" fontId="7" numFmtId="0" xfId="0" applyAlignment="1" applyBorder="1" applyFont="1">
      <alignment horizontal="left" vertical="center"/>
    </xf>
    <xf borderId="45" fillId="0" fontId="7" numFmtId="2" xfId="0" applyAlignment="1" applyBorder="1" applyFont="1" applyNumberFormat="1">
      <alignment horizontal="center" vertical="center"/>
    </xf>
    <xf borderId="46" fillId="0" fontId="12" numFmtId="0" xfId="0" applyBorder="1" applyFont="1"/>
    <xf borderId="47" fillId="0" fontId="12" numFmtId="0" xfId="0" applyBorder="1" applyFont="1"/>
    <xf borderId="46" fillId="0" fontId="7" numFmtId="2" xfId="0" applyAlignment="1" applyBorder="1" applyFont="1" applyNumberFormat="1">
      <alignment horizontal="center" vertical="center"/>
    </xf>
    <xf borderId="47" fillId="0" fontId="7" numFmtId="2" xfId="0" applyAlignment="1" applyBorder="1" applyFont="1" applyNumberFormat="1">
      <alignment horizontal="center" shrinkToFit="0" vertical="center" wrapText="1"/>
    </xf>
    <xf borderId="44" fillId="0" fontId="7" numFmtId="2" xfId="0" applyAlignment="1" applyBorder="1" applyFont="1" applyNumberFormat="1">
      <alignment horizontal="center" vertical="center"/>
    </xf>
    <xf borderId="45" fillId="0" fontId="7" numFmtId="1" xfId="0" applyAlignment="1" applyBorder="1" applyFont="1" applyNumberFormat="1">
      <alignment horizontal="center" vertical="center"/>
    </xf>
    <xf borderId="48" fillId="0" fontId="7" numFmtId="0" xfId="0" applyAlignment="1" applyBorder="1" applyFont="1">
      <alignment horizontal="center" vertical="center"/>
    </xf>
    <xf borderId="22" fillId="0" fontId="7" numFmtId="49" xfId="0" applyAlignment="1" applyBorder="1" applyFont="1" applyNumberFormat="1">
      <alignment horizontal="right" vertical="center"/>
    </xf>
    <xf borderId="24" fillId="0" fontId="7" numFmtId="0" xfId="0" applyAlignment="1" applyBorder="1" applyFont="1">
      <alignment horizontal="left" vertical="center"/>
    </xf>
    <xf borderId="25" fillId="0" fontId="6" numFmtId="166" xfId="0" applyAlignment="1" applyBorder="1" applyFont="1" applyNumberFormat="1">
      <alignment horizontal="center" vertical="center"/>
    </xf>
    <xf borderId="49" fillId="0" fontId="7" numFmtId="166" xfId="0" applyAlignment="1" applyBorder="1" applyFont="1" applyNumberFormat="1">
      <alignment horizontal="center" vertical="center"/>
    </xf>
    <xf borderId="50" fillId="0" fontId="7" numFmtId="1" xfId="0" applyAlignment="1" applyBorder="1" applyFont="1" applyNumberFormat="1">
      <alignment horizontal="center" vertical="center"/>
    </xf>
    <xf borderId="51" fillId="0" fontId="7" numFmtId="1" xfId="0" applyAlignment="1" applyBorder="1" applyFont="1" applyNumberFormat="1">
      <alignment horizontal="center" vertical="center"/>
    </xf>
    <xf borderId="51" fillId="0" fontId="7" numFmtId="2" xfId="0" applyAlignment="1" applyBorder="1" applyFont="1" applyNumberFormat="1">
      <alignment horizontal="center" shrinkToFit="0" vertical="center" wrapText="1"/>
    </xf>
    <xf borderId="49" fillId="0" fontId="7" numFmtId="2" xfId="0" applyAlignment="1" applyBorder="1" applyFont="1" applyNumberFormat="1">
      <alignment horizontal="center" shrinkToFit="0" vertical="center" wrapText="1"/>
    </xf>
    <xf borderId="49" fillId="0" fontId="15" numFmtId="2" xfId="0" applyAlignment="1" applyBorder="1" applyFont="1" applyNumberFormat="1">
      <alignment horizontal="center" vertical="center"/>
    </xf>
    <xf borderId="25" fillId="0" fontId="15" numFmtId="2" xfId="0" applyAlignment="1" applyBorder="1" applyFont="1" applyNumberFormat="1">
      <alignment horizontal="center" vertical="center"/>
    </xf>
    <xf borderId="24" fillId="0" fontId="7" numFmtId="1" xfId="0" applyAlignment="1" applyBorder="1" applyFont="1" applyNumberFormat="1">
      <alignment horizontal="center" vertical="center"/>
    </xf>
    <xf borderId="52" fillId="0" fontId="7" numFmtId="0" xfId="0" applyAlignment="1" applyBorder="1" applyFont="1">
      <alignment horizontal="center" vertical="center"/>
    </xf>
    <xf borderId="36" fillId="0" fontId="7" numFmtId="2" xfId="0" applyAlignment="1" applyBorder="1" applyFont="1" applyNumberFormat="1">
      <alignment horizontal="center" vertical="center"/>
    </xf>
    <xf borderId="11" fillId="0" fontId="7" numFmtId="2" xfId="0" applyAlignment="1" applyBorder="1" applyFont="1" applyNumberFormat="1">
      <alignment horizontal="center" vertical="center"/>
    </xf>
    <xf borderId="12" fillId="0" fontId="7" numFmtId="2" xfId="0" applyAlignment="1" applyBorder="1" applyFont="1" applyNumberFormat="1">
      <alignment horizontal="center" vertical="center"/>
    </xf>
    <xf borderId="14" fillId="0" fontId="7" numFmtId="2" xfId="0" applyAlignment="1" applyBorder="1" applyFont="1" applyNumberFormat="1">
      <alignment horizontal="center" vertical="center"/>
    </xf>
    <xf borderId="14" fillId="0" fontId="7" numFmtId="0" xfId="0" applyAlignment="1" applyBorder="1" applyFont="1">
      <alignment horizontal="center" vertical="center"/>
    </xf>
    <xf borderId="14" fillId="0" fontId="7" numFmtId="14" xfId="0" applyAlignment="1" applyBorder="1" applyFont="1" applyNumberFormat="1">
      <alignment horizontal="center" vertical="center"/>
    </xf>
    <xf borderId="18" fillId="0" fontId="7" numFmtId="0" xfId="0" applyAlignment="1" applyBorder="1" applyFont="1">
      <alignment horizontal="left" vertical="center"/>
    </xf>
    <xf borderId="53" fillId="0" fontId="7" numFmtId="0" xfId="0" applyAlignment="1" applyBorder="1" applyFont="1">
      <alignment horizontal="left" vertical="center"/>
    </xf>
    <xf borderId="53" fillId="0" fontId="7" numFmtId="2" xfId="0" applyAlignment="1" applyBorder="1" applyFont="1" applyNumberFormat="1">
      <alignment horizontal="center" vertical="center"/>
    </xf>
    <xf borderId="54" fillId="0" fontId="12" numFmtId="0" xfId="0" applyBorder="1" applyFont="1"/>
    <xf borderId="55" fillId="0" fontId="12" numFmtId="0" xfId="0" applyBorder="1" applyFont="1"/>
    <xf borderId="54" fillId="0" fontId="7" numFmtId="2" xfId="0" applyAlignment="1" applyBorder="1" applyFont="1" applyNumberFormat="1">
      <alignment horizontal="center" vertical="center"/>
    </xf>
    <xf borderId="54" fillId="0" fontId="7" numFmtId="2" xfId="0" applyAlignment="1" applyBorder="1" applyFont="1" applyNumberFormat="1">
      <alignment horizontal="center" shrinkToFit="0" vertical="center" wrapText="1"/>
    </xf>
    <xf borderId="55" fillId="0" fontId="7" numFmtId="2" xfId="0" applyAlignment="1" applyBorder="1" applyFont="1" applyNumberFormat="1">
      <alignment horizontal="center" shrinkToFit="0" vertical="center" wrapText="1"/>
    </xf>
    <xf borderId="18" fillId="0" fontId="7" numFmtId="2" xfId="0" applyAlignment="1" applyBorder="1" applyFont="1" applyNumberFormat="1">
      <alignment horizontal="center" vertical="center"/>
    </xf>
    <xf borderId="18" fillId="0" fontId="7" numFmtId="2" xfId="0" applyAlignment="1" applyBorder="1" applyFont="1" applyNumberFormat="1">
      <alignment horizontal="center" shrinkToFit="0" vertical="center" wrapText="1"/>
    </xf>
    <xf borderId="53" fillId="0" fontId="7" numFmtId="1" xfId="0" applyAlignment="1" applyBorder="1" applyFont="1" applyNumberFormat="1">
      <alignment horizontal="center" vertical="center"/>
    </xf>
    <xf borderId="56" fillId="0" fontId="7" numFmtId="0" xfId="0" applyAlignment="1" applyBorder="1" applyFont="1">
      <alignment horizontal="center" vertical="center"/>
    </xf>
    <xf borderId="0" fillId="0" fontId="19" numFmtId="2" xfId="0" applyAlignment="1" applyFont="1" applyNumberForma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19" numFmtId="14" xfId="0" applyAlignment="1" applyFont="1" applyNumberFormat="1">
      <alignment horizontal="center" vertical="center"/>
    </xf>
    <xf borderId="0" fillId="0" fontId="19" numFmtId="0" xfId="0" applyAlignment="1" applyFont="1">
      <alignment horizontal="left" vertical="center"/>
    </xf>
    <xf borderId="0" fillId="0" fontId="20" numFmtId="2" xfId="0" applyAlignment="1" applyFont="1" applyNumberFormat="1">
      <alignment horizontal="center" vertical="center"/>
    </xf>
    <xf borderId="0" fillId="0" fontId="20" numFmtId="2" xfId="0" applyAlignment="1" applyFont="1" applyNumberFormat="1">
      <alignment horizontal="center"/>
    </xf>
    <xf borderId="0" fillId="0" fontId="20" numFmtId="2" xfId="0" applyAlignment="1" applyFont="1" applyNumberFormat="1">
      <alignment horizontal="center" shrinkToFit="0" vertical="top" wrapText="1"/>
    </xf>
    <xf borderId="0" fillId="0" fontId="9" numFmtId="1" xfId="0" applyAlignment="1" applyFont="1" applyNumberFormat="1">
      <alignment horizontal="center" vertical="center"/>
    </xf>
    <xf borderId="0" fillId="0" fontId="13" numFmtId="0" xfId="0" applyAlignment="1" applyFont="1">
      <alignment horizontal="center"/>
    </xf>
    <xf borderId="0" fillId="0" fontId="19" numFmtId="0" xfId="0" applyAlignment="1" applyFont="1">
      <alignment horizontal="left"/>
    </xf>
    <xf borderId="0" fillId="0" fontId="19" numFmtId="0" xfId="0" applyAlignment="1" applyFont="1">
      <alignment horizontal="left" vertical="top"/>
    </xf>
    <xf borderId="0" fillId="0" fontId="19" numFmtId="0" xfId="0" applyAlignment="1" applyFont="1">
      <alignment horizontal="left" readingOrder="0"/>
    </xf>
    <xf borderId="0" fillId="0" fontId="11" numFmtId="0" xfId="0" applyAlignment="1" applyFont="1">
      <alignment horizontal="left"/>
    </xf>
    <xf borderId="0" fillId="0" fontId="10" numFmtId="0" xfId="0" applyAlignment="1" applyFont="1">
      <alignment horizontal="left"/>
    </xf>
    <xf borderId="0" fillId="0" fontId="19" numFmtId="0" xfId="0" applyFont="1"/>
    <xf borderId="0" fillId="0" fontId="19" numFmtId="169" xfId="0" applyAlignment="1" applyFont="1" applyNumberFormat="1">
      <alignment horizontal="center"/>
    </xf>
    <xf borderId="0" fillId="0" fontId="21" numFmtId="2" xfId="0" applyAlignment="1" applyFont="1" applyNumberFormat="1">
      <alignment horizontal="center"/>
    </xf>
    <xf borderId="0" fillId="0" fontId="22" numFmtId="0" xfId="0" applyAlignment="1" applyFont="1">
      <alignment horizontal="left"/>
    </xf>
    <xf borderId="0" fillId="0" fontId="22" numFmtId="165" xfId="0" applyAlignment="1" applyFont="1" applyNumberFormat="1">
      <alignment horizontal="left"/>
    </xf>
    <xf borderId="0" fillId="0" fontId="22" numFmtId="0" xfId="0" applyAlignment="1" applyFont="1">
      <alignment horizontal="right"/>
    </xf>
    <xf borderId="0" fillId="0" fontId="22" numFmtId="0" xfId="0" applyFont="1"/>
    <xf borderId="0" fillId="0" fontId="10" numFmtId="165" xfId="0" applyAlignment="1" applyFont="1" applyNumberFormat="1">
      <alignment horizontal="right"/>
    </xf>
    <xf borderId="29" fillId="0" fontId="7" numFmtId="2" xfId="0" applyAlignment="1" applyBorder="1" applyFont="1" applyNumberFormat="1">
      <alignment horizontal="center" shrinkToFit="0" vertical="center" wrapText="1"/>
    </xf>
    <xf borderId="22" fillId="2" fontId="7" numFmtId="49" xfId="0" applyAlignment="1" applyBorder="1" applyFont="1" applyNumberFormat="1">
      <alignment horizontal="center" vertical="center"/>
    </xf>
    <xf borderId="23" fillId="2" fontId="7" numFmtId="2" xfId="0" applyAlignment="1" applyBorder="1" applyFont="1" applyNumberFormat="1">
      <alignment horizontal="center" vertical="center"/>
    </xf>
    <xf borderId="24" fillId="2" fontId="7" numFmtId="49" xfId="0" applyAlignment="1" applyBorder="1" applyFont="1" applyNumberFormat="1">
      <alignment horizontal="center" vertical="center"/>
    </xf>
    <xf borderId="25" fillId="2" fontId="7" numFmtId="49" xfId="0" applyAlignment="1" applyBorder="1" applyFont="1" applyNumberFormat="1">
      <alignment horizontal="center" vertical="center"/>
    </xf>
    <xf borderId="25" fillId="2" fontId="7" numFmtId="164" xfId="0" applyAlignment="1" applyBorder="1" applyFont="1" applyNumberFormat="1">
      <alignment horizontal="center" vertical="center"/>
    </xf>
    <xf borderId="25" fillId="2" fontId="7" numFmtId="1" xfId="0" applyAlignment="1" applyBorder="1" applyFont="1" applyNumberFormat="1">
      <alignment horizontal="center" vertical="center"/>
    </xf>
    <xf borderId="25" fillId="2" fontId="7" numFmtId="0" xfId="0" applyAlignment="1" applyBorder="1" applyFont="1">
      <alignment vertical="center"/>
    </xf>
    <xf borderId="26" fillId="2" fontId="7" numFmtId="166" xfId="0" applyAlignment="1" applyBorder="1" applyFont="1" applyNumberFormat="1">
      <alignment horizontal="center" vertical="center"/>
    </xf>
    <xf borderId="27" fillId="2" fontId="7" numFmtId="1" xfId="0" applyAlignment="1" applyBorder="1" applyFont="1" applyNumberFormat="1">
      <alignment horizontal="center" vertical="center"/>
    </xf>
    <xf borderId="28" fillId="2" fontId="7" numFmtId="1" xfId="0" applyAlignment="1" applyBorder="1" applyFont="1" applyNumberFormat="1">
      <alignment horizontal="center" vertical="center"/>
    </xf>
    <xf borderId="28" fillId="2" fontId="7" numFmtId="2" xfId="0" applyAlignment="1" applyBorder="1" applyFont="1" applyNumberFormat="1">
      <alignment horizontal="center" shrinkToFit="0" vertical="center" wrapText="1"/>
    </xf>
    <xf borderId="26" fillId="2" fontId="7" numFmtId="2" xfId="0" applyAlignment="1" applyBorder="1" applyFont="1" applyNumberFormat="1">
      <alignment horizontal="center" shrinkToFit="0" vertical="center" wrapText="1"/>
    </xf>
    <xf borderId="29" fillId="2" fontId="15" numFmtId="2" xfId="0" applyAlignment="1" applyBorder="1" applyFont="1" applyNumberFormat="1">
      <alignment horizontal="center" vertical="center"/>
    </xf>
    <xf borderId="29" fillId="2" fontId="7" numFmtId="2" xfId="0" applyAlignment="1" applyBorder="1" applyFont="1" applyNumberFormat="1">
      <alignment horizontal="center" shrinkToFit="0" vertical="center" wrapText="1"/>
    </xf>
    <xf borderId="40" fillId="2" fontId="7" numFmtId="1" xfId="0" applyAlignment="1" applyBorder="1" applyFont="1" applyNumberFormat="1">
      <alignment horizontal="center" vertical="center"/>
    </xf>
    <xf borderId="41" fillId="2" fontId="7" numFmtId="0" xfId="0" applyAlignment="1" applyBorder="1" applyFont="1">
      <alignment horizontal="center" vertical="center"/>
    </xf>
    <xf borderId="0" fillId="2" fontId="13" numFmtId="164" xfId="0" applyFont="1" applyNumberFormat="1"/>
    <xf borderId="0" fillId="2" fontId="10" numFmtId="2" xfId="0" applyAlignment="1" applyFont="1" applyNumberFormat="1">
      <alignment horizontal="center"/>
    </xf>
    <xf borderId="0" fillId="2" fontId="10" numFmtId="1" xfId="0" applyAlignment="1" applyFont="1" applyNumberFormat="1">
      <alignment horizontal="center"/>
    </xf>
    <xf borderId="0" fillId="2" fontId="16" numFmtId="0" xfId="0" applyAlignment="1" applyFont="1">
      <alignment vertical="center"/>
    </xf>
    <xf borderId="0" fillId="2" fontId="17" numFmtId="0" xfId="0" applyAlignment="1" applyFont="1">
      <alignment vertical="center"/>
    </xf>
    <xf borderId="0" fillId="2" fontId="13" numFmtId="168" xfId="0" applyFont="1" applyNumberFormat="1"/>
    <xf borderId="0" fillId="2" fontId="13" numFmtId="0" xfId="0" applyFont="1"/>
    <xf borderId="31" fillId="2" fontId="7" numFmtId="2" xfId="0" applyAlignment="1" applyBorder="1" applyFont="1" applyNumberFormat="1">
      <alignment horizontal="center" vertical="center"/>
    </xf>
    <xf borderId="32" fillId="2" fontId="7" numFmtId="2" xfId="0" applyAlignment="1" applyBorder="1" applyFont="1" applyNumberFormat="1">
      <alignment horizontal="center" vertical="center"/>
    </xf>
    <xf borderId="33" fillId="2" fontId="7" numFmtId="2" xfId="0" applyAlignment="1" applyBorder="1" applyFont="1" applyNumberFormat="1">
      <alignment horizontal="center" vertical="center"/>
    </xf>
    <xf borderId="33" fillId="2" fontId="7" numFmtId="0" xfId="0" applyAlignment="1" applyBorder="1" applyFont="1">
      <alignment horizontal="center" vertical="center"/>
    </xf>
    <xf borderId="33" fillId="2" fontId="7" numFmtId="14" xfId="0" applyAlignment="1" applyBorder="1" applyFont="1" applyNumberFormat="1">
      <alignment horizontal="center" vertical="center"/>
    </xf>
    <xf borderId="34" fillId="2" fontId="7" numFmtId="1" xfId="0" applyAlignment="1" applyBorder="1" applyFont="1" applyNumberFormat="1">
      <alignment horizontal="center" vertical="center"/>
    </xf>
    <xf borderId="30" fillId="2" fontId="7" numFmtId="0" xfId="0" applyAlignment="1" applyBorder="1" applyFont="1">
      <alignment horizontal="left" vertical="center"/>
    </xf>
    <xf borderId="35" fillId="2" fontId="7" numFmtId="2" xfId="0" applyAlignment="1" applyBorder="1" applyFont="1" applyNumberFormat="1">
      <alignment horizontal="center" shrinkToFit="0" vertical="center" wrapText="1"/>
    </xf>
    <xf borderId="35" fillId="2" fontId="7" numFmtId="2" xfId="0" applyAlignment="1" applyBorder="1" applyFont="1" applyNumberFormat="1">
      <alignment horizontal="center" vertical="center"/>
    </xf>
    <xf borderId="38" fillId="2" fontId="7" numFmtId="2" xfId="0" applyAlignment="1" applyBorder="1" applyFont="1" applyNumberFormat="1">
      <alignment horizontal="center" vertical="center"/>
    </xf>
    <xf borderId="36" fillId="2" fontId="7" numFmtId="2" xfId="0" applyAlignment="1" applyBorder="1" applyFont="1" applyNumberFormat="1">
      <alignment horizontal="center" shrinkToFit="0" vertical="center" wrapText="1"/>
    </xf>
    <xf borderId="37" fillId="2" fontId="7" numFmtId="2" xfId="0" applyAlignment="1" applyBorder="1" applyFont="1" applyNumberFormat="1">
      <alignment horizontal="center" shrinkToFit="0" vertical="center" wrapText="1"/>
    </xf>
    <xf borderId="30" fillId="2" fontId="7" numFmtId="2" xfId="0" applyAlignment="1" applyBorder="1" applyFont="1" applyNumberFormat="1">
      <alignment horizontal="center" vertical="center"/>
    </xf>
    <xf borderId="30" fillId="2" fontId="7" numFmtId="2" xfId="0" applyAlignment="1" applyBorder="1" applyFont="1" applyNumberFormat="1">
      <alignment horizontal="center" shrinkToFit="0" vertical="center" wrapText="1"/>
    </xf>
    <xf borderId="35" fillId="2" fontId="7" numFmtId="1" xfId="0" applyAlignment="1" applyBorder="1" applyFont="1" applyNumberFormat="1">
      <alignment horizontal="center" vertical="center"/>
    </xf>
    <xf borderId="39" fillId="2" fontId="7" numFmtId="0" xfId="0" applyAlignment="1" applyBorder="1" applyFont="1">
      <alignment horizontal="center" vertical="center"/>
    </xf>
    <xf borderId="0" fillId="0" fontId="13" numFmtId="168" xfId="0" applyFont="1" applyNumberFormat="1"/>
    <xf quotePrefix="1" borderId="22" fillId="0" fontId="7" numFmtId="49" xfId="0" applyAlignment="1" applyBorder="1" applyFont="1" applyNumberFormat="1">
      <alignment horizontal="center" vertical="center"/>
    </xf>
    <xf borderId="44" fillId="3" fontId="7" numFmtId="0" xfId="0" applyAlignment="1" applyBorder="1" applyFont="1">
      <alignment horizontal="left" vertical="center"/>
    </xf>
    <xf borderId="29" fillId="3" fontId="7" numFmtId="2" xfId="0" applyAlignment="1" applyBorder="1" applyFont="1" applyNumberFormat="1">
      <alignment horizontal="center" shrinkToFit="0" vertical="center" wrapText="1"/>
    </xf>
    <xf quotePrefix="1" borderId="25" fillId="3" fontId="7" numFmtId="1" xfId="0" applyAlignment="1" applyBorder="1" applyFont="1" applyNumberFormat="1">
      <alignment horizontal="center" vertical="center"/>
    </xf>
    <xf borderId="29" fillId="3" fontId="7" numFmtId="2" xfId="0" applyAlignment="1" applyBorder="1" applyFont="1" applyNumberFormat="1">
      <alignment horizontal="center" vertical="center"/>
    </xf>
    <xf borderId="0" fillId="0" fontId="23" numFmtId="0" xfId="0" applyAlignment="1" applyFont="1">
      <alignment readingOrder="0"/>
    </xf>
    <xf borderId="49" fillId="0" fontId="7" numFmtId="0" xfId="0" applyAlignment="1" applyBorder="1" applyFont="1">
      <alignment horizontal="left" vertical="center"/>
    </xf>
    <xf borderId="34" fillId="0" fontId="7" numFmtId="14" xfId="0" applyAlignment="1" applyBorder="1" applyFont="1" applyNumberFormat="1">
      <alignment horizontal="center" vertical="center"/>
    </xf>
    <xf quotePrefix="1" borderId="25" fillId="3" fontId="7" numFmtId="49" xfId="0" applyAlignment="1" applyBorder="1" applyFont="1" applyNumberFormat="1">
      <alignment horizontal="center" vertical="center"/>
    </xf>
    <xf borderId="24" fillId="3" fontId="7" numFmtId="0" xfId="0" applyAlignment="1" applyBorder="1" applyFont="1">
      <alignment horizontal="left" vertical="center"/>
    </xf>
    <xf borderId="49" fillId="3" fontId="7" numFmtId="0" xfId="0" applyAlignment="1" applyBorder="1" applyFont="1">
      <alignment horizontal="left" vertical="center"/>
    </xf>
    <xf borderId="34" fillId="3" fontId="7" numFmtId="14" xfId="0" applyAlignment="1" applyBorder="1" applyFont="1" applyNumberFormat="1">
      <alignment horizontal="center" vertical="center"/>
    </xf>
    <xf borderId="25" fillId="3" fontId="7" numFmtId="1" xfId="0" applyAlignment="1" applyBorder="1" applyFont="1" applyNumberFormat="1">
      <alignment horizontal="center" readingOrder="0" vertical="center"/>
    </xf>
    <xf quotePrefix="1" borderId="22" fillId="3" fontId="7" numFmtId="49" xfId="0" applyAlignment="1" applyBorder="1" applyFont="1" applyNumberFormat="1">
      <alignment horizontal="center" vertical="center"/>
    </xf>
    <xf borderId="29" fillId="3" fontId="7" numFmtId="1" xfId="0" applyAlignment="1" applyBorder="1" applyFont="1" applyNumberFormat="1">
      <alignment horizontal="center" vertical="center"/>
    </xf>
    <xf borderId="42" fillId="3" fontId="7" numFmtId="49" xfId="0" applyAlignment="1" applyBorder="1" applyFont="1" applyNumberFormat="1">
      <alignment horizontal="right" vertical="center"/>
    </xf>
    <xf borderId="43" fillId="3" fontId="7" numFmtId="2" xfId="0" applyAlignment="1" applyBorder="1" applyFont="1" applyNumberFormat="1">
      <alignment horizontal="center" vertical="center"/>
    </xf>
    <xf borderId="40" fillId="3" fontId="7" numFmtId="49" xfId="0" applyAlignment="1" applyBorder="1" applyFont="1" applyNumberFormat="1">
      <alignment horizontal="center" vertical="center"/>
    </xf>
    <xf borderId="40" fillId="3" fontId="7" numFmtId="0" xfId="0" applyAlignment="1" applyBorder="1" applyFont="1">
      <alignment horizontal="left" vertical="center"/>
    </xf>
    <xf borderId="29" fillId="3" fontId="6" numFmtId="166" xfId="0" applyAlignment="1" applyBorder="1" applyFont="1" applyNumberFormat="1">
      <alignment horizontal="center" vertical="center"/>
    </xf>
    <xf borderId="35" fillId="2" fontId="7" numFmtId="0" xfId="0" applyAlignment="1" applyBorder="1" applyFont="1">
      <alignment horizontal="left" vertical="center"/>
    </xf>
    <xf quotePrefix="1" borderId="24" fillId="0" fontId="7" numFmtId="49" xfId="0" applyAlignment="1" applyBorder="1" applyFont="1" applyNumberFormat="1">
      <alignment horizontal="center" vertical="center"/>
    </xf>
    <xf quotePrefix="1" borderId="25" fillId="0" fontId="7" numFmtId="49" xfId="0" applyAlignment="1" applyBorder="1" applyFont="1" applyNumberFormat="1">
      <alignment horizontal="center" vertical="center"/>
    </xf>
    <xf borderId="29" fillId="0" fontId="7" numFmtId="2" xfId="0" applyAlignment="1" applyBorder="1" applyFont="1" applyNumberFormat="1">
      <alignment horizontal="center" vertical="center"/>
    </xf>
    <xf borderId="49" fillId="3" fontId="7" numFmtId="0" xfId="0" applyBorder="1" applyFont="1"/>
    <xf borderId="57" fillId="4" fontId="7" numFmtId="2" xfId="0" applyAlignment="1" applyBorder="1" applyFill="1" applyFont="1" applyNumberFormat="1">
      <alignment horizontal="center" shrinkToFit="0" vertical="center" wrapText="1"/>
    </xf>
    <xf borderId="0" fillId="3" fontId="17" numFmtId="170" xfId="0" applyAlignment="1" applyFont="1" applyNumberFormat="1">
      <alignment vertical="center"/>
    </xf>
    <xf borderId="0" fillId="3" fontId="7" numFmtId="0" xfId="0" applyFont="1"/>
    <xf borderId="0" fillId="0" fontId="17" numFmtId="170" xfId="0" applyAlignment="1" applyFont="1" applyNumberFormat="1">
      <alignment vertical="center"/>
    </xf>
    <xf borderId="40" fillId="0" fontId="24" numFmtId="0" xfId="0" applyAlignment="1" applyBorder="1" applyFont="1">
      <alignment horizontal="left" vertical="center"/>
    </xf>
    <xf borderId="49" fillId="0" fontId="7" numFmtId="2" xfId="0" applyAlignment="1" applyBorder="1" applyFont="1" applyNumberFormat="1">
      <alignment horizontal="center" vertical="center"/>
    </xf>
    <xf quotePrefix="1" borderId="25" fillId="0" fontId="7" numFmtId="1" xfId="0" applyAlignment="1" applyBorder="1" applyFont="1" applyNumberFormat="1">
      <alignment horizontal="center" vertical="center"/>
    </xf>
    <xf borderId="24" fillId="2" fontId="7" numFmtId="0" xfId="0" applyAlignment="1" applyBorder="1" applyFont="1">
      <alignment horizontal="left" vertical="center"/>
    </xf>
    <xf borderId="44" fillId="2" fontId="7" numFmtId="0" xfId="0" applyAlignment="1" applyBorder="1" applyFont="1">
      <alignment horizontal="left" vertical="center"/>
    </xf>
    <xf borderId="34" fillId="2" fontId="7" numFmtId="14" xfId="0" applyAlignment="1" applyBorder="1" applyFont="1" applyNumberFormat="1">
      <alignment horizontal="center" vertical="center"/>
    </xf>
    <xf quotePrefix="1" borderId="24" fillId="3" fontId="7" numFmtId="49" xfId="0" applyAlignment="1" applyBorder="1" applyFont="1" applyNumberFormat="1">
      <alignment horizontal="center" vertical="center"/>
    </xf>
    <xf borderId="57" fillId="3" fontId="7" numFmtId="2" xfId="0" applyAlignment="1" applyBorder="1" applyFont="1" applyNumberFormat="1">
      <alignment horizontal="center" shrinkToFit="0" vertical="center" wrapText="1"/>
    </xf>
    <xf borderId="58" fillId="5" fontId="25" numFmtId="0" xfId="0" applyAlignment="1" applyBorder="1" applyFill="1" applyFont="1">
      <alignment horizontal="center"/>
    </xf>
    <xf borderId="59" fillId="0" fontId="12" numFmtId="0" xfId="0" applyBorder="1" applyFont="1"/>
    <xf borderId="60" fillId="0" fontId="12" numFmtId="0" xfId="0" applyBorder="1" applyFont="1"/>
    <xf borderId="58" fillId="5" fontId="26" numFmtId="0" xfId="0" applyAlignment="1" applyBorder="1" applyFont="1">
      <alignment horizontal="center"/>
    </xf>
    <xf borderId="61" fillId="0" fontId="12" numFmtId="0" xfId="0" applyBorder="1" applyFont="1"/>
    <xf borderId="62" fillId="5" fontId="26" numFmtId="0" xfId="0" applyAlignment="1" applyBorder="1" applyFont="1">
      <alignment horizontal="center" shrinkToFit="0" wrapText="1"/>
    </xf>
    <xf borderId="62" fillId="5" fontId="26" numFmtId="164" xfId="0" applyAlignment="1" applyBorder="1" applyFont="1" applyNumberFormat="1">
      <alignment horizontal="center" shrinkToFit="0" wrapText="1"/>
    </xf>
    <xf borderId="0" fillId="0" fontId="27" numFmtId="0" xfId="0" applyFont="1"/>
    <xf borderId="4" fillId="0" fontId="13" numFmtId="0" xfId="0" applyAlignment="1" applyBorder="1" applyFont="1">
      <alignment horizontal="center"/>
    </xf>
    <xf borderId="4" fillId="0" fontId="13" numFmtId="49" xfId="0" applyAlignment="1" applyBorder="1" applyFont="1" applyNumberFormat="1">
      <alignment horizontal="right"/>
    </xf>
    <xf borderId="4" fillId="0" fontId="13" numFmtId="49" xfId="0" applyAlignment="1" applyBorder="1" applyFont="1" applyNumberFormat="1">
      <alignment horizontal="center"/>
    </xf>
    <xf borderId="4" fillId="0" fontId="13" numFmtId="0" xfId="0" applyAlignment="1" applyBorder="1" applyFont="1">
      <alignment horizontal="left"/>
    </xf>
    <xf borderId="58" fillId="6" fontId="28" numFmtId="0" xfId="0" applyAlignment="1" applyBorder="1" applyFill="1" applyFont="1">
      <alignment horizontal="center"/>
    </xf>
    <xf borderId="0" fillId="0" fontId="7" numFmtId="1" xfId="0" applyAlignment="1" applyFont="1" applyNumberFormat="1">
      <alignment horizontal="right"/>
    </xf>
    <xf borderId="0" fillId="0" fontId="7" numFmtId="2" xfId="0" applyAlignment="1" applyFont="1" applyNumberFormat="1">
      <alignment horizontal="right"/>
    </xf>
    <xf borderId="0" fillId="0" fontId="7" numFmtId="2" xfId="0" applyAlignment="1" applyFont="1" applyNumberFormat="1">
      <alignment horizontal="center"/>
    </xf>
    <xf borderId="0" fillId="0" fontId="7" numFmtId="164" xfId="0" applyAlignment="1" applyFont="1" applyNumberFormat="1">
      <alignment horizontal="center"/>
    </xf>
    <xf borderId="0" fillId="0" fontId="7" numFmtId="2" xfId="0" applyAlignment="1" applyFont="1" applyNumberFormat="1">
      <alignment horizontal="left"/>
    </xf>
    <xf borderId="0" fillId="0" fontId="13" numFmtId="0" xfId="0" applyAlignment="1" applyFont="1">
      <alignment readingOrder="0"/>
    </xf>
    <xf borderId="0" fillId="0" fontId="1" numFmtId="0" xfId="0" applyAlignment="1" applyFont="1">
      <alignment horizontal="right"/>
    </xf>
    <xf borderId="63" fillId="7" fontId="28" numFmtId="0" xfId="0" applyAlignment="1" applyBorder="1" applyFill="1" applyFont="1">
      <alignment horizontal="center"/>
    </xf>
    <xf borderId="64" fillId="0" fontId="12" numFmtId="0" xfId="0" applyBorder="1" applyFont="1"/>
    <xf borderId="65" fillId="0" fontId="12" numFmtId="0" xfId="0" applyBorder="1" applyFont="1"/>
    <xf borderId="0" fillId="0" fontId="29" numFmtId="0" xfId="0" applyFont="1"/>
    <xf borderId="0" fillId="0" fontId="7" numFmtId="1" xfId="0" applyAlignment="1" applyFont="1" applyNumberFormat="1">
      <alignment horizontal="center"/>
    </xf>
    <xf borderId="66" fillId="0" fontId="13" numFmtId="0" xfId="0" applyAlignment="1" applyBorder="1" applyFont="1">
      <alignment horizontal="center"/>
    </xf>
    <xf borderId="66" fillId="0" fontId="13" numFmtId="49" xfId="0" applyAlignment="1" applyBorder="1" applyFont="1" applyNumberFormat="1">
      <alignment horizontal="center"/>
    </xf>
    <xf borderId="66" fillId="0" fontId="13" numFmtId="0" xfId="0" applyAlignment="1" applyBorder="1" applyFont="1">
      <alignment horizontal="left"/>
    </xf>
    <xf borderId="58" fillId="7" fontId="28" numFmtId="0" xfId="0" applyAlignment="1" applyBorder="1" applyFont="1">
      <alignment horizontal="center"/>
    </xf>
    <xf borderId="67" fillId="0" fontId="13" numFmtId="0" xfId="0" applyAlignment="1" applyBorder="1" applyFont="1">
      <alignment horizontal="center"/>
    </xf>
    <xf borderId="67" fillId="0" fontId="13" numFmtId="49" xfId="0" applyAlignment="1" applyBorder="1" applyFont="1" applyNumberFormat="1">
      <alignment horizontal="center"/>
    </xf>
    <xf borderId="67" fillId="0" fontId="13" numFmtId="0" xfId="0" applyAlignment="1" applyBorder="1" applyFont="1">
      <alignment horizontal="left"/>
    </xf>
    <xf borderId="0" fillId="0" fontId="28" numFmtId="0" xfId="0" applyAlignment="1" applyFont="1">
      <alignment horizontal="center"/>
    </xf>
    <xf borderId="1" fillId="6" fontId="30" numFmtId="0" xfId="0" applyBorder="1" applyFont="1"/>
    <xf borderId="68" fillId="6" fontId="30" numFmtId="0" xfId="0" applyAlignment="1" applyBorder="1" applyFont="1">
      <alignment horizontal="left"/>
    </xf>
    <xf borderId="69" fillId="0" fontId="12" numFmtId="0" xfId="0" applyBorder="1" applyFont="1"/>
    <xf borderId="70" fillId="0" fontId="12" numFmtId="0" xfId="0" applyBorder="1" applyFont="1"/>
    <xf borderId="1" fillId="6" fontId="30" numFmtId="0" xfId="0" applyAlignment="1" applyBorder="1" applyFont="1">
      <alignment horizontal="right"/>
    </xf>
    <xf borderId="1" fillId="6" fontId="30" numFmtId="2" xfId="0" applyAlignment="1" applyBorder="1" applyFont="1" applyNumberFormat="1">
      <alignment horizontal="right"/>
    </xf>
    <xf borderId="0" fillId="0" fontId="31" numFmtId="0" xfId="0" applyFont="1"/>
    <xf borderId="0" fillId="0" fontId="9" numFmtId="2" xfId="0" applyAlignment="1" applyFont="1" applyNumberFormat="1">
      <alignment horizontal="right"/>
    </xf>
    <xf borderId="1" fillId="7" fontId="30" numFmtId="0" xfId="0" applyBorder="1" applyFont="1"/>
    <xf borderId="68" fillId="7" fontId="30" numFmtId="0" xfId="0" applyAlignment="1" applyBorder="1" applyFont="1">
      <alignment horizontal="left"/>
    </xf>
    <xf borderId="1" fillId="7" fontId="30" numFmtId="0" xfId="0" applyAlignment="1" applyBorder="1" applyFont="1">
      <alignment horizontal="right"/>
    </xf>
    <xf borderId="1" fillId="7" fontId="30" numFmtId="2" xfId="0" applyAlignment="1" applyBorder="1" applyFont="1" applyNumberFormat="1">
      <alignment horizontal="right"/>
    </xf>
    <xf borderId="0" fillId="0" fontId="32" numFmtId="0" xfId="0" applyAlignment="1" applyFont="1">
      <alignment horizontal="center"/>
    </xf>
    <xf borderId="0" fillId="0" fontId="13" numFmtId="0" xfId="0" applyAlignment="1" applyFont="1">
      <alignment horizontal="right" vertical="center"/>
    </xf>
    <xf borderId="0" fillId="0" fontId="33" numFmtId="0" xfId="0" applyAlignment="1" applyFont="1">
      <alignment horizontal="left"/>
    </xf>
    <xf borderId="0" fillId="0" fontId="13" numFmtId="0" xfId="0" applyAlignment="1" applyFont="1">
      <alignment horizontal="right"/>
    </xf>
    <xf borderId="0" fillId="0" fontId="34" numFmtId="0" xfId="0" applyAlignment="1" applyFont="1">
      <alignment horizontal="right" vertical="center"/>
    </xf>
    <xf borderId="0" fillId="0" fontId="33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right" vertical="center"/>
    </xf>
    <xf borderId="0" fillId="0" fontId="33" numFmtId="164" xfId="0" applyAlignment="1" applyFont="1" applyNumberFormat="1">
      <alignment horizontal="left" vertical="center"/>
    </xf>
    <xf borderId="0" fillId="0" fontId="33" numFmtId="1" xfId="0" applyAlignment="1" applyFont="1" applyNumberFormat="1">
      <alignment horizontal="center" vertical="center"/>
    </xf>
    <xf borderId="0" fillId="0" fontId="33" numFmtId="164" xfId="0" applyAlignment="1" applyFont="1" applyNumberFormat="1">
      <alignment vertical="center"/>
    </xf>
    <xf borderId="0" fillId="0" fontId="9" numFmtId="0" xfId="0" applyAlignment="1" applyFont="1">
      <alignment horizontal="left" vertical="center"/>
    </xf>
    <xf borderId="13" fillId="0" fontId="1" numFmtId="0" xfId="0" applyAlignment="1" applyBorder="1" applyFont="1">
      <alignment horizontal="left" vertical="center"/>
    </xf>
    <xf borderId="13" fillId="0" fontId="12" numFmtId="0" xfId="0" applyBorder="1" applyFont="1"/>
    <xf borderId="71" fillId="0" fontId="13" numFmtId="0" xfId="0" applyAlignment="1" applyBorder="1" applyFont="1">
      <alignment horizontal="center" shrinkToFit="0" vertical="center" wrapText="1"/>
    </xf>
    <xf borderId="9" fillId="0" fontId="13" numFmtId="0" xfId="0" applyAlignment="1" applyBorder="1" applyFont="1">
      <alignment horizontal="left" vertical="center"/>
    </xf>
    <xf borderId="5" fillId="0" fontId="13" numFmtId="0" xfId="0" applyAlignment="1" applyBorder="1" applyFont="1">
      <alignment horizontal="center" vertical="center"/>
    </xf>
    <xf borderId="5" fillId="0" fontId="34" numFmtId="0" xfId="0" applyAlignment="1" applyBorder="1" applyFont="1">
      <alignment horizontal="center" vertical="center"/>
    </xf>
    <xf borderId="5" fillId="0" fontId="34" numFmtId="14" xfId="0" applyAlignment="1" applyBorder="1" applyFont="1" applyNumberFormat="1">
      <alignment horizontal="center" vertical="center"/>
    </xf>
    <xf borderId="40" fillId="0" fontId="13" numFmtId="0" xfId="0" applyAlignment="1" applyBorder="1" applyFont="1">
      <alignment horizontal="right" vertical="center"/>
    </xf>
    <xf borderId="0" fillId="0" fontId="34" numFmtId="0" xfId="0" applyAlignment="1" applyFont="1">
      <alignment horizontal="left" vertical="center"/>
    </xf>
    <xf borderId="25" fillId="0" fontId="1" numFmtId="0" xfId="0" applyBorder="1" applyFont="1"/>
    <xf borderId="20" fillId="0" fontId="1" numFmtId="0" xfId="0" applyBorder="1" applyFont="1"/>
    <xf borderId="20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72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72" fillId="0" fontId="1" numFmtId="0" xfId="0" applyBorder="1" applyFont="1"/>
    <xf borderId="73" fillId="0" fontId="8" numFmtId="49" xfId="0" applyAlignment="1" applyBorder="1" applyFont="1" applyNumberFormat="1">
      <alignment horizontal="center"/>
    </xf>
    <xf borderId="9" fillId="0" fontId="8" numFmtId="0" xfId="0" applyAlignment="1" applyBorder="1" applyFont="1">
      <alignment horizontal="left"/>
    </xf>
    <xf borderId="6" fillId="0" fontId="34" numFmtId="2" xfId="0" applyAlignment="1" applyBorder="1" applyFont="1" applyNumberFormat="1">
      <alignment vertical="center"/>
    </xf>
    <xf borderId="74" fillId="0" fontId="33" numFmtId="2" xfId="0" applyAlignment="1" applyBorder="1" applyFont="1" applyNumberFormat="1">
      <alignment vertical="center"/>
    </xf>
    <xf borderId="7" fillId="0" fontId="34" numFmtId="2" xfId="0" applyAlignment="1" applyBorder="1" applyFont="1" applyNumberFormat="1">
      <alignment vertical="center"/>
    </xf>
    <xf quotePrefix="1" borderId="6" fillId="0" fontId="34" numFmtId="2" xfId="0" applyAlignment="1" applyBorder="1" applyFont="1" applyNumberFormat="1">
      <alignment vertical="center"/>
    </xf>
    <xf borderId="75" fillId="0" fontId="34" numFmtId="2" xfId="0" applyAlignment="1" applyBorder="1" applyFont="1" applyNumberFormat="1">
      <alignment vertical="center"/>
    </xf>
    <xf borderId="0" fillId="0" fontId="34" numFmtId="0" xfId="0" applyAlignment="1" applyFont="1">
      <alignment vertical="center"/>
    </xf>
    <xf borderId="0" fillId="0" fontId="34" numFmtId="0" xfId="0" applyAlignment="1" applyFont="1">
      <alignment horizontal="center"/>
    </xf>
    <xf borderId="44" fillId="0" fontId="9" numFmtId="49" xfId="0" applyAlignment="1" applyBorder="1" applyFont="1" applyNumberFormat="1">
      <alignment horizontal="center"/>
    </xf>
    <xf borderId="30" fillId="0" fontId="8" numFmtId="0" xfId="0" applyAlignment="1" applyBorder="1" applyFont="1">
      <alignment horizontal="left"/>
    </xf>
    <xf borderId="30" fillId="0" fontId="34" numFmtId="0" xfId="0" applyAlignment="1" applyBorder="1" applyFont="1">
      <alignment vertical="center"/>
    </xf>
    <xf borderId="35" fillId="0" fontId="34" numFmtId="0" xfId="0" applyAlignment="1" applyBorder="1" applyFont="1">
      <alignment vertical="center"/>
    </xf>
    <xf borderId="76" fillId="0" fontId="33" numFmtId="0" xfId="0" applyAlignment="1" applyBorder="1" applyFont="1">
      <alignment vertical="center"/>
    </xf>
    <xf borderId="37" fillId="0" fontId="34" numFmtId="0" xfId="0" applyAlignment="1" applyBorder="1" applyFont="1">
      <alignment vertical="center"/>
    </xf>
    <xf borderId="77" fillId="0" fontId="33" numFmtId="0" xfId="0" applyAlignment="1" applyBorder="1" applyFont="1">
      <alignment vertical="center"/>
    </xf>
    <xf borderId="77" fillId="0" fontId="33" numFmtId="2" xfId="0" applyAlignment="1" applyBorder="1" applyFont="1" applyNumberFormat="1">
      <alignment vertical="center"/>
    </xf>
    <xf borderId="0" fillId="0" fontId="9" numFmtId="2" xfId="0" applyAlignment="1" applyFont="1" applyNumberFormat="1">
      <alignment shrinkToFit="0" vertical="center" wrapText="1"/>
    </xf>
    <xf borderId="0" fillId="0" fontId="9" numFmtId="1" xfId="0" applyAlignment="1" applyFont="1" applyNumberFormat="1">
      <alignment horizontal="center"/>
    </xf>
    <xf borderId="25" fillId="0" fontId="8" numFmtId="49" xfId="0" applyAlignment="1" applyBorder="1" applyFont="1" applyNumberFormat="1">
      <alignment horizontal="center"/>
    </xf>
    <xf borderId="25" fillId="0" fontId="8" numFmtId="0" xfId="0" applyAlignment="1" applyBorder="1" applyFont="1">
      <alignment horizontal="left"/>
    </xf>
    <xf borderId="28" fillId="0" fontId="34" numFmtId="2" xfId="0" applyAlignment="1" applyBorder="1" applyFont="1" applyNumberFormat="1">
      <alignment vertical="center"/>
    </xf>
    <xf borderId="78" fillId="0" fontId="33" numFmtId="2" xfId="0" applyAlignment="1" applyBorder="1" applyFont="1" applyNumberFormat="1">
      <alignment vertical="center"/>
    </xf>
    <xf borderId="27" fillId="0" fontId="34" numFmtId="2" xfId="0" applyAlignment="1" applyBorder="1" applyFont="1" applyNumberFormat="1">
      <alignment vertical="center"/>
    </xf>
    <xf borderId="79" fillId="0" fontId="33" numFmtId="2" xfId="0" applyAlignment="1" applyBorder="1" applyFont="1" applyNumberFormat="1">
      <alignment vertical="center"/>
    </xf>
    <xf borderId="80" fillId="0" fontId="34" numFmtId="2" xfId="0" applyAlignment="1" applyBorder="1" applyFont="1" applyNumberFormat="1">
      <alignment vertical="center"/>
    </xf>
    <xf quotePrefix="1" borderId="28" fillId="0" fontId="34" numFmtId="2" xfId="0" applyAlignment="1" applyBorder="1" applyFont="1" applyNumberFormat="1">
      <alignment vertical="center"/>
    </xf>
    <xf quotePrefix="1" borderId="28" fillId="0" fontId="34" numFmtId="2" xfId="0" applyAlignment="1" applyBorder="1" applyFont="1" applyNumberFormat="1">
      <alignment horizontal="center" vertical="center"/>
    </xf>
    <xf borderId="30" fillId="0" fontId="3" numFmtId="0" xfId="0" applyAlignment="1" applyBorder="1" applyFont="1">
      <alignment horizontal="left"/>
    </xf>
    <xf borderId="47" fillId="0" fontId="34" numFmtId="0" xfId="0" applyAlignment="1" applyBorder="1" applyFont="1">
      <alignment vertical="center"/>
    </xf>
    <xf borderId="81" fillId="0" fontId="34" numFmtId="2" xfId="0" applyAlignment="1" applyBorder="1" applyFont="1" applyNumberFormat="1">
      <alignment vertical="center"/>
    </xf>
    <xf borderId="30" fillId="0" fontId="9" numFmtId="49" xfId="0" applyAlignment="1" applyBorder="1" applyFont="1" applyNumberFormat="1">
      <alignment horizontal="center"/>
    </xf>
    <xf borderId="76" fillId="0" fontId="9" numFmtId="0" xfId="0" applyAlignment="1" applyBorder="1" applyFont="1">
      <alignment vertical="center"/>
    </xf>
    <xf borderId="76" fillId="0" fontId="33" numFmtId="2" xfId="0" applyAlignment="1" applyBorder="1" applyFont="1" applyNumberFormat="1">
      <alignment vertical="center"/>
    </xf>
    <xf borderId="0" fillId="0" fontId="33" numFmtId="0" xfId="0" applyFont="1"/>
    <xf borderId="0" fillId="0" fontId="33" numFmtId="0" xfId="0" applyAlignment="1" applyFont="1">
      <alignment horizontal="left" vertical="center"/>
    </xf>
    <xf borderId="44" fillId="0" fontId="8" numFmtId="0" xfId="0" applyAlignment="1" applyBorder="1" applyFont="1">
      <alignment horizontal="left"/>
    </xf>
    <xf borderId="82" fillId="0" fontId="34" numFmtId="0" xfId="0" applyAlignment="1" applyBorder="1" applyFont="1">
      <alignment horizontal="center"/>
    </xf>
    <xf borderId="43" fillId="0" fontId="1" numFmtId="0" xfId="0" applyBorder="1" applyFont="1"/>
    <xf borderId="83" fillId="0" fontId="33" numFmtId="2" xfId="0" applyAlignment="1" applyBorder="1" applyFont="1" applyNumberFormat="1">
      <alignment vertical="center"/>
    </xf>
    <xf borderId="84" fillId="0" fontId="34" numFmtId="2" xfId="0" applyAlignment="1" applyBorder="1" applyFont="1" applyNumberFormat="1">
      <alignment vertical="center"/>
    </xf>
    <xf borderId="85" fillId="0" fontId="33" numFmtId="0" xfId="0" applyAlignment="1" applyBorder="1" applyFont="1">
      <alignment vertical="center"/>
    </xf>
    <xf borderId="86" fillId="0" fontId="34" numFmtId="0" xfId="0" applyAlignment="1" applyBorder="1" applyFont="1">
      <alignment vertical="center"/>
    </xf>
    <xf borderId="87" fillId="0" fontId="33" numFmtId="2" xfId="0" applyAlignment="1" applyBorder="1" applyFont="1" applyNumberFormat="1">
      <alignment vertical="center"/>
    </xf>
    <xf borderId="88" fillId="0" fontId="34" numFmtId="2" xfId="0" applyAlignment="1" applyBorder="1" applyFont="1" applyNumberFormat="1">
      <alignment vertical="center"/>
    </xf>
    <xf borderId="38" fillId="0" fontId="1" numFmtId="0" xfId="0" applyBorder="1" applyFont="1"/>
    <xf borderId="89" fillId="0" fontId="33" numFmtId="0" xfId="0" applyAlignment="1" applyBorder="1" applyFont="1">
      <alignment vertical="center"/>
    </xf>
    <xf borderId="90" fillId="0" fontId="34" numFmtId="0" xfId="0" applyAlignment="1" applyBorder="1" applyFont="1">
      <alignment vertical="center"/>
    </xf>
    <xf borderId="0" fillId="0" fontId="33" numFmtId="164" xfId="0" applyAlignment="1" applyFont="1" applyNumberFormat="1">
      <alignment horizontal="left"/>
    </xf>
    <xf borderId="0" fillId="0" fontId="33" numFmtId="1" xfId="0" applyAlignment="1" applyFont="1" applyNumberFormat="1">
      <alignment horizontal="center"/>
    </xf>
    <xf borderId="0" fillId="0" fontId="33" numFmtId="164" xfId="0" applyFont="1" applyNumberFormat="1"/>
    <xf borderId="49" fillId="0" fontId="8" numFmtId="49" xfId="0" applyAlignment="1" applyBorder="1" applyFont="1" applyNumberFormat="1">
      <alignment horizontal="center"/>
    </xf>
    <xf borderId="49" fillId="0" fontId="8" numFmtId="0" xfId="0" applyAlignment="1" applyBorder="1" applyFont="1">
      <alignment horizontal="left"/>
    </xf>
    <xf quotePrefix="1" borderId="88" fillId="0" fontId="34" numFmtId="2" xfId="0" applyAlignment="1" applyBorder="1" applyFont="1" applyNumberFormat="1">
      <alignment vertical="center"/>
    </xf>
    <xf quotePrefix="1" borderId="27" fillId="0" fontId="34" numFmtId="2" xfId="0" applyAlignment="1" applyBorder="1" applyFont="1" applyNumberFormat="1">
      <alignment vertical="center"/>
    </xf>
    <xf borderId="0" fillId="0" fontId="13" numFmtId="170" xfId="0" applyFont="1" applyNumberFormat="1"/>
    <xf borderId="0" fillId="0" fontId="13" numFmtId="1" xfId="0" applyFont="1" applyNumberFormat="1"/>
    <xf borderId="0" fillId="0" fontId="35" numFmtId="170" xfId="0" applyAlignment="1" applyFont="1" applyNumberFormat="1">
      <alignment horizontal="right" vertical="center"/>
    </xf>
    <xf borderId="1" fillId="8" fontId="35" numFmtId="170" xfId="0" applyAlignment="1" applyBorder="1" applyFill="1" applyFont="1" applyNumberFormat="1">
      <alignment horizontal="right" vertical="center"/>
    </xf>
    <xf borderId="0" fillId="0" fontId="34" numFmtId="0" xfId="0" applyAlignment="1" applyFont="1">
      <alignment horizontal="right"/>
    </xf>
    <xf borderId="0" fillId="0" fontId="1" numFmtId="170" xfId="0" applyFont="1" applyNumberFormat="1"/>
  </cellXfs>
  <cellStyles count="1">
    <cellStyle xfId="0" name="Normal" builtinId="0"/>
  </cellStyles>
  <dxfs count="2">
    <dxf>
      <font>
        <b/>
        <u/>
        <color rgb="FF000080"/>
      </font>
      <fill>
        <patternFill patternType="none"/>
      </fill>
      <border/>
    </dxf>
    <dxf>
      <font>
        <b/>
        <strike/>
        <color rgb="FFFF0000"/>
      </font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<Relationships xmlns="http://schemas.openxmlformats.org/package/2006/relationships"><Relationship Id="rId1" Type="http://customschemas.google.com/relationships/workbookmetadata" Target="commentsmeta7"/></Relationships>
</file>

<file path=xl/_rels/comments9.xml.rels><?xml version="1.0" encoding="UTF-8" standalone="yes"?><Relationships xmlns="http://schemas.openxmlformats.org/package/2006/relationships"><Relationship Id="rId1" Type="http://customschemas.google.com/relationships/workbookmetadata" Target="commentsmeta8"/></Relationships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customschemas.google.com/relationships/workbookmetadata" Target="metadata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75247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09625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152400</xdr:rowOff>
    </xdr:from>
    <xdr:ext cx="733425" cy="1133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763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8763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342900</xdr:colOff>
      <xdr:row>6</xdr:row>
      <xdr:rowOff>0</xdr:rowOff>
    </xdr:from>
    <xdr:ext cx="93345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81000" cy="0"/>
    <xdr:pic>
      <xdr:nvPicPr>
        <xdr:cNvPr descr="logo2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0</xdr:row>
      <xdr:rowOff>123825</xdr:rowOff>
    </xdr:from>
    <xdr:ext cx="714375" cy="1123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3" width="9.14"/>
    <col customWidth="1" hidden="1" min="34" max="34" width="8.86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0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44821.0</v>
      </c>
      <c r="X5" s="12" t="s">
        <v>11</v>
      </c>
      <c r="Y5" s="13">
        <v>1.0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49</v>
      </c>
      <c r="B9" s="48">
        <v>46.6</v>
      </c>
      <c r="C9" s="49" t="s">
        <v>50</v>
      </c>
      <c r="D9" s="50" t="s">
        <v>51</v>
      </c>
      <c r="E9" s="51">
        <v>40008.0</v>
      </c>
      <c r="F9" s="52"/>
      <c r="G9" s="53" t="s">
        <v>52</v>
      </c>
      <c r="H9" s="54" t="s">
        <v>53</v>
      </c>
      <c r="I9" s="52">
        <v>25.0</v>
      </c>
      <c r="J9" s="52">
        <v>27.0</v>
      </c>
      <c r="K9" s="52">
        <v>-29.0</v>
      </c>
      <c r="L9" s="52">
        <v>34.0</v>
      </c>
      <c r="M9" s="52">
        <v>-37.0</v>
      </c>
      <c r="N9" s="52">
        <v>37.0</v>
      </c>
      <c r="O9" s="55">
        <f>IF(MAX(I9:K9)&gt;0,IF(MAX(I9:K9)&lt;0,0,TRUNC(MAX(I9:K9)/1)*1),"")</f>
        <v>27</v>
      </c>
      <c r="P9" s="56">
        <f>IF(MAX(L9:N9)&gt;0,IF(MAX(L9:N9)&lt;0,0,TRUNC(MAX(L9:N9)/1)*1),"")</f>
        <v>37</v>
      </c>
      <c r="Q9" s="57">
        <f>IF(O9="","",IF(P9="","",IF(SUM(O9:P9)=0,"",SUM(O9:P9))))</f>
        <v>64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103.8823288</v>
      </c>
      <c r="S9" s="59" t="str">
        <f>IF(AD9=1,R9*AG9,"")</f>
        <v/>
      </c>
      <c r="T9" s="60">
        <f>IF('K1'!G7="","",'K1'!G7)</f>
        <v>5.82</v>
      </c>
      <c r="U9" s="60">
        <f>IF('K1'!K7="","",'K1'!K7)</f>
        <v>7.33</v>
      </c>
      <c r="V9" s="60">
        <f>IF('K1'!N7="","",'K1'!N7)</f>
        <v>7.56</v>
      </c>
      <c r="W9" s="60"/>
      <c r="X9" s="61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44821</v>
      </c>
      <c r="AB9" s="65" t="str">
        <f>IF(ISNUMBER(FIND("M",C9)),"m",IF(ISNUMBER(FIND("K",C9)),"k"))</f>
        <v>k</v>
      </c>
      <c r="AC9" s="66">
        <f>IF(OR(E9="",AA9=""),0,(YEAR(AA9)-YEAR(E9)))</f>
        <v>13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69">
        <f>IF(B9="","",IF(B9&gt;175.508,1,IF(B9&lt;32,10^(0.75194503*LOG10(32/175.508)^2),10^(0.75194503*LOG10(B9/175.508)^2))))</f>
        <v>1.775825244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7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124.6587945</v>
      </c>
      <c r="R10" s="78"/>
      <c r="S10" s="83"/>
      <c r="T10" s="84">
        <f>IF(T9="","",T9*20)</f>
        <v>116.4</v>
      </c>
      <c r="U10" s="84">
        <f>IF(U9="","",(U9*10)*AH9)</f>
        <v>130.1679904</v>
      </c>
      <c r="V10" s="84">
        <f>IF(V9="","",IF((80+(8-ROUNDUP(V9,1))*40)&lt;0,0,80+(8-ROUNDUP(V9,1))*40))</f>
        <v>96</v>
      </c>
      <c r="W10" s="84">
        <f>IF(SUM(T10,U10,V10)&gt;0,SUM(T10,U10,V10),"")</f>
        <v>342.5679904</v>
      </c>
      <c r="X10" s="61">
        <f>IF(OR(Q10="",T10="",U10="",V10=""),"",SUM(Q10,T10,U10,V10))</f>
        <v>467.2267849</v>
      </c>
      <c r="Y10" s="85">
        <v>4.0</v>
      </c>
      <c r="Z10" s="86"/>
      <c r="AA10" s="64"/>
      <c r="AB10" s="65"/>
      <c r="AC10" s="66"/>
      <c r="AD10" s="67"/>
      <c r="AE10" s="68"/>
      <c r="AF10" s="68"/>
      <c r="AG10" s="68"/>
      <c r="AH10" s="87"/>
      <c r="AI10" s="30"/>
      <c r="AJ10" s="30"/>
      <c r="AK10" s="30"/>
      <c r="AL10" s="30"/>
      <c r="AM10" s="30"/>
    </row>
    <row r="11" ht="18.0" customHeight="1">
      <c r="A11" s="47" t="s">
        <v>54</v>
      </c>
      <c r="B11" s="48">
        <v>62.19</v>
      </c>
      <c r="C11" s="49" t="s">
        <v>50</v>
      </c>
      <c r="D11" s="50" t="s">
        <v>51</v>
      </c>
      <c r="E11" s="51">
        <v>39575.0</v>
      </c>
      <c r="F11" s="52"/>
      <c r="G11" s="53" t="s">
        <v>55</v>
      </c>
      <c r="H11" s="54" t="s">
        <v>56</v>
      </c>
      <c r="I11" s="52">
        <v>45.0</v>
      </c>
      <c r="J11" s="52">
        <v>48.0</v>
      </c>
      <c r="K11" s="52">
        <v>51.0</v>
      </c>
      <c r="L11" s="52">
        <v>57.0</v>
      </c>
      <c r="M11" s="52">
        <v>60.0</v>
      </c>
      <c r="N11" s="52">
        <v>63.0</v>
      </c>
      <c r="O11" s="55">
        <f>IF(MAX(I11:K11)&gt;0,IF(MAX(I11:K11)&lt;0,0,TRUNC(MAX(I11:K11)/1)*1),"")</f>
        <v>51</v>
      </c>
      <c r="P11" s="56">
        <f>IF(MAX(L11:N11)&gt;0,IF(MAX(L11:N11)&lt;0,0,TRUNC(MAX(L11:N11)/1)*1),"")</f>
        <v>63</v>
      </c>
      <c r="Q11" s="57">
        <f>IF(O11="","",IF(P11="","",IF(SUM(O11:P11)=0,"",SUM(O11:P11))))</f>
        <v>114</v>
      </c>
      <c r="R11" s="58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150.5941872</v>
      </c>
      <c r="S11" s="59" t="str">
        <f>IF(AD11=1,R11*AG11,"")</f>
        <v/>
      </c>
      <c r="T11" s="60">
        <f>IF('K1'!G9="","",'K1'!G9)</f>
        <v>6.32</v>
      </c>
      <c r="U11" s="60">
        <f>IF('K1'!K9="","",'K1'!K9)</f>
        <v>9.83</v>
      </c>
      <c r="V11" s="60">
        <f>IF('K1'!N9="","",'K1'!N9)</f>
        <v>7.63</v>
      </c>
      <c r="W11" s="60"/>
      <c r="X11" s="61" t="str">
        <f>IF(AC11&gt;34,(IF(OR(Q12="",T12="",U12="",V12=""),"",SUM(Q12,T12,U12,V12))*AG11),IF(OR(Q12="",T12="",U12="",V12=""),"",""))</f>
        <v/>
      </c>
      <c r="Y11" s="88"/>
      <c r="Z11" s="89"/>
      <c r="AA11" s="64">
        <f>V5</f>
        <v>44821</v>
      </c>
      <c r="AB11" s="65" t="str">
        <f>IF(ISNUMBER(FIND("M",C11)),"m",IF(ISNUMBER(FIND("K",C11)),"k"))</f>
        <v>k</v>
      </c>
      <c r="AC11" s="66">
        <f>IF(OR(E11="",AA11=""),0,(YEAR(AA11)-YEAR(E11)))</f>
        <v>14</v>
      </c>
      <c r="AD11" s="67" t="str">
        <f>IF(AC11&gt;34,1,"")</f>
        <v/>
      </c>
      <c r="AE11" s="68" t="b">
        <f>IF(AD11=1,LOOKUP(AC11,'Meltzer-Faber'!A3:A63,'Meltzer-Faber'!B3:B63))</f>
        <v>0</v>
      </c>
      <c r="AF11" s="68" t="b">
        <f>IF(AD11=1,LOOKUP(AC11,'Meltzer-Faber'!A3:A63,'Meltzer-Faber'!C3:C63))</f>
        <v>0</v>
      </c>
      <c r="AG11" s="68" t="b">
        <f>IF(AB11="m",AE11,IF(AB11="k",AF11,""))</f>
        <v>0</v>
      </c>
      <c r="AH11" s="69">
        <f>IF(B11="","",IF(B11&gt;175.508,1,IF(B11&lt;32,10^(0.75194503*LOG10(32/175.508)^2),10^(0.75194503*LOG10(B11/175.508)^2))))</f>
        <v>1.421212997</v>
      </c>
      <c r="AI11" s="30"/>
      <c r="AJ11" s="30"/>
      <c r="AK11" s="30"/>
      <c r="AL11" s="30"/>
      <c r="AM11" s="30"/>
    </row>
    <row r="12" ht="18.0" customHeight="1">
      <c r="A12" s="70"/>
      <c r="B12" s="71"/>
      <c r="C12" s="72"/>
      <c r="D12" s="73"/>
      <c r="E12" s="74"/>
      <c r="F12" s="75"/>
      <c r="G12" s="76"/>
      <c r="H12" s="76"/>
      <c r="I12" s="77"/>
      <c r="J12" s="78"/>
      <c r="K12" s="79"/>
      <c r="L12" s="80"/>
      <c r="M12" s="78"/>
      <c r="N12" s="79"/>
      <c r="O12" s="72"/>
      <c r="P12" s="81"/>
      <c r="Q12" s="82">
        <f>IF(R11="","",R11*1.2)</f>
        <v>180.7130246</v>
      </c>
      <c r="R12" s="78"/>
      <c r="S12" s="83"/>
      <c r="T12" s="84">
        <f>IF(T11="","",T11*20)</f>
        <v>126.4</v>
      </c>
      <c r="U12" s="84">
        <f>IF(U11="","",(U11*10)*AH11)</f>
        <v>139.7052376</v>
      </c>
      <c r="V12" s="84">
        <f>IF(V11="","",IF((80+(8-ROUNDUP(V11,1))*40)&lt;0,0,80+(8-ROUNDUP(V11,1))*40))</f>
        <v>92</v>
      </c>
      <c r="W12" s="84">
        <f>IF(SUM(T12,U12,V12)&gt;0,SUM(T12,U12,V12),"")</f>
        <v>358.1052376</v>
      </c>
      <c r="X12" s="61">
        <f>IF(OR(Q12="",T12="",U12="",V12=""),"",SUM(Q12,T12,U12,V12))</f>
        <v>538.8182623</v>
      </c>
      <c r="Y12" s="85">
        <v>2.0</v>
      </c>
      <c r="Z12" s="86"/>
      <c r="AA12" s="64"/>
      <c r="AB12" s="30"/>
      <c r="AC12" s="30"/>
      <c r="AD12" s="30"/>
      <c r="AE12" s="30"/>
      <c r="AF12" s="30"/>
      <c r="AG12" s="30"/>
      <c r="AH12" s="87"/>
      <c r="AI12" s="30"/>
      <c r="AJ12" s="30"/>
      <c r="AK12" s="30"/>
      <c r="AL12" s="30"/>
      <c r="AM12" s="30"/>
    </row>
    <row r="13" ht="18.0" customHeight="1">
      <c r="A13" s="90" t="s">
        <v>49</v>
      </c>
      <c r="B13" s="91">
        <v>45.87</v>
      </c>
      <c r="C13" s="92" t="s">
        <v>50</v>
      </c>
      <c r="D13" s="93" t="s">
        <v>51</v>
      </c>
      <c r="E13" s="94">
        <v>39957.0</v>
      </c>
      <c r="F13" s="95"/>
      <c r="G13" s="96" t="s">
        <v>57</v>
      </c>
      <c r="H13" s="97" t="s">
        <v>58</v>
      </c>
      <c r="I13" s="95">
        <v>27.0</v>
      </c>
      <c r="J13" s="95">
        <v>29.0</v>
      </c>
      <c r="K13" s="95">
        <v>31.0</v>
      </c>
      <c r="L13" s="95">
        <v>31.0</v>
      </c>
      <c r="M13" s="95">
        <v>34.0</v>
      </c>
      <c r="N13" s="95">
        <v>36.0</v>
      </c>
      <c r="O13" s="98">
        <f>IF(MAX(I13:K13)&gt;0,IF(MAX(I13:K13)&lt;0,0,TRUNC(MAX(I13:K13)/1)*1),"")</f>
        <v>31</v>
      </c>
      <c r="P13" s="99">
        <f>IF(MAX(L13:N13)&gt;0,IF(MAX(L13:N13)&lt;0,0,TRUNC(MAX(L13:N13)/1)*1),"")</f>
        <v>36</v>
      </c>
      <c r="Q13" s="100">
        <f>IF(O13="","",IF(P13="","",IF(SUM(O13:P13)=0,"",SUM(O13:P13))))</f>
        <v>67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110.1643477</v>
      </c>
      <c r="S13" s="102" t="str">
        <f>IF(AD13=1,R13*AG13,"")</f>
        <v/>
      </c>
      <c r="T13" s="103">
        <f>IF('K1'!G11="","",'K1'!G11)</f>
        <v>5.38</v>
      </c>
      <c r="U13" s="103">
        <f>IF('K1'!K11="","",'K1'!K11)</f>
        <v>5.29</v>
      </c>
      <c r="V13" s="103">
        <f>IF('K1'!N11="","",'K1'!N11)</f>
        <v>8.12</v>
      </c>
      <c r="W13" s="103"/>
      <c r="X13" s="104" t="str">
        <f>IF(AC13&gt;34,(IF(OR(Q14="",T14="",U14="",V14=""),"",SUM(Q14,T14,U14,V14))*AG13),IF(OR(Q14="",T14="",U14="",V14=""),"",""))</f>
        <v/>
      </c>
      <c r="Y13" s="105"/>
      <c r="Z13" s="106"/>
      <c r="AA13" s="107">
        <f>V5</f>
        <v>44821</v>
      </c>
      <c r="AB13" s="108" t="str">
        <f>IF(ISNUMBER(FIND("M",C13)),"m",IF(ISNUMBER(FIND("K",C13)),"k"))</f>
        <v>k</v>
      </c>
      <c r="AC13" s="109">
        <f>IF(OR(E13="",AA13=""),0,(YEAR(AA13)-YEAR(E13)))</f>
        <v>13</v>
      </c>
      <c r="AD13" s="110" t="str">
        <f>IF(AC13&gt;34,1,"")</f>
        <v/>
      </c>
      <c r="AE13" s="111" t="b">
        <f>IF(AD13=1,LOOKUP(AC13,'Meltzer-Faber'!A3:A63,'Meltzer-Faber'!B3:B63))</f>
        <v>0</v>
      </c>
      <c r="AF13" s="111" t="b">
        <f>IF(AD13=1,LOOKUP(AC13,'Meltzer-Faber'!A3:A63,'Meltzer-Faber'!C3:C63))</f>
        <v>0</v>
      </c>
      <c r="AG13" s="111" t="b">
        <f>IF(AB13="m",AE13,IF(AB13="k",AF13,""))</f>
        <v>0</v>
      </c>
      <c r="AH13" s="112">
        <f>IF(B13="","",IF(B13&gt;175.508,1,IF(B13&lt;32,10^(0.75194503*LOG10(32/175.508)^2),10^(0.75194503*LOG10(B13/175.508)^2))))</f>
        <v>1.800423321</v>
      </c>
      <c r="AI13" s="113"/>
      <c r="AJ13" s="113"/>
      <c r="AK13" s="113"/>
      <c r="AL13" s="113"/>
      <c r="AM13" s="113"/>
    </row>
    <row r="14" ht="18.0" customHeight="1">
      <c r="A14" s="114"/>
      <c r="B14" s="115"/>
      <c r="C14" s="116"/>
      <c r="D14" s="117"/>
      <c r="E14" s="11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132.1972173</v>
      </c>
      <c r="R14" s="78"/>
      <c r="S14" s="125"/>
      <c r="T14" s="126">
        <f>IF(T13="","",T13*20)</f>
        <v>107.6</v>
      </c>
      <c r="U14" s="126">
        <f>IF(U13="","",(U13*10)*AH13)</f>
        <v>95.2423937</v>
      </c>
      <c r="V14" s="126">
        <f>IF(V13="","",IF((80+(8-ROUNDUP(V13,1))*40)&lt;0,0,80+(8-ROUNDUP(V13,1))*40))</f>
        <v>72</v>
      </c>
      <c r="W14" s="126">
        <f>IF(SUM(T14,U14,V14)&gt;0,SUM(T14,U14,V14),"")</f>
        <v>274.8423937</v>
      </c>
      <c r="X14" s="104">
        <f>IF(OR(Q14="",T14="",U14="",V14=""),"",SUM(Q14,T14,U14,V14))</f>
        <v>407.039611</v>
      </c>
      <c r="Y14" s="127">
        <v>5.0</v>
      </c>
      <c r="Z14" s="128"/>
      <c r="AA14" s="107"/>
      <c r="AB14" s="113"/>
      <c r="AC14" s="113"/>
      <c r="AD14" s="113"/>
      <c r="AE14" s="113"/>
      <c r="AF14" s="113"/>
      <c r="AG14" s="113"/>
      <c r="AH14" s="129"/>
      <c r="AI14" s="113"/>
      <c r="AJ14" s="113"/>
      <c r="AK14" s="113"/>
      <c r="AL14" s="113"/>
      <c r="AM14" s="113"/>
    </row>
    <row r="15" ht="18.0" customHeight="1">
      <c r="A15" s="90" t="s">
        <v>49</v>
      </c>
      <c r="B15" s="91">
        <v>48.95</v>
      </c>
      <c r="C15" s="92" t="s">
        <v>50</v>
      </c>
      <c r="D15" s="93" t="s">
        <v>51</v>
      </c>
      <c r="E15" s="94">
        <v>39927.0</v>
      </c>
      <c r="F15" s="95"/>
      <c r="G15" s="96" t="s">
        <v>59</v>
      </c>
      <c r="H15" s="97" t="s">
        <v>58</v>
      </c>
      <c r="I15" s="95">
        <v>34.0</v>
      </c>
      <c r="J15" s="95">
        <v>38.0</v>
      </c>
      <c r="K15" s="95">
        <v>41.0</v>
      </c>
      <c r="L15" s="95">
        <v>44.0</v>
      </c>
      <c r="M15" s="95">
        <v>48.0</v>
      </c>
      <c r="N15" s="95">
        <v>51.0</v>
      </c>
      <c r="O15" s="98">
        <f>IF(MAX(I15:K15)&gt;0,IF(MAX(I15:K15)&lt;0,0,TRUNC(MAX(I15:K15)/1)*1),"")</f>
        <v>41</v>
      </c>
      <c r="P15" s="99">
        <f>IF(MAX(L15:N15)&gt;0,IF(MAX(L15:N15)&lt;0,0,TRUNC(MAX(L15:N15)/1)*1),"")</f>
        <v>51</v>
      </c>
      <c r="Q15" s="100">
        <f>IF(O15="","",IF(P15="","",IF(SUM(O15:P15)=0,"",SUM(O15:P15))))</f>
        <v>92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143.6012953</v>
      </c>
      <c r="S15" s="102" t="str">
        <f>IF(AD15=1,R15*AG15,"")</f>
        <v/>
      </c>
      <c r="T15" s="103">
        <f>IF('K1'!G13="","",'K1'!G13)</f>
        <v>5.81</v>
      </c>
      <c r="U15" s="103">
        <f>IF('K1'!K13="","",'K1'!K13)</f>
        <v>7.26</v>
      </c>
      <c r="V15" s="103">
        <f>IF('K1'!N13="","",'K1'!N13)</f>
        <v>7.46</v>
      </c>
      <c r="W15" s="103"/>
      <c r="X15" s="104" t="str">
        <f>IF(AC15&gt;34,(IF(OR(Q16="",T16="",U16="",V16=""),"",SUM(Q16,T16,U16,V16))*AG15),IF(OR(Q16="",T16="",U16="",V16=""),"",""))</f>
        <v/>
      </c>
      <c r="Y15" s="105"/>
      <c r="Z15" s="106"/>
      <c r="AA15" s="107">
        <f>V5</f>
        <v>44821</v>
      </c>
      <c r="AB15" s="108" t="str">
        <f>IF(ISNUMBER(FIND("M",C15)),"m",IF(ISNUMBER(FIND("K",C15)),"k"))</f>
        <v>k</v>
      </c>
      <c r="AC15" s="109">
        <f>IF(OR(E15="",AA15=""),0,(YEAR(AA15)-YEAR(E15)))</f>
        <v>13</v>
      </c>
      <c r="AD15" s="110" t="str">
        <f>IF(AC15&gt;34,1,"")</f>
        <v/>
      </c>
      <c r="AE15" s="111" t="b">
        <f>IF(AD15=1,LOOKUP(AC15,'Meltzer-Faber'!A3:A63,'Meltzer-Faber'!B3:B63))</f>
        <v>0</v>
      </c>
      <c r="AF15" s="111" t="b">
        <f>IF(AD15=1,LOOKUP(AC15,'Meltzer-Faber'!A3:A63,'Meltzer-Faber'!C3:C63))</f>
        <v>0</v>
      </c>
      <c r="AG15" s="111" t="b">
        <f>IF(AB15="m",AE15,IF(AB15="k",AF15,""))</f>
        <v>0</v>
      </c>
      <c r="AH15" s="112">
        <f>IF(B15="","",IF(B15&gt;175.508,1,IF(B15&lt;32,10^(0.75194503*LOG10(32/175.508)^2),10^(0.75194503*LOG10(B15/175.508)^2))))</f>
        <v>1.70309002</v>
      </c>
      <c r="AI15" s="113"/>
      <c r="AJ15" s="113"/>
      <c r="AK15" s="113"/>
      <c r="AL15" s="113"/>
      <c r="AM15" s="113"/>
    </row>
    <row r="16" ht="18.0" customHeight="1">
      <c r="A16" s="114"/>
      <c r="B16" s="115"/>
      <c r="C16" s="116"/>
      <c r="D16" s="117"/>
      <c r="E16" s="11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172.3215543</v>
      </c>
      <c r="R16" s="78"/>
      <c r="S16" s="125"/>
      <c r="T16" s="126">
        <f>IF(T15="","",T15*20)</f>
        <v>116.2</v>
      </c>
      <c r="U16" s="126">
        <f>IF(U15="","",(U15*10)*AH15)</f>
        <v>123.6443355</v>
      </c>
      <c r="V16" s="126">
        <f>IF(V15="","",IF((80+(8-ROUNDUP(V15,1))*40)&lt;0,0,80+(8-ROUNDUP(V15,1))*40))</f>
        <v>100</v>
      </c>
      <c r="W16" s="126">
        <f>IF(SUM(T16,U16,V16)&gt;0,SUM(T16,U16,V16),"")</f>
        <v>339.8443355</v>
      </c>
      <c r="X16" s="104">
        <f>IF(OR(Q16="",T16="",U16="",V16=""),"",SUM(Q16,T16,U16,V16))</f>
        <v>512.1658898</v>
      </c>
      <c r="Y16" s="127">
        <v>3.0</v>
      </c>
      <c r="Z16" s="128"/>
      <c r="AA16" s="107"/>
      <c r="AB16" s="113"/>
      <c r="AC16" s="113"/>
      <c r="AD16" s="113"/>
      <c r="AE16" s="113"/>
      <c r="AF16" s="113"/>
      <c r="AG16" s="113"/>
      <c r="AH16" s="129"/>
      <c r="AI16" s="113"/>
      <c r="AJ16" s="113"/>
      <c r="AK16" s="113"/>
      <c r="AL16" s="113"/>
      <c r="AM16" s="113"/>
    </row>
    <row r="17" ht="18.0" customHeight="1">
      <c r="A17" s="90" t="s">
        <v>60</v>
      </c>
      <c r="B17" s="91">
        <v>51.0</v>
      </c>
      <c r="C17" s="92" t="s">
        <v>50</v>
      </c>
      <c r="D17" s="93" t="s">
        <v>51</v>
      </c>
      <c r="E17" s="94">
        <v>39863.0</v>
      </c>
      <c r="F17" s="95"/>
      <c r="G17" s="96" t="s">
        <v>61</v>
      </c>
      <c r="H17" s="97" t="s">
        <v>58</v>
      </c>
      <c r="I17" s="95">
        <v>25.0</v>
      </c>
      <c r="J17" s="95">
        <v>-28.0</v>
      </c>
      <c r="K17" s="95">
        <v>-29.0</v>
      </c>
      <c r="L17" s="95">
        <v>29.0</v>
      </c>
      <c r="M17" s="95">
        <v>-31.0</v>
      </c>
      <c r="N17" s="95">
        <v>32.0</v>
      </c>
      <c r="O17" s="98">
        <f>IF(MAX(I17:K17)&gt;0,IF(MAX(I17:K17)&lt;0,0,TRUNC(MAX(I17:K17)/1)*1),"")</f>
        <v>25</v>
      </c>
      <c r="P17" s="99">
        <f>IF(MAX(L17:N17)&gt;0,IF(MAX(L17:N17)&lt;0,0,TRUNC(MAX(L17:N17)/1)*1),"")</f>
        <v>32</v>
      </c>
      <c r="Q17" s="100">
        <f>IF(O17="","",IF(P17="","",IF(SUM(O17:P17)=0,"",SUM(O17:P17))))</f>
        <v>57</v>
      </c>
      <c r="R17" s="101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86.22310877</v>
      </c>
      <c r="S17" s="102" t="str">
        <f>IF(AD17=1,R17*AG17,"")</f>
        <v/>
      </c>
      <c r="T17" s="103">
        <f>IF('K1'!G15="","",'K1'!G15)</f>
        <v>5.25</v>
      </c>
      <c r="U17" s="103">
        <f>IF('K1'!K15="","",'K1'!K15)</f>
        <v>5.49</v>
      </c>
      <c r="V17" s="103">
        <f>IF('K1'!N15="","",'K1'!N15)</f>
        <v>8.61</v>
      </c>
      <c r="W17" s="103"/>
      <c r="X17" s="104" t="str">
        <f>IF(AC17&gt;34,(IF(OR(Q18="",T18="",U18="",V18=""),"",SUM(Q18,T18,U18,V18))*AG17),IF(OR(Q18="",T18="",U18="",V18=""),"",""))</f>
        <v/>
      </c>
      <c r="Y17" s="105"/>
      <c r="Z17" s="106"/>
      <c r="AA17" s="107">
        <f>V5</f>
        <v>44821</v>
      </c>
      <c r="AB17" s="108" t="str">
        <f>IF(ISNUMBER(FIND("M",C17)),"m",IF(ISNUMBER(FIND("K",C17)),"k"))</f>
        <v>k</v>
      </c>
      <c r="AC17" s="109">
        <f>IF(OR(E17="",AA17=""),0,(YEAR(AA17)-YEAR(E17)))</f>
        <v>13</v>
      </c>
      <c r="AD17" s="110" t="str">
        <f>IF(AC17&gt;34,1,"")</f>
        <v/>
      </c>
      <c r="AE17" s="111" t="b">
        <f>IF(AD17=1,LOOKUP(AC17,'Meltzer-Faber'!A3:A63,'Meltzer-Faber'!B3:B63))</f>
        <v>0</v>
      </c>
      <c r="AF17" s="111" t="b">
        <f>IF(AD17=1,LOOKUP(AC17,'Meltzer-Faber'!A3:A63,'Meltzer-Faber'!C3:C63))</f>
        <v>0</v>
      </c>
      <c r="AG17" s="111" t="b">
        <f>IF(AB17="m",AE17,IF(AB17="k",AF17,""))</f>
        <v>0</v>
      </c>
      <c r="AH17" s="112">
        <f>IF(B17="","",IF(B17&gt;175.508,1,IF(B17&lt;32,10^(0.75194503*LOG10(32/175.508)^2),10^(0.75194503*LOG10(B17/175.508)^2))))</f>
        <v>1.646709578</v>
      </c>
      <c r="AI17" s="113"/>
      <c r="AJ17" s="113"/>
      <c r="AK17" s="113"/>
      <c r="AL17" s="113"/>
      <c r="AM17" s="130"/>
    </row>
    <row r="18" ht="18.0" customHeight="1">
      <c r="A18" s="114"/>
      <c r="B18" s="115"/>
      <c r="C18" s="116"/>
      <c r="D18" s="117"/>
      <c r="E18" s="118"/>
      <c r="F18" s="119"/>
      <c r="G18" s="120"/>
      <c r="H18" s="120"/>
      <c r="I18" s="121"/>
      <c r="J18" s="78"/>
      <c r="K18" s="79"/>
      <c r="L18" s="122"/>
      <c r="M18" s="78"/>
      <c r="N18" s="79"/>
      <c r="O18" s="116"/>
      <c r="P18" s="123"/>
      <c r="Q18" s="124">
        <f>IF(R17="","",R17*1.2)</f>
        <v>103.4677305</v>
      </c>
      <c r="R18" s="78"/>
      <c r="S18" s="125"/>
      <c r="T18" s="126">
        <f>IF(T17="","",T17*20)</f>
        <v>105</v>
      </c>
      <c r="U18" s="126">
        <f>IF(U17="","",(U17*10)*AH17)</f>
        <v>90.40435586</v>
      </c>
      <c r="V18" s="126">
        <f>IF(V17="","",IF((80+(8-ROUNDUP(V17,1))*40)&lt;0,0,80+(8-ROUNDUP(V17,1))*40))</f>
        <v>52</v>
      </c>
      <c r="W18" s="126">
        <f>IF(SUM(T18,U18,V18)&gt;0,SUM(T18,U18,V18),"")</f>
        <v>247.4043559</v>
      </c>
      <c r="X18" s="104">
        <f>IF(OR(Q18="",T18="",U18="",V18=""),"",SUM(Q18,T18,U18,V18))</f>
        <v>350.8720864</v>
      </c>
      <c r="Y18" s="127">
        <v>7.0</v>
      </c>
      <c r="Z18" s="128"/>
      <c r="AA18" s="107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ht="18.0" customHeight="1">
      <c r="A19" s="90" t="s">
        <v>60</v>
      </c>
      <c r="B19" s="91">
        <v>54.01</v>
      </c>
      <c r="C19" s="92" t="s">
        <v>50</v>
      </c>
      <c r="D19" s="93" t="s">
        <v>51</v>
      </c>
      <c r="E19" s="94">
        <v>39505.0</v>
      </c>
      <c r="F19" s="95"/>
      <c r="G19" s="96" t="s">
        <v>62</v>
      </c>
      <c r="H19" s="97" t="s">
        <v>58</v>
      </c>
      <c r="I19" s="95">
        <v>44.0</v>
      </c>
      <c r="J19" s="95">
        <v>47.0</v>
      </c>
      <c r="K19" s="95">
        <v>-50.0</v>
      </c>
      <c r="L19" s="95">
        <v>58.0</v>
      </c>
      <c r="M19" s="95">
        <v>61.0</v>
      </c>
      <c r="N19" s="95">
        <v>-64.0</v>
      </c>
      <c r="O19" s="98">
        <f>IF(MAX(I19:K19)&gt;0,IF(MAX(I19:K19)&lt;0,0,TRUNC(MAX(I19:K19)/1)*1),"")</f>
        <v>47</v>
      </c>
      <c r="P19" s="99">
        <f>IF(MAX(L19:N19)&gt;0,IF(MAX(L19:N19)&lt;0,0,TRUNC(MAX(L19:N19)/1)*1),"")</f>
        <v>61</v>
      </c>
      <c r="Q19" s="100">
        <f>IF(O19="","",IF(P19="","",IF(SUM(O19:P19)=0,"",SUM(O19:P19))))</f>
        <v>108</v>
      </c>
      <c r="R19" s="101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156.6631004</v>
      </c>
      <c r="S19" s="102" t="str">
        <f>IF(AD19=1,R19*AG19,"")</f>
        <v/>
      </c>
      <c r="T19" s="103">
        <f>IF('K1'!G17="","",'K1'!G17)</f>
        <v>6.32</v>
      </c>
      <c r="U19" s="103">
        <f>IF('K1'!K17="","",'K1'!K17)</f>
        <v>9.98</v>
      </c>
      <c r="V19" s="103">
        <f>IF('K1'!N17="","",'K1'!N17)</f>
        <v>7.21</v>
      </c>
      <c r="W19" s="103"/>
      <c r="X19" s="104" t="str">
        <f>IF(AC19&gt;34,(IF(OR(Q20="",T20="",U20="",V20=""),"",SUM(Q20,T20,U20,V20))*AG19),IF(OR(Q20="",T20="",U20="",V20=""),"",""))</f>
        <v/>
      </c>
      <c r="Y19" s="105"/>
      <c r="Z19" s="106"/>
      <c r="AA19" s="107">
        <f>V5</f>
        <v>44821</v>
      </c>
      <c r="AB19" s="108" t="str">
        <f>IF(ISNUMBER(FIND("M",C19)),"m",IF(ISNUMBER(FIND("K",C19)),"k"))</f>
        <v>k</v>
      </c>
      <c r="AC19" s="109">
        <f>IF(OR(E19="",AA19=""),0,(YEAR(AA19)-YEAR(E19)))</f>
        <v>14</v>
      </c>
      <c r="AD19" s="110" t="str">
        <f>IF(AC19&gt;34,1,"")</f>
        <v/>
      </c>
      <c r="AE19" s="111" t="b">
        <f>IF(AD19=1,LOOKUP(AC19,'Meltzer-Faber'!A3:A63,'Meltzer-Faber'!B3:B63))</f>
        <v>0</v>
      </c>
      <c r="AF19" s="111" t="b">
        <f>IF(AD19=1,LOOKUP(AC19,'Meltzer-Faber'!A3:A63,'Meltzer-Faber'!C3:C63))</f>
        <v>0</v>
      </c>
      <c r="AG19" s="111" t="b">
        <f>IF(AB19="m",AE19,IF(AB19="k",AF19,""))</f>
        <v>0</v>
      </c>
      <c r="AH19" s="131">
        <f>IF(B19="","",IF(B19&gt;175.508,1,IF(B19&lt;32,10^(0.75194503*LOG10(32/175.508)^2),10^(0.75194503*LOG10(B19/175.508)^2))))</f>
        <v>1.573915502</v>
      </c>
      <c r="AI19" s="113"/>
      <c r="AJ19" s="113"/>
      <c r="AK19" s="113"/>
      <c r="AL19" s="113"/>
      <c r="AM19" s="113"/>
    </row>
    <row r="20" ht="18.0" customHeight="1">
      <c r="A20" s="114"/>
      <c r="B20" s="115"/>
      <c r="C20" s="116"/>
      <c r="D20" s="117"/>
      <c r="E20" s="118"/>
      <c r="F20" s="119"/>
      <c r="G20" s="120"/>
      <c r="H20" s="120"/>
      <c r="I20" s="121"/>
      <c r="J20" s="78"/>
      <c r="K20" s="79"/>
      <c r="L20" s="122"/>
      <c r="M20" s="78"/>
      <c r="N20" s="79"/>
      <c r="O20" s="116"/>
      <c r="P20" s="123"/>
      <c r="Q20" s="124">
        <f>IF(R19="","",R19*1.2)</f>
        <v>187.9957204</v>
      </c>
      <c r="R20" s="78"/>
      <c r="S20" s="125"/>
      <c r="T20" s="126">
        <f>IF(T19="","",T19*20)</f>
        <v>126.4</v>
      </c>
      <c r="U20" s="126">
        <f>IF(U19="","",(U19*10)*AH19)</f>
        <v>157.0767671</v>
      </c>
      <c r="V20" s="126">
        <f>IF(V19="","",IF((80+(8-ROUNDUP(V19,1))*40)&lt;0,0,80+(8-ROUNDUP(V19,1))*40))</f>
        <v>108</v>
      </c>
      <c r="W20" s="126">
        <f>IF(SUM(T20,U20,V20)&gt;0,SUM(T20,U20,V20),"")</f>
        <v>391.4767671</v>
      </c>
      <c r="X20" s="104">
        <f>IF(OR(Q20="",T20="",U20="",V20=""),"",SUM(Q20,T20,U20,V20))</f>
        <v>579.4724875</v>
      </c>
      <c r="Y20" s="127">
        <v>1.0</v>
      </c>
      <c r="Z20" s="128"/>
      <c r="AA20" s="10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ht="18.0" customHeight="1">
      <c r="A21" s="90" t="s">
        <v>63</v>
      </c>
      <c r="B21" s="91">
        <v>74.66</v>
      </c>
      <c r="C21" s="92" t="s">
        <v>50</v>
      </c>
      <c r="D21" s="93" t="s">
        <v>51</v>
      </c>
      <c r="E21" s="94">
        <v>39742.0</v>
      </c>
      <c r="F21" s="95"/>
      <c r="G21" s="96" t="s">
        <v>64</v>
      </c>
      <c r="H21" s="97" t="s">
        <v>65</v>
      </c>
      <c r="I21" s="95">
        <v>36.0</v>
      </c>
      <c r="J21" s="95">
        <v>-39.0</v>
      </c>
      <c r="K21" s="95">
        <v>39.0</v>
      </c>
      <c r="L21" s="95">
        <v>47.0</v>
      </c>
      <c r="M21" s="95">
        <v>50.0</v>
      </c>
      <c r="N21" s="95">
        <v>52.0</v>
      </c>
      <c r="O21" s="98">
        <f>IF(MAX(I21:K21)&gt;0,IF(MAX(I21:K21)&lt;0,0,TRUNC(MAX(I21:K21)/1)*1),"")</f>
        <v>39</v>
      </c>
      <c r="P21" s="99">
        <f>IF(MAX(L21:N21)&gt;0,IF(MAX(L21:N21)&lt;0,0,TRUNC(MAX(L21:N21)/1)*1),"")</f>
        <v>52</v>
      </c>
      <c r="Q21" s="100">
        <f>IF(O21="","",IF(P21="","",IF(SUM(O21:P21)=0,"",SUM(O21:P21))))</f>
        <v>91</v>
      </c>
      <c r="R21" s="101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108.6488178</v>
      </c>
      <c r="S21" s="102" t="str">
        <f>IF(AD21=1,R21*AG21,"")</f>
        <v/>
      </c>
      <c r="T21" s="103">
        <f>IF('K1'!G19="","",'K1'!G19)</f>
        <v>5.13</v>
      </c>
      <c r="U21" s="103">
        <f>IF('K1'!K19="","",'K1'!K19)</f>
        <v>9.02</v>
      </c>
      <c r="V21" s="103">
        <f>IF('K1'!N19="","",'K1'!N19)</f>
        <v>9.07</v>
      </c>
      <c r="W21" s="103"/>
      <c r="X21" s="104" t="str">
        <f>IF(AC21&gt;34,(IF(OR(Q22="",T22="",U22="",V22=""),"",SUM(Q22,T22,U22,V22))*AG21),IF(OR(Q22="",T22="",U22="",V22=""),"",""))</f>
        <v/>
      </c>
      <c r="Y21" s="105"/>
      <c r="Z21" s="106"/>
      <c r="AA21" s="107">
        <f>V5</f>
        <v>44821</v>
      </c>
      <c r="AB21" s="108" t="str">
        <f>IF(ISNUMBER(FIND("M",C21)),"m",IF(ISNUMBER(FIND("K",C21)),"k"))</f>
        <v>k</v>
      </c>
      <c r="AC21" s="109">
        <f>IF(OR(E21="",AA21=""),0,(YEAR(AA21)-YEAR(E21)))</f>
        <v>14</v>
      </c>
      <c r="AD21" s="110" t="str">
        <f>IF(AC21&gt;34,1,"")</f>
        <v/>
      </c>
      <c r="AE21" s="111" t="b">
        <f>IF(AD21=1,LOOKUP(AC21,'Meltzer-Faber'!A3:A63,'Meltzer-Faber'!B3:B63))</f>
        <v>0</v>
      </c>
      <c r="AF21" s="111" t="b">
        <f>IF(AD21=1,LOOKUP(AC21,'Meltzer-Faber'!A3:A63,'Meltzer-Faber'!C3:C63))</f>
        <v>0</v>
      </c>
      <c r="AG21" s="111" t="b">
        <f>IF(AB21="m",AE21,IF(AB21="k",AF21,""))</f>
        <v>0</v>
      </c>
      <c r="AH21" s="131">
        <f>IF(B21="","",IF(B21&gt;175.508,1,IF(B21&lt;32,10^(0.75194503*LOG10(32/175.508)^2),10^(0.75194503*LOG10(B21/175.508)^2))))</f>
        <v>1.269448453</v>
      </c>
      <c r="AI21" s="113"/>
      <c r="AJ21" s="113"/>
      <c r="AK21" s="113"/>
      <c r="AL21" s="113"/>
      <c r="AM21" s="113"/>
    </row>
    <row r="22" ht="18.0" customHeight="1">
      <c r="A22" s="114"/>
      <c r="B22" s="115"/>
      <c r="C22" s="116"/>
      <c r="D22" s="117"/>
      <c r="E22" s="118"/>
      <c r="F22" s="119"/>
      <c r="G22" s="120"/>
      <c r="H22" s="120"/>
      <c r="I22" s="121"/>
      <c r="J22" s="78"/>
      <c r="K22" s="79"/>
      <c r="L22" s="122"/>
      <c r="M22" s="78"/>
      <c r="N22" s="79"/>
      <c r="O22" s="116"/>
      <c r="P22" s="123"/>
      <c r="Q22" s="124">
        <f>IF(R21="","",R21*1.2)</f>
        <v>130.3785814</v>
      </c>
      <c r="R22" s="78"/>
      <c r="S22" s="125"/>
      <c r="T22" s="126">
        <f>IF(T21="","",T21*20)</f>
        <v>102.6</v>
      </c>
      <c r="U22" s="126">
        <f>IF(U21="","",(U21*10)*AH21)</f>
        <v>114.5042505</v>
      </c>
      <c r="V22" s="126">
        <f>IF(V21="","",IF((80+(8-ROUNDUP(V21,1))*40)&lt;0,0,80+(8-ROUNDUP(V21,1))*40))</f>
        <v>36</v>
      </c>
      <c r="W22" s="126">
        <f>IF(SUM(T22,U22,V22)&gt;0,SUM(T22,U22,V22),"")</f>
        <v>253.1042505</v>
      </c>
      <c r="X22" s="104">
        <f>IF(OR(Q22="",T22="",U22="",V22=""),"",SUM(Q22,T22,U22,V22))</f>
        <v>383.4828319</v>
      </c>
      <c r="Y22" s="127">
        <v>6.0</v>
      </c>
      <c r="Z22" s="128"/>
      <c r="AA22" s="10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ht="18.0" customHeight="1">
      <c r="A23" s="47"/>
      <c r="B23" s="48"/>
      <c r="C23" s="49"/>
      <c r="D23" s="50"/>
      <c r="E23" s="51"/>
      <c r="F23" s="52"/>
      <c r="G23" s="53"/>
      <c r="H23" s="54"/>
      <c r="I23" s="52"/>
      <c r="J23" s="52"/>
      <c r="K23" s="52"/>
      <c r="L23" s="52"/>
      <c r="M23" s="52"/>
      <c r="N23" s="52"/>
      <c r="O23" s="55" t="str">
        <f>IF(MAX(I23:K23)&gt;0,IF(MAX(I23:K23)&lt;0,0,TRUNC(MAX(I23:K23)/1)*1),"")</f>
        <v/>
      </c>
      <c r="P23" s="56" t="str">
        <f>IF(MAX(L23:N23)&gt;0,IF(MAX(L23:N23)&lt;0,0,TRUNC(MAX(L23:N23)/1)*1),"")</f>
        <v/>
      </c>
      <c r="Q23" s="57" t="str">
        <f>IF(O23="","",IF(P23="","",IF(SUM(O23:P23)=0,"",SUM(O23:P23))))</f>
        <v/>
      </c>
      <c r="R23" s="58" t="str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/>
      </c>
      <c r="S23" s="59" t="str">
        <f>IF(AD23=1,R23*AG23,"")</f>
        <v/>
      </c>
      <c r="T23" s="60" t="str">
        <f>IF('K1'!G21="","",'K1'!G21)</f>
        <v/>
      </c>
      <c r="U23" s="60" t="str">
        <f>IF('K1'!K21="","",'K1'!K21)</f>
        <v/>
      </c>
      <c r="V23" s="60" t="str">
        <f>IF('K1'!N21="","",'K1'!N21)</f>
        <v/>
      </c>
      <c r="W23" s="60"/>
      <c r="X23" s="61" t="str">
        <f>IF(AC23&gt;34,(IF(OR(Q24="",T24="",U24="",V24=""),"",SUM(Q24,T24,U24,V24))*AG23),IF(OR(Q24="",T24="",U24="",V24=""),"",""))</f>
        <v/>
      </c>
      <c r="Y23" s="88"/>
      <c r="Z23" s="89"/>
      <c r="AA23" s="64">
        <f>V5</f>
        <v>44821</v>
      </c>
      <c r="AB23" s="65" t="b">
        <f>IF(ISNUMBER(FIND("M",C23)),"m",IF(ISNUMBER(FIND("K",C23)),"k"))</f>
        <v>0</v>
      </c>
      <c r="AC23" s="66">
        <f>IF(OR(E23="",AA23=""),0,(YEAR(AA23)-YEAR(E23)))</f>
        <v>0</v>
      </c>
      <c r="AD23" s="67" t="str">
        <f>IF(AC23&gt;34,1,"")</f>
        <v/>
      </c>
      <c r="AE23" s="68" t="b">
        <f>IF(AD23=1,LOOKUP(AC23,'Meltzer-Faber'!A3:A63,'Meltzer-Faber'!B3:B63))</f>
        <v>0</v>
      </c>
      <c r="AF23" s="68" t="b">
        <f>IF(AD23=1,LOOKUP(AC23,'Meltzer-Faber'!A3:A63,'Meltzer-Faber'!C3:C63))</f>
        <v>0</v>
      </c>
      <c r="AG23" s="68" t="str">
        <f>IF(AB23="m",AE23,IF(AB23="k",AF23,""))</f>
        <v/>
      </c>
      <c r="AH23" s="132" t="str">
        <f>IF(B23="","",IF(B23&gt;175.508,1,IF(B23&lt;32,10^(0.75194503*LOG10(32/175.508)^2),10^(0.75194503*LOG10(B23/175.508)^2))))</f>
        <v/>
      </c>
      <c r="AI23" s="30"/>
      <c r="AJ23" s="30"/>
      <c r="AK23" s="30"/>
      <c r="AL23" s="30"/>
      <c r="AM23" s="30"/>
    </row>
    <row r="24" ht="18.0" customHeight="1">
      <c r="A24" s="70"/>
      <c r="B24" s="71"/>
      <c r="C24" s="72"/>
      <c r="D24" s="73"/>
      <c r="E24" s="74"/>
      <c r="F24" s="75"/>
      <c r="G24" s="133" t="s">
        <v>66</v>
      </c>
      <c r="H24" s="76"/>
      <c r="I24" s="77"/>
      <c r="J24" s="78"/>
      <c r="K24" s="79"/>
      <c r="L24" s="80"/>
      <c r="M24" s="78"/>
      <c r="N24" s="79"/>
      <c r="O24" s="72"/>
      <c r="P24" s="81"/>
      <c r="Q24" s="82" t="str">
        <f>IF(R23="","",R23*1.2)</f>
        <v/>
      </c>
      <c r="R24" s="78"/>
      <c r="S24" s="83"/>
      <c r="T24" s="84" t="str">
        <f>IF(T23="","",T23*20)</f>
        <v/>
      </c>
      <c r="U24" s="84" t="str">
        <f>IF(U23="","",(U23*10)*AH23)</f>
        <v/>
      </c>
      <c r="V24" s="84" t="str">
        <f>IF(V23="","",IF((80+(8-ROUNDUP(V23,1))*40)&lt;0,0,80+(8-ROUNDUP(V23,1))*40))</f>
        <v/>
      </c>
      <c r="W24" s="84" t="str">
        <f>IF(SUM(T24,U24,V24)&gt;0,SUM(T24,U24,V24),"")</f>
        <v/>
      </c>
      <c r="X24" s="61" t="str">
        <f>IF(OR(Q24="",T24="",U24="",V24=""),"",SUM(Q24,T24,U24,V24))</f>
        <v/>
      </c>
      <c r="Y24" s="85" t="s">
        <v>67</v>
      </c>
      <c r="Z24" s="86"/>
      <c r="AA24" s="64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ht="18.0" customHeight="1">
      <c r="A25" s="47" t="s">
        <v>49</v>
      </c>
      <c r="B25" s="48">
        <v>46.6</v>
      </c>
      <c r="C25" s="49" t="s">
        <v>68</v>
      </c>
      <c r="D25" s="50" t="s">
        <v>51</v>
      </c>
      <c r="E25" s="51">
        <v>40008.0</v>
      </c>
      <c r="F25" s="52"/>
      <c r="G25" s="53" t="s">
        <v>52</v>
      </c>
      <c r="H25" s="54" t="s">
        <v>53</v>
      </c>
      <c r="I25" s="52">
        <v>25.0</v>
      </c>
      <c r="J25" s="52">
        <v>27.0</v>
      </c>
      <c r="K25" s="52">
        <v>-29.0</v>
      </c>
      <c r="L25" s="52">
        <v>34.0</v>
      </c>
      <c r="M25" s="52">
        <v>-37.0</v>
      </c>
      <c r="N25" s="52">
        <v>37.0</v>
      </c>
      <c r="O25" s="55">
        <f>IF(MAX(I25:K25)&gt;0,IF(MAX(I25:K25)&lt;0,0,TRUNC(MAX(I25:K25)/1)*1),"")</f>
        <v>27</v>
      </c>
      <c r="P25" s="56">
        <f>IF(MAX(L25:N25)&gt;0,IF(MAX(L25:N25)&lt;0,0,TRUNC(MAX(L25:N25)/1)*1),"")</f>
        <v>37</v>
      </c>
      <c r="Q25" s="57">
        <f>IF(O25="","",IF(P25="","",IF(SUM(O25:P25)=0,"",SUM(O25:P25))))</f>
        <v>64</v>
      </c>
      <c r="R25" s="58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>113.6528156</v>
      </c>
      <c r="S25" s="59" t="str">
        <f>IF(AD25=1,R25*AG25,"")</f>
        <v/>
      </c>
      <c r="T25" s="60">
        <f>IF('K1'!G23="","",'K1'!G23)</f>
        <v>5.82</v>
      </c>
      <c r="U25" s="60">
        <f>IF('K1'!K23="","",'K1'!K23)</f>
        <v>3.63</v>
      </c>
      <c r="V25" s="60">
        <f>IF('K1'!N23="","",'K1'!N23)</f>
        <v>7.56</v>
      </c>
      <c r="W25" s="60"/>
      <c r="X25" s="61" t="str">
        <f>IF(AC25&gt;34,(IF(OR(Q26="",T26="",U26="",V26=""),"",SUM(Q26,T26,U26,V26))*AG25),IF(OR(Q26="",T26="",U26="",V26=""),"",""))</f>
        <v/>
      </c>
      <c r="Y25" s="88"/>
      <c r="Z25" s="89"/>
      <c r="AA25" s="64">
        <f>V5</f>
        <v>44821</v>
      </c>
      <c r="AB25" s="65" t="str">
        <f>IF(ISNUMBER(FIND("M",C25)),"m",IF(ISNUMBER(FIND("K",C25)),"k"))</f>
        <v>m</v>
      </c>
      <c r="AC25" s="66">
        <f>IF(OR(E25="",AA25=""),0,(YEAR(AA25)-YEAR(E25)))</f>
        <v>13</v>
      </c>
      <c r="AD25" s="67" t="str">
        <f>IF(AC25&gt;34,1,"")</f>
        <v/>
      </c>
      <c r="AE25" s="68" t="b">
        <f>IF(AD25=1,LOOKUP(AC25,'Meltzer-Faber'!A3:A63,'Meltzer-Faber'!B3:B63))</f>
        <v>0</v>
      </c>
      <c r="AF25" s="68" t="b">
        <f>IF(AD25=1,LOOKUP(AC25,'Meltzer-Faber'!A3:A63,'Meltzer-Faber'!C3:C63))</f>
        <v>0</v>
      </c>
      <c r="AG25" s="68" t="b">
        <f>IF(AB25="m",AE25,IF(AB25="k",AF25,""))</f>
        <v>0</v>
      </c>
      <c r="AH25" s="132">
        <f>IF(B25="","",IF(B25&gt;175.508,1,IF(B25&lt;32,10^(0.75194503*LOG10(32/175.508)^2),10^(0.75194503*LOG10(B25/175.508)^2))))</f>
        <v>1.775825244</v>
      </c>
      <c r="AI25" s="30"/>
      <c r="AJ25" s="30"/>
      <c r="AK25" s="30"/>
      <c r="AL25" s="30"/>
      <c r="AM25" s="30"/>
    </row>
    <row r="26" ht="18.0" customHeight="1">
      <c r="A26" s="70"/>
      <c r="B26" s="71"/>
      <c r="C26" s="72"/>
      <c r="D26" s="73"/>
      <c r="E26" s="74"/>
      <c r="F26" s="75"/>
      <c r="G26" s="76"/>
      <c r="H26" s="76"/>
      <c r="I26" s="77"/>
      <c r="J26" s="78"/>
      <c r="K26" s="79"/>
      <c r="L26" s="80"/>
      <c r="M26" s="78"/>
      <c r="N26" s="79"/>
      <c r="O26" s="72"/>
      <c r="P26" s="81"/>
      <c r="Q26" s="82">
        <f>IF(R25="","",R25*1.2)</f>
        <v>136.3833787</v>
      </c>
      <c r="R26" s="78"/>
      <c r="S26" s="83"/>
      <c r="T26" s="84">
        <f>IF(T25="","",T25*20)</f>
        <v>116.4</v>
      </c>
      <c r="U26" s="84">
        <f>IF(U25="","",(U25*10)*AH25)</f>
        <v>64.46245635</v>
      </c>
      <c r="V26" s="84">
        <f>IF(V25="","",IF((80+(8-ROUNDUP(V25,1))*40)&lt;0,0,80+(8-ROUNDUP(V25,1))*40))</f>
        <v>96</v>
      </c>
      <c r="W26" s="84">
        <f>IF(SUM(T26,U26,V26)&gt;0,SUM(T26,U26,V26),"")</f>
        <v>276.8624563</v>
      </c>
      <c r="X26" s="61">
        <f>IF(OR(Q26="",T26="",U26="",V26=""),"",SUM(Q26,T26,U26,V26))</f>
        <v>413.2458351</v>
      </c>
      <c r="Y26" s="85"/>
      <c r="Z26" s="86"/>
      <c r="AA26" s="64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ht="18.0" customHeight="1">
      <c r="A27" s="134"/>
      <c r="B27" s="135"/>
      <c r="C27" s="136"/>
      <c r="D27" s="136"/>
      <c r="E27" s="136"/>
      <c r="F27" s="136"/>
      <c r="G27" s="137"/>
      <c r="H27" s="137"/>
      <c r="I27" s="138"/>
      <c r="J27" s="138"/>
      <c r="K27" s="138"/>
      <c r="L27" s="138"/>
      <c r="M27" s="138"/>
      <c r="N27" s="138"/>
      <c r="O27" s="55" t="str">
        <f>IF(MAX(I27:K27)&gt;0,IF(MAX(I27:K27)&lt;0,0,TRUNC(MAX(I27:K27)/1)*1),"")</f>
        <v/>
      </c>
      <c r="P27" s="56" t="str">
        <f>IF(MAX(L27:N27)&gt;0,IF(MAX(L27:N27)&lt;0,0,TRUNC(MAX(L27:N27)/1)*1),"")</f>
        <v/>
      </c>
      <c r="Q27" s="57" t="str">
        <f>IF(O27="","",IF(P27="","",IF(SUM(O27:P27)=0,"",SUM(O27:P27))))</f>
        <v/>
      </c>
      <c r="R27" s="58" t="str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/>
      </c>
      <c r="S27" s="59" t="str">
        <f>IF(AD27=1,R27*AG27,"")</f>
        <v/>
      </c>
      <c r="T27" s="60" t="str">
        <f>IF('K1'!G25="","",'K1'!G25)</f>
        <v/>
      </c>
      <c r="U27" s="60" t="str">
        <f>IF('K1'!K25="","",'K1'!K25)</f>
        <v/>
      </c>
      <c r="V27" s="60" t="str">
        <f>IF('K1'!N25="","",'K1'!N25)</f>
        <v/>
      </c>
      <c r="W27" s="60"/>
      <c r="X27" s="61" t="str">
        <f>IF(AC27&gt;34,(IF(OR(Q28="",T28="",U28="",V28=""),"",SUM(Q28,T28,U28,V28))*AG27),IF(OR(Q28="",T28="",U28="",V28=""),"",""))</f>
        <v/>
      </c>
      <c r="Y27" s="88"/>
      <c r="Z27" s="89"/>
      <c r="AA27" s="64">
        <f>V5</f>
        <v>44821</v>
      </c>
      <c r="AB27" s="65" t="b">
        <f>IF(ISNUMBER(FIND("M",C27)),"m",IF(ISNUMBER(FIND("K",C27)),"k"))</f>
        <v>0</v>
      </c>
      <c r="AC27" s="66">
        <f>IF(OR(E27="",AA27=""),0,(YEAR(AA27)-YEAR(E27)))</f>
        <v>0</v>
      </c>
      <c r="AD27" s="67" t="str">
        <f>IF(AC27&gt;34,1,"")</f>
        <v/>
      </c>
      <c r="AE27" s="68" t="b">
        <f>IF(AD27=1,LOOKUP(AC27,'Meltzer-Faber'!A3:A63,'Meltzer-Faber'!B3:B63))</f>
        <v>0</v>
      </c>
      <c r="AF27" s="68" t="b">
        <f>IF(AD27=1,LOOKUP(AC27,'Meltzer-Faber'!A3:A63,'Meltzer-Faber'!C3:C63))</f>
        <v>0</v>
      </c>
      <c r="AG27" s="68" t="str">
        <f>IF(AB27="m",AE27,IF(AB27="k",AF27,""))</f>
        <v/>
      </c>
      <c r="AH27" s="132" t="str">
        <f>IF(B27="","",IF(B27&gt;175.508,1,IF(B27&lt;32,10^(0.75194503*LOG10(32/175.508)^2),10^(0.75194503*LOG10(B27/175.508)^2))))</f>
        <v/>
      </c>
      <c r="AI27" s="30"/>
      <c r="AJ27" s="30"/>
      <c r="AK27" s="30"/>
      <c r="AL27" s="30"/>
      <c r="AM27" s="30"/>
    </row>
    <row r="28" ht="18.0" customHeight="1">
      <c r="A28" s="70"/>
      <c r="B28" s="71"/>
      <c r="C28" s="72"/>
      <c r="D28" s="73"/>
      <c r="E28" s="74"/>
      <c r="F28" s="74"/>
      <c r="G28" s="76"/>
      <c r="H28" s="139"/>
      <c r="I28" s="80"/>
      <c r="J28" s="78"/>
      <c r="K28" s="79"/>
      <c r="L28" s="80"/>
      <c r="M28" s="78"/>
      <c r="N28" s="79"/>
      <c r="O28" s="72"/>
      <c r="P28" s="81"/>
      <c r="Q28" s="82" t="str">
        <f>IF(R27="","",R27*1.2)</f>
        <v/>
      </c>
      <c r="R28" s="78"/>
      <c r="S28" s="83"/>
      <c r="T28" s="84" t="str">
        <f>IF(T27="","",T27*20)</f>
        <v/>
      </c>
      <c r="U28" s="84" t="str">
        <f>IF(U27="","",(U27*10)*AH27)</f>
        <v/>
      </c>
      <c r="V28" s="84" t="str">
        <f>IF(V27="","",IF((80+(8-ROUNDUP(V27,1))*40)&lt;0,0,80+(8-ROUNDUP(V27,1))*40))</f>
        <v/>
      </c>
      <c r="W28" s="84" t="str">
        <f>IF(SUM(T28,U28,V28)&gt;0,SUM(T28,U28,V28),"")</f>
        <v/>
      </c>
      <c r="X28" s="61" t="str">
        <f>IF(OR(Q28="",T28="",U28="",V28=""),"",SUM(Q28,T28,U28,V28))</f>
        <v/>
      </c>
      <c r="Y28" s="85"/>
      <c r="Z28" s="86"/>
      <c r="AA28" s="64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ht="18.0" customHeight="1">
      <c r="A29" s="134"/>
      <c r="B29" s="135"/>
      <c r="C29" s="136"/>
      <c r="D29" s="136"/>
      <c r="E29" s="136"/>
      <c r="F29" s="136"/>
      <c r="G29" s="137"/>
      <c r="H29" s="137"/>
      <c r="I29" s="138"/>
      <c r="J29" s="138"/>
      <c r="K29" s="138"/>
      <c r="L29" s="138"/>
      <c r="M29" s="138"/>
      <c r="N29" s="138"/>
      <c r="O29" s="55" t="str">
        <f>IF(MAX(I29:K29)&gt;0,IF(MAX(I29:K29)&lt;0,0,TRUNC(MAX(I29:K29)/1)*1),"")</f>
        <v/>
      </c>
      <c r="P29" s="56" t="str">
        <f>IF(MAX(L29:N29)&gt;0,IF(MAX(L29:N29)&lt;0,0,TRUNC(MAX(L29:N29)/1)*1),"")</f>
        <v/>
      </c>
      <c r="Q29" s="57" t="str">
        <f>IF(O29="","",IF(P29="","",IF(SUM(O29:P29)=0,"",SUM(O29:P29))))</f>
        <v/>
      </c>
      <c r="R29" s="58" t="str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/>
      </c>
      <c r="S29" s="59" t="str">
        <f>IF(AD29=1,R29*AG29,"")</f>
        <v/>
      </c>
      <c r="T29" s="60" t="str">
        <f>IF('K1'!G27="","",'K1'!G27)</f>
        <v/>
      </c>
      <c r="U29" s="60" t="str">
        <f>IF('K1'!K27="","",'K1'!K27)</f>
        <v/>
      </c>
      <c r="V29" s="60" t="str">
        <f>IF('K1'!N27="","",'K1'!N27)</f>
        <v/>
      </c>
      <c r="W29" s="60"/>
      <c r="X29" s="61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44821</v>
      </c>
      <c r="AB29" s="65" t="b">
        <f>IF(ISNUMBER(FIND("M",C29)),"m",IF(ISNUMBER(FIND("K",C29)),"k"))</f>
        <v>0</v>
      </c>
      <c r="AC29" s="66">
        <f>IF(OR(E29="",AA29=""),0,(YEAR(AA29)-YEAR(E29)))</f>
        <v>0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str">
        <f>IF(AB29="m",AE29,IF(AB29="k",AF29,""))</f>
        <v/>
      </c>
      <c r="AH29" s="132" t="str">
        <f>IF(B29="","",IF(B29&gt;175.508,1,IF(B29&lt;32,10^(0.75194503*LOG10(32/175.508)^2),10^(0.75194503*LOG10(B29/175.508)^2))))</f>
        <v/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4"/>
      <c r="G30" s="76"/>
      <c r="H30" s="139"/>
      <c r="I30" s="80"/>
      <c r="J30" s="78"/>
      <c r="K30" s="79"/>
      <c r="L30" s="80"/>
      <c r="M30" s="78"/>
      <c r="N30" s="79"/>
      <c r="O30" s="72"/>
      <c r="P30" s="81"/>
      <c r="Q30" s="82" t="str">
        <f>IF(R29="","",R29*1.2)</f>
        <v/>
      </c>
      <c r="R30" s="78"/>
      <c r="S30" s="83"/>
      <c r="T30" s="84" t="str">
        <f>IF(T29="","",T29*20)</f>
        <v/>
      </c>
      <c r="U30" s="84" t="str">
        <f>IF(U29="","",(U29*10)*AH29)</f>
        <v/>
      </c>
      <c r="V30" s="84" t="str">
        <f>IF(V29="","",IF((80+(8-ROUNDUP(V29,1))*40)&lt;0,0,80+(8-ROUNDUP(V29,1))*40))</f>
        <v/>
      </c>
      <c r="W30" s="84" t="str">
        <f>IF(SUM(T30,U30,V30)&gt;0,SUM(T30,U30,V30),"")</f>
        <v/>
      </c>
      <c r="X30" s="61" t="str">
        <f>IF(OR(Q30="",T30="",U30="",V30=""),"",SUM(Q30,T30,U30,V30))</f>
        <v/>
      </c>
      <c r="Y30" s="85"/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134"/>
      <c r="B31" s="135"/>
      <c r="C31" s="136"/>
      <c r="D31" s="136"/>
      <c r="E31" s="136"/>
      <c r="F31" s="136"/>
      <c r="G31" s="137"/>
      <c r="H31" s="137"/>
      <c r="I31" s="138"/>
      <c r="J31" s="138"/>
      <c r="K31" s="138"/>
      <c r="L31" s="138"/>
      <c r="M31" s="138"/>
      <c r="N31" s="138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IF('K1'!G29="","",'K1'!G29)</f>
        <v/>
      </c>
      <c r="U31" s="60" t="str">
        <f>IF('K1'!K29="","",'K1'!K29)</f>
        <v/>
      </c>
      <c r="V31" s="60" t="str">
        <f>IF('K1'!N29="","",'K1'!N29)</f>
        <v/>
      </c>
      <c r="W31" s="60" t="s">
        <v>67</v>
      </c>
      <c r="X31" s="61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44821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132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140"/>
      <c r="B32" s="135"/>
      <c r="C32" s="141"/>
      <c r="D32" s="142"/>
      <c r="E32" s="143"/>
      <c r="F32" s="143"/>
      <c r="G32" s="144"/>
      <c r="H32" s="145"/>
      <c r="I32" s="146"/>
      <c r="J32" s="147"/>
      <c r="K32" s="148"/>
      <c r="L32" s="146"/>
      <c r="M32" s="147"/>
      <c r="N32" s="148"/>
      <c r="O32" s="146"/>
      <c r="P32" s="149"/>
      <c r="Q32" s="82" t="str">
        <f>IF(R31="","",R31*1.2)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162" t="str">
        <f>IF('K1'!G31="","",'K1'!G31)</f>
        <v/>
      </c>
      <c r="U33" s="162" t="str">
        <f>IF('K1'!K31="","",'K1'!K31)</f>
        <v/>
      </c>
      <c r="V33" s="162" t="str">
        <f>IF('K1'!N31="","",'K1'!N31)</f>
        <v/>
      </c>
      <c r="W33" s="163" t="s">
        <v>67</v>
      </c>
      <c r="X33" s="61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44821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132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IF(R33="","",R33*1.2)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162" t="str">
        <f>IF('K1'!G33="","",'K1'!G33)</f>
        <v/>
      </c>
      <c r="U35" s="162" t="str">
        <f>IF('K1'!K33="","",'K1'!K33)</f>
        <v/>
      </c>
      <c r="V35" s="162" t="str">
        <f>IF('K1'!N33="","",'K1'!N33)</f>
        <v/>
      </c>
      <c r="W35" s="60" t="s">
        <v>67</v>
      </c>
      <c r="X35" s="61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44821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132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IF(R35="","",R35*1.2)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70</v>
      </c>
      <c r="H38" s="193" t="s">
        <v>71</v>
      </c>
      <c r="I38" s="194">
        <v>1.0</v>
      </c>
      <c r="J38" s="195" t="s">
        <v>72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73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75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78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82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82</v>
      </c>
      <c r="H46" s="198" t="s">
        <v>85</v>
      </c>
      <c r="I46" s="19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27:N27">
    <cfRule type="cellIs" dxfId="0" priority="1" stopIfTrue="1" operator="between">
      <formula>1</formula>
      <formula>300</formula>
    </cfRule>
  </conditionalFormatting>
  <conditionalFormatting sqref="I27:N27">
    <cfRule type="cellIs" dxfId="1" priority="2" stopIfTrue="1" operator="lessThanOrEqual">
      <formula>0</formula>
    </cfRule>
  </conditionalFormatting>
  <conditionalFormatting sqref="I29:N29">
    <cfRule type="cellIs" dxfId="0" priority="3" stopIfTrue="1" operator="between">
      <formula>1</formula>
      <formula>300</formula>
    </cfRule>
  </conditionalFormatting>
  <conditionalFormatting sqref="I29:N29">
    <cfRule type="cellIs" dxfId="1" priority="4" stopIfTrue="1" operator="lessThanOrEqual">
      <formula>0</formula>
    </cfRule>
  </conditionalFormatting>
  <conditionalFormatting sqref="I31:N31">
    <cfRule type="cellIs" dxfId="0" priority="5" stopIfTrue="1" operator="between">
      <formula>1</formula>
      <formula>300</formula>
    </cfRule>
  </conditionalFormatting>
  <conditionalFormatting sqref="I31:N31">
    <cfRule type="cellIs" dxfId="1" priority="6" stopIfTrue="1" operator="lessThanOrEqual">
      <formula>0</formula>
    </cfRule>
  </conditionalFormatting>
  <conditionalFormatting sqref="I33:N33">
    <cfRule type="cellIs" dxfId="0" priority="7" stopIfTrue="1" operator="between">
      <formula>1</formula>
      <formula>300</formula>
    </cfRule>
  </conditionalFormatting>
  <conditionalFormatting sqref="I33:N33">
    <cfRule type="cellIs" dxfId="1" priority="8" stopIfTrue="1" operator="lessThanOrEqual">
      <formula>0</formula>
    </cfRule>
  </conditionalFormatting>
  <conditionalFormatting sqref="I35:N35">
    <cfRule type="cellIs" dxfId="0" priority="9" stopIfTrue="1" operator="between">
      <formula>1</formula>
      <formula>300</formula>
    </cfRule>
  </conditionalFormatting>
  <conditionalFormatting sqref="I35:N35">
    <cfRule type="cellIs" dxfId="1" priority="10" stopIfTrue="1" operator="lessThanOrEqual">
      <formula>0</formula>
    </cfRule>
  </conditionalFormatting>
  <conditionalFormatting sqref="I11:N11">
    <cfRule type="cellIs" dxfId="0" priority="11" stopIfTrue="1" operator="between">
      <formula>1</formula>
      <formula>300</formula>
    </cfRule>
  </conditionalFormatting>
  <conditionalFormatting sqref="I11:N11">
    <cfRule type="cellIs" dxfId="1" priority="12" stopIfTrue="1" operator="lessThanOrEqual">
      <formula>0</formula>
    </cfRule>
  </conditionalFormatting>
  <conditionalFormatting sqref="I21:N21">
    <cfRule type="cellIs" dxfId="0" priority="13" stopIfTrue="1" operator="between">
      <formula>1</formula>
      <formula>300</formula>
    </cfRule>
  </conditionalFormatting>
  <conditionalFormatting sqref="I21:N21">
    <cfRule type="cellIs" dxfId="1" priority="14" stopIfTrue="1" operator="lessThanOrEqual">
      <formula>0</formula>
    </cfRule>
  </conditionalFormatting>
  <conditionalFormatting sqref="I19:N19">
    <cfRule type="cellIs" dxfId="0" priority="15" stopIfTrue="1" operator="between">
      <formula>1</formula>
      <formula>300</formula>
    </cfRule>
  </conditionalFormatting>
  <conditionalFormatting sqref="I19:N19">
    <cfRule type="cellIs" dxfId="1" priority="16" stopIfTrue="1" operator="lessThanOrEqual">
      <formula>0</formula>
    </cfRule>
  </conditionalFormatting>
  <conditionalFormatting sqref="I9:N9">
    <cfRule type="cellIs" dxfId="0" priority="17" stopIfTrue="1" operator="between">
      <formula>1</formula>
      <formula>300</formula>
    </cfRule>
  </conditionalFormatting>
  <conditionalFormatting sqref="I9:N9">
    <cfRule type="cellIs" dxfId="1" priority="18" stopIfTrue="1" operator="lessThanOrEqual">
      <formula>0</formula>
    </cfRule>
  </conditionalFormatting>
  <conditionalFormatting sqref="I13:N13">
    <cfRule type="cellIs" dxfId="0" priority="19" stopIfTrue="1" operator="between">
      <formula>1</formula>
      <formula>300</formula>
    </cfRule>
  </conditionalFormatting>
  <conditionalFormatting sqref="I13:N13">
    <cfRule type="cellIs" dxfId="1" priority="20" stopIfTrue="1" operator="lessThanOrEqual">
      <formula>0</formula>
    </cfRule>
  </conditionalFormatting>
  <conditionalFormatting sqref="I15:N15">
    <cfRule type="cellIs" dxfId="0" priority="21" stopIfTrue="1" operator="between">
      <formula>1</formula>
      <formula>300</formula>
    </cfRule>
  </conditionalFormatting>
  <conditionalFormatting sqref="I15:N15">
    <cfRule type="cellIs" dxfId="1" priority="22" stopIfTrue="1" operator="lessThanOrEqual">
      <formula>0</formula>
    </cfRule>
  </conditionalFormatting>
  <conditionalFormatting sqref="I17:N17">
    <cfRule type="cellIs" dxfId="0" priority="23" stopIfTrue="1" operator="between">
      <formula>1</formula>
      <formula>300</formula>
    </cfRule>
  </conditionalFormatting>
  <conditionalFormatting sqref="I17:N17">
    <cfRule type="cellIs" dxfId="1" priority="24" stopIfTrue="1" operator="lessThanOrEqual">
      <formula>0</formula>
    </cfRule>
  </conditionalFormatting>
  <conditionalFormatting sqref="I25:N25">
    <cfRule type="cellIs" dxfId="0" priority="25" stopIfTrue="1" operator="between">
      <formula>1</formula>
      <formula>300</formula>
    </cfRule>
  </conditionalFormatting>
  <conditionalFormatting sqref="I25:N25">
    <cfRule type="cellIs" dxfId="1" priority="26" stopIfTrue="1" operator="lessThanOrEqual">
      <formula>0</formula>
    </cfRule>
  </conditionalFormatting>
  <conditionalFormatting sqref="I23:N23">
    <cfRule type="cellIs" dxfId="0" priority="27" stopIfTrue="1" operator="between">
      <formula>1</formula>
      <formula>300</formula>
    </cfRule>
  </conditionalFormatting>
  <conditionalFormatting sqref="I23:N23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29"/>
    <col customWidth="1" min="2" max="3" width="7.57"/>
    <col customWidth="1" min="4" max="4" width="7.14"/>
    <col customWidth="1" min="5" max="5" width="10.29"/>
    <col customWidth="1" min="6" max="6" width="27.57"/>
    <col customWidth="1" min="7" max="7" width="20.57"/>
    <col customWidth="1" min="8" max="9" width="6.86"/>
    <col customWidth="1" min="10" max="11" width="8.57"/>
    <col customWidth="1" min="12" max="12" width="9.57"/>
    <col customWidth="1" min="13" max="13" width="9.29"/>
    <col customWidth="1" min="14" max="26" width="8.86"/>
  </cols>
  <sheetData>
    <row r="1" ht="12.0" customHeight="1">
      <c r="A1" s="284" t="s">
        <v>252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</row>
    <row r="2" ht="24.0" customHeight="1">
      <c r="A2" s="287" t="str">
        <f>IF('P1'!I5&gt;0,'P1'!I5,"")</f>
        <v>Larvik AK</v>
      </c>
      <c r="B2" s="285"/>
      <c r="C2" s="285"/>
      <c r="D2" s="285"/>
      <c r="E2" s="288"/>
      <c r="F2" s="289" t="str">
        <f>IF('P1'!P5&gt;0,'P1'!P5,"")</f>
        <v>Stavernhallen</v>
      </c>
      <c r="G2" s="285"/>
      <c r="H2" s="285"/>
      <c r="I2" s="288"/>
      <c r="J2" s="290" t="s">
        <v>253</v>
      </c>
      <c r="K2" s="285"/>
      <c r="L2" s="285"/>
      <c r="M2" s="288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ht="12.0" customHeight="1">
      <c r="A3" s="292" t="s">
        <v>254</v>
      </c>
      <c r="B3" s="293" t="s">
        <v>255</v>
      </c>
      <c r="C3" s="294" t="s">
        <v>256</v>
      </c>
      <c r="D3" s="292" t="s">
        <v>257</v>
      </c>
      <c r="E3" s="292" t="s">
        <v>258</v>
      </c>
      <c r="F3" s="295" t="s">
        <v>18</v>
      </c>
      <c r="G3" s="295" t="s">
        <v>259</v>
      </c>
      <c r="H3" s="292" t="s">
        <v>20</v>
      </c>
      <c r="I3" s="292" t="s">
        <v>21</v>
      </c>
      <c r="J3" s="292" t="s">
        <v>260</v>
      </c>
      <c r="K3" s="292" t="s">
        <v>261</v>
      </c>
      <c r="L3" s="292" t="s">
        <v>26</v>
      </c>
      <c r="M3" s="292" t="s">
        <v>23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0" customHeight="1">
      <c r="A4" s="296" t="s">
        <v>262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ht="12.0" customHeight="1">
      <c r="A5" s="297">
        <v>1.0</v>
      </c>
      <c r="B5" s="298">
        <f>IF('P1'!B19="","",'P1'!B19)</f>
        <v>54.01</v>
      </c>
      <c r="C5" s="299" t="str">
        <f>IF('P1'!C19="","",'P1'!C19)</f>
        <v>UK</v>
      </c>
      <c r="D5" s="299" t="str">
        <f>IF('P1'!D19="","",'P1'!D19)</f>
        <v>13-14</v>
      </c>
      <c r="E5" s="300">
        <f>IF('P1'!E19="","",'P1'!E19)</f>
        <v>39505</v>
      </c>
      <c r="F5" s="301" t="str">
        <f>IF('P1'!G19="","",'P1'!G19)</f>
        <v>Eline Høien</v>
      </c>
      <c r="G5" s="301" t="str">
        <f>IF('P1'!H19="","",'P1'!H19)</f>
        <v>Vigrstad IK</v>
      </c>
      <c r="H5" s="297">
        <f>IF('P1'!O19="","",'P1'!O19)</f>
        <v>47</v>
      </c>
      <c r="I5" s="297">
        <f>IF('P1'!P19="","",'P1'!P19)</f>
        <v>61</v>
      </c>
      <c r="J5" s="298">
        <f>IF('P1'!T19="","",'P1'!T19)</f>
        <v>6.32</v>
      </c>
      <c r="K5" s="298">
        <f>IF('P1'!U19="","",'P1'!U19)</f>
        <v>9.98</v>
      </c>
      <c r="L5" s="298">
        <f>IF('P1'!V19="","",'P1'!V19)</f>
        <v>7.21</v>
      </c>
      <c r="M5" s="298">
        <f>IF('P1'!AC19&gt;34,'P1'!X19,'P1'!X20)</f>
        <v>579.4724875</v>
      </c>
      <c r="N5" s="30"/>
      <c r="O5" s="30"/>
      <c r="P5" s="30"/>
      <c r="Q5" s="30"/>
      <c r="R5" s="302">
        <v>1.0</v>
      </c>
      <c r="S5" s="30"/>
      <c r="T5" s="30"/>
      <c r="U5" s="30"/>
      <c r="V5" s="30"/>
      <c r="W5" s="30"/>
      <c r="X5" s="30"/>
      <c r="Y5" s="30"/>
      <c r="Z5" s="30"/>
    </row>
    <row r="6" ht="12.0" customHeight="1">
      <c r="A6" s="297">
        <v>2.0</v>
      </c>
      <c r="B6" s="298">
        <f>IF('P1'!B11="","",'P1'!B11)</f>
        <v>62.19</v>
      </c>
      <c r="C6" s="299" t="str">
        <f>IF('P1'!C11="","",'P1'!C11)</f>
        <v>UK</v>
      </c>
      <c r="D6" s="299" t="str">
        <f>IF('P1'!D11="","",'P1'!D11)</f>
        <v>13-14</v>
      </c>
      <c r="E6" s="300">
        <f>IF('P1'!E11="","",'P1'!E11)</f>
        <v>39575</v>
      </c>
      <c r="F6" s="301" t="str">
        <f>IF('P1'!G11="","",'P1'!G11)</f>
        <v>Mariell Endestad Hellevang</v>
      </c>
      <c r="G6" s="301" t="str">
        <f>IF('P1'!H11="","",'P1'!H11)</f>
        <v>Tambarskjelvar IL</v>
      </c>
      <c r="H6" s="297">
        <f>IF('P1'!O11="","",'P1'!O11)</f>
        <v>51</v>
      </c>
      <c r="I6" s="297">
        <f>IF('P1'!P11="","",'P1'!P11)</f>
        <v>63</v>
      </c>
      <c r="J6" s="298">
        <f>IF('P1'!T11="","",'P1'!T11)</f>
        <v>6.32</v>
      </c>
      <c r="K6" s="298">
        <f>IF('P1'!U11="","",'P1'!U11)</f>
        <v>9.83</v>
      </c>
      <c r="L6" s="298">
        <f>IF('P1'!V11="","",'P1'!V11)</f>
        <v>7.63</v>
      </c>
      <c r="M6" s="298">
        <f>IF('P1'!AC11&gt;34,'P1'!X11,'P1'!X12)</f>
        <v>538.8182623</v>
      </c>
      <c r="N6" s="30"/>
      <c r="O6" s="30"/>
      <c r="P6" s="30"/>
      <c r="Q6" s="30"/>
      <c r="R6" s="302">
        <v>1.0</v>
      </c>
      <c r="S6" s="30"/>
      <c r="T6" s="30"/>
      <c r="U6" s="30"/>
      <c r="V6" s="30"/>
      <c r="W6" s="30"/>
      <c r="X6" s="30"/>
      <c r="Y6" s="30"/>
      <c r="Z6" s="30"/>
    </row>
    <row r="7" ht="12.0" customHeight="1">
      <c r="A7" s="297">
        <v>3.0</v>
      </c>
      <c r="B7" s="298">
        <f>IF('P1'!B15="","",'P1'!B15)</f>
        <v>48.95</v>
      </c>
      <c r="C7" s="299" t="str">
        <f>IF('P1'!C15="","",'P1'!C15)</f>
        <v>UK</v>
      </c>
      <c r="D7" s="299" t="str">
        <f>IF('P1'!D15="","",'P1'!D15)</f>
        <v>13-14</v>
      </c>
      <c r="E7" s="300">
        <f>IF('P1'!E15="","",'P1'!E15)</f>
        <v>39927</v>
      </c>
      <c r="F7" s="301" t="str">
        <f>IF('P1'!G15="","",'P1'!G15)</f>
        <v>Lea B. Jensen</v>
      </c>
      <c r="G7" s="301" t="str">
        <f>IF('P1'!H15="","",'P1'!H15)</f>
        <v>Vigrstad IK</v>
      </c>
      <c r="H7" s="297">
        <f>IF('P1'!O15="","",'P1'!O15)</f>
        <v>41</v>
      </c>
      <c r="I7" s="297">
        <f>IF('P1'!P15="","",'P1'!P15)</f>
        <v>51</v>
      </c>
      <c r="J7" s="298">
        <f>IF('P1'!T15="","",'P1'!T15)</f>
        <v>5.81</v>
      </c>
      <c r="K7" s="298">
        <f>IF('P1'!U15="","",'P1'!U15)</f>
        <v>7.26</v>
      </c>
      <c r="L7" s="298">
        <f>IF('P1'!V15="","",'P1'!V15)</f>
        <v>7.46</v>
      </c>
      <c r="M7" s="298">
        <f>IF('P1'!AC15&gt;34,'P1'!X15,'P1'!X16)</f>
        <v>512.1658898</v>
      </c>
      <c r="N7" s="30"/>
      <c r="O7" s="30"/>
      <c r="P7" s="30"/>
      <c r="Q7" s="30"/>
      <c r="R7" s="302">
        <v>1.0</v>
      </c>
      <c r="S7" s="30"/>
      <c r="T7" s="30"/>
      <c r="U7" s="30"/>
      <c r="V7" s="30"/>
      <c r="W7" s="30"/>
      <c r="X7" s="30"/>
      <c r="Y7" s="30"/>
      <c r="Z7" s="30"/>
    </row>
    <row r="8" ht="12.0" customHeight="1">
      <c r="A8" s="297">
        <v>4.0</v>
      </c>
      <c r="B8" s="298">
        <f>IF('P1'!B9="","",'P1'!B9)</f>
        <v>46.6</v>
      </c>
      <c r="C8" s="299" t="str">
        <f>IF('P1'!C9="","",'P1'!C9)</f>
        <v>UK</v>
      </c>
      <c r="D8" s="299" t="str">
        <f>IF('P1'!D9="","",'P1'!D9)</f>
        <v>13-14</v>
      </c>
      <c r="E8" s="300">
        <f>IF('P1'!E9="","",'P1'!E9)</f>
        <v>40008</v>
      </c>
      <c r="F8" s="301" t="str">
        <f>IF('P1'!G9="","",'P1'!G9)</f>
        <v>Heidi Nævdal</v>
      </c>
      <c r="G8" s="301" t="str">
        <f>IF('P1'!H9="","",'P1'!H9)</f>
        <v>AK Bjørgvin</v>
      </c>
      <c r="H8" s="297">
        <f>IF('P1'!O9="","",'P1'!O9)</f>
        <v>27</v>
      </c>
      <c r="I8" s="297">
        <f>IF('P1'!P9="","",'P1'!P9)</f>
        <v>37</v>
      </c>
      <c r="J8" s="298">
        <f>IF('P1'!T9="","",'P1'!T9)</f>
        <v>5.82</v>
      </c>
      <c r="K8" s="298">
        <f>IF('P1'!U9="","",'P1'!U9)</f>
        <v>7.33</v>
      </c>
      <c r="L8" s="298">
        <f>IF('P1'!V9="","",'P1'!V9)</f>
        <v>7.56</v>
      </c>
      <c r="M8" s="298">
        <f>IF('P1'!AC9&gt;34,'P1'!X9,'P1'!X10)</f>
        <v>467.2267849</v>
      </c>
      <c r="N8" s="30"/>
      <c r="O8" s="30"/>
      <c r="P8" s="30"/>
      <c r="Q8" s="30"/>
      <c r="R8" s="302">
        <v>1.0</v>
      </c>
      <c r="S8" s="30"/>
      <c r="T8" s="30"/>
      <c r="U8" s="30"/>
      <c r="V8" s="30"/>
      <c r="W8" s="30"/>
      <c r="X8" s="30"/>
      <c r="Y8" s="30"/>
      <c r="Z8" s="30"/>
    </row>
    <row r="9" ht="12.0" customHeight="1">
      <c r="A9" s="297">
        <v>5.0</v>
      </c>
      <c r="B9" s="298">
        <f>IF('P1'!B13="","",'P1'!B13)</f>
        <v>45.87</v>
      </c>
      <c r="C9" s="299" t="str">
        <f>IF('P1'!C13="","",'P1'!C13)</f>
        <v>UK</v>
      </c>
      <c r="D9" s="299" t="str">
        <f>IF('P1'!D13="","",'P1'!D13)</f>
        <v>13-14</v>
      </c>
      <c r="E9" s="300">
        <f>IF('P1'!E13="","",'P1'!E13)</f>
        <v>39957</v>
      </c>
      <c r="F9" s="301" t="str">
        <f>IF('P1'!G13="","",'P1'!G13)</f>
        <v>Nora K. Haugland</v>
      </c>
      <c r="G9" s="301" t="str">
        <f>IF('P1'!H13="","",'P1'!H13)</f>
        <v>Vigrstad IK</v>
      </c>
      <c r="H9" s="297">
        <f>IF('P1'!O13="","",'P1'!O13)</f>
        <v>31</v>
      </c>
      <c r="I9" s="297">
        <f>IF('P1'!P13="","",'P1'!P13)</f>
        <v>36</v>
      </c>
      <c r="J9" s="298">
        <f>IF('P1'!T13="","",'P1'!T13)</f>
        <v>5.38</v>
      </c>
      <c r="K9" s="298">
        <f>IF('P1'!U13="","",'P1'!U13)</f>
        <v>5.29</v>
      </c>
      <c r="L9" s="298">
        <f>IF('P1'!V13="","",'P1'!V13)</f>
        <v>8.12</v>
      </c>
      <c r="M9" s="298">
        <f>IF('P1'!AC13&gt;34,'P1'!X13,'P1'!X14)</f>
        <v>407.039611</v>
      </c>
      <c r="N9" s="30"/>
      <c r="O9" s="30"/>
      <c r="P9" s="30"/>
      <c r="Q9" s="30"/>
      <c r="R9" s="302">
        <v>1.0</v>
      </c>
      <c r="S9" s="30"/>
      <c r="T9" s="30"/>
      <c r="U9" s="30"/>
      <c r="V9" s="30"/>
      <c r="W9" s="30"/>
      <c r="X9" s="30"/>
      <c r="Y9" s="30"/>
      <c r="Z9" s="30"/>
    </row>
    <row r="10" ht="12.0" customHeight="1">
      <c r="A10" s="297">
        <v>6.0</v>
      </c>
      <c r="B10" s="298">
        <f>IF('P1'!B21="","",'P1'!B21)</f>
        <v>74.66</v>
      </c>
      <c r="C10" s="299" t="str">
        <f>IF('P1'!C21="","",'P1'!C21)</f>
        <v>UK</v>
      </c>
      <c r="D10" s="299" t="str">
        <f>IF('P1'!D21="","",'P1'!D21)</f>
        <v>13-14</v>
      </c>
      <c r="E10" s="300">
        <f>IF('P1'!E21="","",'P1'!E21)</f>
        <v>39742</v>
      </c>
      <c r="F10" s="301" t="str">
        <f>IF('P1'!G21="","",'P1'!G21)</f>
        <v>Mille Dekke</v>
      </c>
      <c r="G10" s="301" t="str">
        <f>IF('P1'!H21="","",'P1'!H21)</f>
        <v>Spydeberg Atletene</v>
      </c>
      <c r="H10" s="297">
        <f>IF('P1'!O21="","",'P1'!O21)</f>
        <v>39</v>
      </c>
      <c r="I10" s="297">
        <f>IF('P1'!P21="","",'P1'!P21)</f>
        <v>52</v>
      </c>
      <c r="J10" s="298">
        <f>IF('P1'!T21="","",'P1'!T21)</f>
        <v>5.13</v>
      </c>
      <c r="K10" s="298">
        <f>IF('P1'!U21="","",'P1'!U21)</f>
        <v>9.02</v>
      </c>
      <c r="L10" s="298">
        <f>IF('P1'!V21="","",'P1'!V21)</f>
        <v>9.07</v>
      </c>
      <c r="M10" s="298">
        <f>IF('P1'!AC21&gt;34,'P1'!X21,'P1'!X22)</f>
        <v>383.4828319</v>
      </c>
      <c r="N10" s="30"/>
      <c r="O10" s="30"/>
      <c r="P10" s="30"/>
      <c r="Q10" s="30"/>
      <c r="R10" s="302">
        <v>1.0</v>
      </c>
      <c r="S10" s="30"/>
      <c r="T10" s="30"/>
      <c r="U10" s="30"/>
      <c r="V10" s="30"/>
      <c r="W10" s="30"/>
      <c r="X10" s="30"/>
      <c r="Y10" s="30"/>
      <c r="Z10" s="30"/>
    </row>
    <row r="11" ht="12.0" customHeight="1">
      <c r="A11" s="297">
        <v>7.0</v>
      </c>
      <c r="B11" s="298">
        <f>IF('P1'!B17="","",'P1'!B17)</f>
        <v>51</v>
      </c>
      <c r="C11" s="299" t="str">
        <f>IF('P1'!C17="","",'P1'!C17)</f>
        <v>UK</v>
      </c>
      <c r="D11" s="299" t="str">
        <f>IF('P1'!D17="","",'P1'!D17)</f>
        <v>13-14</v>
      </c>
      <c r="E11" s="300">
        <f>IF('P1'!E17="","",'P1'!E17)</f>
        <v>39863</v>
      </c>
      <c r="F11" s="301" t="str">
        <f>IF('P1'!G17="","",'P1'!G17)</f>
        <v>Lisa Siqveland</v>
      </c>
      <c r="G11" s="301" t="str">
        <f>IF('P1'!H17="","",'P1'!H17)</f>
        <v>Vigrstad IK</v>
      </c>
      <c r="H11" s="297">
        <f>IF('P1'!O17="","",'P1'!O17)</f>
        <v>25</v>
      </c>
      <c r="I11" s="297">
        <f>IF('P1'!P17="","",'P1'!P17)</f>
        <v>32</v>
      </c>
      <c r="J11" s="298">
        <f>IF('P1'!T17="","",'P1'!T17)</f>
        <v>5.25</v>
      </c>
      <c r="K11" s="298">
        <f>IF('P1'!U17="","",'P1'!U17)</f>
        <v>5.49</v>
      </c>
      <c r="L11" s="298">
        <f>IF('P1'!V17="","",'P1'!V17)</f>
        <v>8.61</v>
      </c>
      <c r="M11" s="298">
        <f>IF('P1'!AC17&gt;34,'P1'!X17,'P1'!X18)</f>
        <v>350.8720864</v>
      </c>
      <c r="N11" s="30"/>
      <c r="O11" s="30"/>
      <c r="P11" s="30"/>
      <c r="Q11" s="30"/>
      <c r="R11" s="302">
        <v>1.0</v>
      </c>
      <c r="S11" s="30"/>
      <c r="T11" s="30"/>
      <c r="U11" s="30"/>
      <c r="V11" s="30"/>
      <c r="W11" s="30"/>
      <c r="X11" s="30"/>
      <c r="Y11" s="30"/>
      <c r="Z11" s="30"/>
    </row>
    <row r="12" ht="12.0" customHeight="1">
      <c r="A12" s="297"/>
      <c r="B12" s="298"/>
      <c r="C12" s="299"/>
      <c r="D12" s="299"/>
      <c r="E12" s="300"/>
      <c r="F12" s="301"/>
      <c r="G12" s="301"/>
      <c r="H12" s="297"/>
      <c r="I12" s="297"/>
      <c r="J12" s="298"/>
      <c r="K12" s="298"/>
      <c r="L12" s="298"/>
      <c r="M12" s="298"/>
      <c r="N12" s="30"/>
      <c r="O12" s="30"/>
      <c r="P12" s="30"/>
      <c r="Q12" s="30"/>
      <c r="R12" s="302"/>
      <c r="S12" s="30"/>
      <c r="T12" s="30"/>
      <c r="U12" s="30"/>
      <c r="V12" s="30"/>
      <c r="W12" s="30"/>
      <c r="X12" s="30"/>
      <c r="Y12" s="30"/>
      <c r="Z12" s="30"/>
    </row>
    <row r="13" ht="12.0" customHeight="1">
      <c r="A13" s="297">
        <v>1.0</v>
      </c>
      <c r="B13" s="298">
        <f>IF('P3'!B15="","",'P3'!B15)</f>
        <v>58.5</v>
      </c>
      <c r="C13" s="299" t="str">
        <f>IF('P3'!C15="","",'P3'!C15)</f>
        <v>UK</v>
      </c>
      <c r="D13" s="299" t="str">
        <f>IF('P3'!D15="","",'P3'!D15)</f>
        <v>17-18</v>
      </c>
      <c r="E13" s="300">
        <f>IF('P3'!E15="","",'P3'!E15)</f>
        <v>38424</v>
      </c>
      <c r="F13" s="301" t="str">
        <f>IF('P3'!G15="","",'P3'!G15)</f>
        <v>Sandra Nævdal</v>
      </c>
      <c r="G13" s="301" t="str">
        <f>IF('P3'!H15="","",'P3'!H15)</f>
        <v>AK Bjørgvin</v>
      </c>
      <c r="H13" s="297">
        <f>IF('P3'!O15="","",'P3'!O15)</f>
        <v>75</v>
      </c>
      <c r="I13" s="297">
        <f>IF('P3'!P15="","",'P3'!P15)</f>
        <v>92</v>
      </c>
      <c r="J13" s="298">
        <f>IF('P3'!T15="","",'P3'!T15)</f>
        <v>7.46</v>
      </c>
      <c r="K13" s="298">
        <f>IF('P3'!U15="","",'P3'!U15)</f>
        <v>11.01</v>
      </c>
      <c r="L13" s="298">
        <f>IF('P3'!V15="","",'P3'!V15)</f>
        <v>6.64</v>
      </c>
      <c r="M13" s="298">
        <f>IF('P3'!AC15&gt;34,'P3'!X15,'P3'!X16)</f>
        <v>719.7333662</v>
      </c>
      <c r="R13" s="302">
        <v>1.0</v>
      </c>
    </row>
    <row r="14" ht="12.0" customHeight="1">
      <c r="A14" s="297">
        <v>2.0</v>
      </c>
      <c r="B14" s="298">
        <f>IF('P3'!B9="","",'P3'!B9)</f>
        <v>55.64</v>
      </c>
      <c r="C14" s="299" t="str">
        <f>IF('P3'!C9="","",'P3'!C9)</f>
        <v>JK</v>
      </c>
      <c r="D14" s="299" t="str">
        <f>IF('P3'!D9="","",'P3'!D9)</f>
        <v>17-18</v>
      </c>
      <c r="E14" s="300">
        <f>IF('P3'!E9="","",'P3'!E9)</f>
        <v>38084</v>
      </c>
      <c r="F14" s="301" t="str">
        <f>IF('P3'!G9="","",'P3'!G9)</f>
        <v>Ronja Lenvik</v>
      </c>
      <c r="G14" s="301" t="str">
        <f>IF('P3'!H9="","",'P3'!H9)</f>
        <v>Hitra VK</v>
      </c>
      <c r="H14" s="297">
        <f>IF('P3'!O9="","",'P3'!O9)</f>
        <v>72</v>
      </c>
      <c r="I14" s="297">
        <f>IF('P3'!P9="","",'P3'!P9)</f>
        <v>87</v>
      </c>
      <c r="J14" s="298">
        <f>IF('P3'!T9="","",'P3'!T9)</f>
        <v>7.19</v>
      </c>
      <c r="K14" s="298">
        <f>IF('P3'!U9="","",'P3'!U9)</f>
        <v>10.75</v>
      </c>
      <c r="L14" s="298">
        <f>IF('P3'!V9="","",'P3'!V9)</f>
        <v>7.06</v>
      </c>
      <c r="M14" s="298">
        <f>IF('P3'!AC9&gt;34,'P3'!X9,'P3'!X10)</f>
        <v>696.2744909</v>
      </c>
      <c r="R14" s="302">
        <v>1.0</v>
      </c>
    </row>
    <row r="15" ht="12.0" customHeight="1">
      <c r="A15" s="297">
        <v>3.0</v>
      </c>
      <c r="B15" s="298">
        <f>IF('P3'!B19="","",'P3'!B19)</f>
        <v>70.6</v>
      </c>
      <c r="C15" s="299" t="str">
        <f>IF('P3'!C19="","",'P3'!C19)</f>
        <v>JK</v>
      </c>
      <c r="D15" s="299" t="str">
        <f>IF('P3'!D19="","",'P3'!D19)</f>
        <v>17-18</v>
      </c>
      <c r="E15" s="300">
        <f>IF('P3'!E19="","",'P3'!E19)</f>
        <v>38060</v>
      </c>
      <c r="F15" s="301" t="str">
        <f>IF('P3'!G19="","",'P3'!G19)</f>
        <v>Tine Rognaldsen Pedersen</v>
      </c>
      <c r="G15" s="301" t="str">
        <f>IF('P3'!H19="","",'P3'!H19)</f>
        <v>Tambarskjelvar IL</v>
      </c>
      <c r="H15" s="297">
        <f>IF('P3'!O19="","",'P3'!O19)</f>
        <v>77</v>
      </c>
      <c r="I15" s="297">
        <f>IF('P3'!P19="","",'P3'!P19)</f>
        <v>97</v>
      </c>
      <c r="J15" s="298">
        <f>IF('P3'!T19="","",'P3'!T19)</f>
        <v>6.93</v>
      </c>
      <c r="K15" s="298">
        <f>IF('P3'!U19="","",'P3'!U19)</f>
        <v>9.61</v>
      </c>
      <c r="L15" s="298">
        <f>IF('P3'!V19="","",'P3'!V19)</f>
        <v>7.3</v>
      </c>
      <c r="M15" s="298">
        <f>IF('P3'!AC19&gt;34,'P3'!X19,'P3'!X20)</f>
        <v>629.1003061</v>
      </c>
      <c r="R15" s="302">
        <v>1.0</v>
      </c>
    </row>
    <row r="16" ht="12.0" customHeight="1">
      <c r="A16" s="297">
        <v>4.0</v>
      </c>
      <c r="B16" s="298">
        <f>IF('P3'!B17="","",'P3'!B17)</f>
        <v>70.36</v>
      </c>
      <c r="C16" s="299" t="str">
        <f>IF('P3'!C17="","",'P3'!C17)</f>
        <v>UK</v>
      </c>
      <c r="D16" s="299" t="str">
        <f>IF('P3'!D17="","",'P3'!D17)</f>
        <v>17-18</v>
      </c>
      <c r="E16" s="300">
        <f>IF('P3'!E17="","",'P3'!E17)</f>
        <v>38610</v>
      </c>
      <c r="F16" s="301" t="str">
        <f>IF('P3'!G17="","",'P3'!G17)</f>
        <v>Trine Endestad Hellevang</v>
      </c>
      <c r="G16" s="301" t="str">
        <f>IF('P3'!H17="","",'P3'!H17)</f>
        <v>Tambarskjelvar IL</v>
      </c>
      <c r="H16" s="297">
        <f>IF('P3'!O17="","",'P3'!O17)</f>
        <v>62</v>
      </c>
      <c r="I16" s="297">
        <f>IF('P3'!P17="","",'P3'!P17)</f>
        <v>72</v>
      </c>
      <c r="J16" s="298">
        <f>IF('P3'!T17="","",'P3'!T17)</f>
        <v>7.23</v>
      </c>
      <c r="K16" s="298">
        <f>IF('P3'!U17="","",'P3'!U17)</f>
        <v>9.95</v>
      </c>
      <c r="L16" s="298">
        <f>IF('P3'!V17="","",'P3'!V17)</f>
        <v>7.85</v>
      </c>
      <c r="M16" s="298">
        <f>IF('P3'!AC17&gt;34,'P3'!X17,'P3'!X18)</f>
        <v>557.2121586</v>
      </c>
      <c r="R16" s="302">
        <v>1.0</v>
      </c>
    </row>
    <row r="17" ht="12.0" customHeight="1">
      <c r="A17" s="297">
        <v>5.0</v>
      </c>
      <c r="B17" s="298">
        <f>IF('P3'!B13="","",'P3'!B13)</f>
        <v>59.21</v>
      </c>
      <c r="C17" s="299" t="str">
        <f>IF('P3'!C13="","",'P3'!C13)</f>
        <v>JK</v>
      </c>
      <c r="D17" s="299" t="str">
        <f>IF('P3'!D13="","",'P3'!D13)</f>
        <v>17-18</v>
      </c>
      <c r="E17" s="300">
        <f>IF('P3'!E13="","",'P3'!E13)</f>
        <v>38030</v>
      </c>
      <c r="F17" s="301" t="str">
        <f>IF('P3'!G13="","",'P3'!G13)</f>
        <v>Siv-Helene Haaland</v>
      </c>
      <c r="G17" s="301" t="str">
        <f>IF('P3'!H13="","",'P3'!H13)</f>
        <v>Tysvær VK</v>
      </c>
      <c r="H17" s="297">
        <f>IF('P3'!O13="","",'P3'!O13)</f>
        <v>35</v>
      </c>
      <c r="I17" s="297">
        <f>IF('P3'!P13="","",'P3'!P13)</f>
        <v>50</v>
      </c>
      <c r="J17" s="298">
        <f>IF('P3'!T13="","",'P3'!T13)</f>
        <v>5.9</v>
      </c>
      <c r="K17" s="298">
        <f>IF('P3'!U13="","",'P3'!U13)</f>
        <v>8.27</v>
      </c>
      <c r="L17" s="298">
        <f>IF('P3'!V13="","",'P3'!V13)</f>
        <v>8.2</v>
      </c>
      <c r="M17" s="298">
        <f>IF('P3'!AC13&gt;34,'P3'!X13,'P3'!X14)</f>
        <v>450.5976762</v>
      </c>
      <c r="R17" s="302">
        <v>1.0</v>
      </c>
    </row>
    <row r="18" ht="12.0" customHeight="1">
      <c r="A18" s="297">
        <v>6.0</v>
      </c>
      <c r="B18" s="298">
        <f>IF('P3'!B11="","",'P3'!B11)</f>
        <v>55.26</v>
      </c>
      <c r="C18" s="299" t="str">
        <f>IF('P3'!C11="","",'P3'!C11)</f>
        <v>UK</v>
      </c>
      <c r="D18" s="299" t="str">
        <f>IF('P3'!D11="","",'P3'!D11)</f>
        <v>17-18</v>
      </c>
      <c r="E18" s="300">
        <f>IF('P3'!E11="","",'P3'!E11)</f>
        <v>38515</v>
      </c>
      <c r="F18" s="301" t="str">
        <f>IF('P3'!G11="","",'P3'!G11)</f>
        <v>Rina Tysse</v>
      </c>
      <c r="G18" s="301" t="str">
        <f>IF('P3'!H11="","",'P3'!H11)</f>
        <v>Tysvær VK</v>
      </c>
      <c r="H18" s="297">
        <f>IF('P3'!O11="","",'P3'!O11)</f>
        <v>29</v>
      </c>
      <c r="I18" s="297">
        <f>IF('P3'!P11="","",'P3'!P11)</f>
        <v>35</v>
      </c>
      <c r="J18" s="298">
        <f>IF('P3'!T11="","",'P3'!T11)</f>
        <v>5.52</v>
      </c>
      <c r="K18" s="298">
        <f>IF('P3'!U11="","",'P3'!U11)</f>
        <v>5.6</v>
      </c>
      <c r="L18" s="298">
        <f>IF('P3'!V11="","",'P3'!V11)</f>
        <v>8.1</v>
      </c>
      <c r="M18" s="298">
        <f>IF('P3'!AC11&gt;34,'P3'!X11,'P3'!X12)</f>
        <v>382.6408321</v>
      </c>
      <c r="R18" s="302">
        <v>1.0</v>
      </c>
    </row>
    <row r="19" ht="12.0" customHeight="1">
      <c r="A19" s="297"/>
      <c r="B19" s="298"/>
      <c r="C19" s="299"/>
      <c r="D19" s="299"/>
      <c r="E19" s="300"/>
      <c r="F19" s="301"/>
      <c r="G19" s="301"/>
      <c r="H19" s="297"/>
      <c r="I19" s="297"/>
      <c r="J19" s="298"/>
      <c r="K19" s="298"/>
      <c r="L19" s="298"/>
      <c r="M19" s="298"/>
      <c r="R19" s="302"/>
    </row>
    <row r="20" ht="12.0" customHeight="1">
      <c r="A20" s="297">
        <v>1.0</v>
      </c>
      <c r="B20" s="298">
        <f>IF('P3'!B21="","",'P3'!B21)</f>
        <v>66.71</v>
      </c>
      <c r="C20" s="299" t="str">
        <f>IF('P3'!C21="","",'P3'!C21)</f>
        <v>JK</v>
      </c>
      <c r="D20" s="299" t="str">
        <f>IF('P3'!D21="","",'P3'!D21)</f>
        <v>19-23</v>
      </c>
      <c r="E20" s="300">
        <f>IF('P3'!E21="","",'P3'!E21)</f>
        <v>37315</v>
      </c>
      <c r="F20" s="301" t="str">
        <f>IF('P3'!G21="","",'P3'!G21)</f>
        <v>Julia Jordanger Loen</v>
      </c>
      <c r="G20" s="301" t="str">
        <f>IF('P3'!H21="","",'P3'!H21)</f>
        <v>Breimsbygda IL</v>
      </c>
      <c r="H20" s="297">
        <f>IF('P3'!O21="","",'P3'!O21)</f>
        <v>81</v>
      </c>
      <c r="I20" s="297">
        <f>IF('P3'!P21="","",'P3'!P21)</f>
        <v>99</v>
      </c>
      <c r="J20" s="298">
        <f>IF('P3'!T21="","",'P3'!T21)</f>
        <v>7.22</v>
      </c>
      <c r="K20" s="298">
        <f>IF('P3'!U21="","",'P3'!U21)</f>
        <v>13.11</v>
      </c>
      <c r="L20" s="298">
        <f>IF('P3'!V21="","",'P3'!V21)</f>
        <v>6.86</v>
      </c>
      <c r="M20" s="298">
        <f>IF('P3'!AC21&gt;34,'P3'!X21,'P3'!X22)</f>
        <v>720.0897621</v>
      </c>
      <c r="R20" s="302">
        <v>1.0</v>
      </c>
    </row>
    <row r="21" ht="12.0" customHeight="1">
      <c r="A21" s="297">
        <v>2.0</v>
      </c>
      <c r="B21" s="298">
        <f>IF('P3'!B29="","",'P3'!B29)</f>
        <v>73.96</v>
      </c>
      <c r="C21" s="299" t="str">
        <f>IF('P3'!C29="","",'P3'!C29)</f>
        <v>SK</v>
      </c>
      <c r="D21" s="299" t="str">
        <f>IF('P3'!D29="","",'P3'!D29)</f>
        <v>19-23</v>
      </c>
      <c r="E21" s="300">
        <f>IF('P3'!E29="","",'P3'!E29)</f>
        <v>36401</v>
      </c>
      <c r="F21" s="301" t="str">
        <f>IF('P3'!G29="","",'P3'!G29)</f>
        <v>Tinna Ringsaker</v>
      </c>
      <c r="G21" s="301" t="str">
        <f>IF('P3'!H29="","",'P3'!H29)</f>
        <v>Spydeberg Atletene</v>
      </c>
      <c r="H21" s="297">
        <f>IF('P3'!O29="","",'P3'!O29)</f>
        <v>88</v>
      </c>
      <c r="I21" s="297">
        <f>IF('P3'!P29="","",'P3'!P29)</f>
        <v>101</v>
      </c>
      <c r="J21" s="298">
        <f>IF('P3'!T29="","",'P3'!T29)</f>
        <v>7.23</v>
      </c>
      <c r="K21" s="298">
        <f>IF('P3'!U29="","",'P3'!U29)</f>
        <v>10.55</v>
      </c>
      <c r="L21" s="298">
        <f>IF('P3'!V29="","",'P3'!V29)</f>
        <v>7.26</v>
      </c>
      <c r="M21" s="298">
        <f>IF('P3'!AC29&gt;34,'P3'!X29,'P3'!X30)</f>
        <v>659.2872029</v>
      </c>
      <c r="R21" s="302">
        <v>1.0</v>
      </c>
    </row>
    <row r="22" ht="12.0" customHeight="1">
      <c r="A22" s="297">
        <v>3.0</v>
      </c>
      <c r="B22" s="298">
        <f>IF('P3'!B27="","",'P3'!B27)</f>
        <v>72.9</v>
      </c>
      <c r="C22" s="299" t="str">
        <f>IF('P3'!C27="","",'P3'!C27)</f>
        <v>JK</v>
      </c>
      <c r="D22" s="299" t="str">
        <f>IF('P3'!D27="","",'P3'!D27)</f>
        <v>19-23</v>
      </c>
      <c r="E22" s="300">
        <f>IF('P3'!E27="","",'P3'!E27)</f>
        <v>37977</v>
      </c>
      <c r="F22" s="301" t="str">
        <f>IF('P3'!G27="","",'P3'!G27)</f>
        <v>Louisa Hjelmås</v>
      </c>
      <c r="G22" s="301" t="str">
        <f>IF('P3'!H27="","",'P3'!H27)</f>
        <v>Gjøvik AK</v>
      </c>
      <c r="H22" s="297">
        <f>IF('P3'!O27="","",'P3'!O27)</f>
        <v>72</v>
      </c>
      <c r="I22" s="297">
        <f>IF('P3'!P27="","",'P3'!P27)</f>
        <v>85</v>
      </c>
      <c r="J22" s="298">
        <f>IF('P3'!T27="","",'P3'!T27)</f>
        <v>6.49</v>
      </c>
      <c r="K22" s="298">
        <f>IF('P3'!U27="","",'P3'!U27)</f>
        <v>8.45</v>
      </c>
      <c r="L22" s="298">
        <f>IF('P3'!V27="","",'P3'!V27)</f>
        <v>7.64</v>
      </c>
      <c r="M22" s="298">
        <f>IF('P3'!AC27&gt;34,'P3'!X27,'P3'!X28)</f>
        <v>558.1609401</v>
      </c>
      <c r="R22" s="302">
        <v>1.0</v>
      </c>
    </row>
    <row r="23" ht="12.0" customHeight="1">
      <c r="A23" s="297">
        <v>4.0</v>
      </c>
      <c r="B23" s="298">
        <f>IF('P3'!B25="","",'P3'!B25)</f>
        <v>75.15</v>
      </c>
      <c r="C23" s="299" t="str">
        <f>IF('P3'!C25="","",'P3'!C25)</f>
        <v>SK</v>
      </c>
      <c r="D23" s="299" t="str">
        <f>IF('P3'!D25="","",'P3'!D25)</f>
        <v>19-23</v>
      </c>
      <c r="E23" s="300">
        <f>IF('P3'!E25="","",'P3'!E25)</f>
        <v>37069</v>
      </c>
      <c r="F23" s="301" t="str">
        <f>IF('P3'!G25="","",'P3'!G25)</f>
        <v>Anna Wiik</v>
      </c>
      <c r="G23" s="301" t="str">
        <f>IF('P3'!H25="","",'P3'!H25)</f>
        <v>Breimsbygda IL</v>
      </c>
      <c r="H23" s="297">
        <f>IF('P3'!O25="","",'P3'!O25)</f>
        <v>51</v>
      </c>
      <c r="I23" s="297">
        <f>IF('P3'!P25="","",'P3'!P25)</f>
        <v>67</v>
      </c>
      <c r="J23" s="298">
        <f>IF('P3'!T25="","",'P3'!T25)</f>
        <v>7.02</v>
      </c>
      <c r="K23" s="298">
        <f>IF('P3'!U25="","",'P3'!U25)</f>
        <v>10.03</v>
      </c>
      <c r="L23" s="298">
        <f>IF('P3'!V25="","",'P3'!V25)</f>
        <v>7.29</v>
      </c>
      <c r="M23" s="298">
        <f>IF('P3'!AC25&gt;34,'P3'!X25,'P3'!X26)</f>
        <v>543.7857521</v>
      </c>
      <c r="R23" s="302">
        <v>1.0</v>
      </c>
    </row>
    <row r="24" ht="12.0" customHeight="1">
      <c r="A24" s="297">
        <v>5.0</v>
      </c>
      <c r="B24" s="298">
        <f>IF('P3'!B23="","",'P3'!B23)</f>
        <v>67.55</v>
      </c>
      <c r="C24" s="299" t="str">
        <f>IF('P3'!C23="","",'P3'!C23)</f>
        <v>JK</v>
      </c>
      <c r="D24" s="299" t="str">
        <f>IF('P3'!D23="","",'P3'!D23)</f>
        <v>19-23</v>
      </c>
      <c r="E24" s="300">
        <f>IF('P3'!E23="","",'P3'!E23)</f>
        <v>37362</v>
      </c>
      <c r="F24" s="301" t="str">
        <f>IF('P3'!G23="","",'P3'!G23)</f>
        <v>Emilie Kolseth Jensen</v>
      </c>
      <c r="G24" s="301" t="str">
        <f>IF('P3'!H23="","",'P3'!H23)</f>
        <v>Breimsbygda IL</v>
      </c>
      <c r="H24" s="297">
        <f>IF('P3'!O23="","",'P3'!O23)</f>
        <v>25</v>
      </c>
      <c r="I24" s="297">
        <f>IF('P3'!P23="","",'P3'!P23)</f>
        <v>25</v>
      </c>
      <c r="J24" s="298">
        <f>IF('P3'!T23="","",'P3'!T23)</f>
        <v>4.99</v>
      </c>
      <c r="K24" s="298">
        <f>IF('P3'!U23="","",'P3'!U23)</f>
        <v>10.53</v>
      </c>
      <c r="L24" s="298">
        <f>IF('P3'!V23="","",'P3'!V23)</f>
        <v>9.15</v>
      </c>
      <c r="M24" s="298">
        <f>IF('P3'!AC23&gt;34,'P3'!X23,'P3'!X24)</f>
        <v>349.1194727</v>
      </c>
      <c r="R24" s="302">
        <v>1.0</v>
      </c>
    </row>
    <row r="25" ht="12.0" customHeight="1">
      <c r="A25" s="297"/>
      <c r="B25" s="298"/>
      <c r="C25" s="299"/>
      <c r="D25" s="299"/>
      <c r="E25" s="300"/>
      <c r="F25" s="301"/>
      <c r="G25" s="301"/>
      <c r="H25" s="297"/>
      <c r="I25" s="297"/>
      <c r="J25" s="298"/>
      <c r="K25" s="298"/>
      <c r="L25" s="298"/>
      <c r="M25" s="298"/>
      <c r="R25" s="302"/>
    </row>
    <row r="26" ht="12.0" customHeight="1">
      <c r="A26" s="297">
        <v>1.0</v>
      </c>
      <c r="B26" s="298">
        <f>IF('P7'!B13="","",'P7'!B13)</f>
        <v>68.96</v>
      </c>
      <c r="C26" s="299" t="str">
        <f>IF('P7'!C13="","",'P7'!C13)</f>
        <v>SK</v>
      </c>
      <c r="D26" s="299" t="str">
        <f>IF('P7'!D13="","",'P7'!D13)</f>
        <v>24-34</v>
      </c>
      <c r="E26" s="300">
        <f>IF('P7'!E13="","",'P7'!E13)</f>
        <v>33735</v>
      </c>
      <c r="F26" s="301" t="str">
        <f>IF('P7'!G13="","",'P7'!G13)</f>
        <v>Marit Årdalsbakke</v>
      </c>
      <c r="G26" s="301" t="str">
        <f>IF('P7'!H13="","",'P7'!H13)</f>
        <v>Tambarskjelvar IL</v>
      </c>
      <c r="H26" s="297">
        <f>IF('P7'!O13="","",'P7'!O13)</f>
        <v>90</v>
      </c>
      <c r="I26" s="297">
        <f>IF('P7'!P13="","",'P7'!P13)</f>
        <v>110</v>
      </c>
      <c r="J26" s="298">
        <f>IF('P7'!T13="","",'P7'!T13)</f>
        <v>7.74</v>
      </c>
      <c r="K26" s="298">
        <f>IF('P7'!U13="","",'P7'!U13)</f>
        <v>14.2</v>
      </c>
      <c r="L26" s="298">
        <f>IF('P7'!V13="","",'P7'!V13)</f>
        <v>6.83</v>
      </c>
      <c r="M26" s="298">
        <f>IF('P7'!AC13&gt;34,'P7'!X13,'P7'!X14)</f>
        <v>766.2072745</v>
      </c>
      <c r="R26" s="302">
        <v>1.0</v>
      </c>
    </row>
    <row r="27" ht="12.0" customHeight="1">
      <c r="A27" s="297">
        <v>2.0</v>
      </c>
      <c r="B27" s="298">
        <f>IF('P7'!B9="","",'P7'!B9)</f>
        <v>56.9</v>
      </c>
      <c r="C27" s="299" t="str">
        <f>IF('P7'!C9="","",'P7'!C9)</f>
        <v>SK</v>
      </c>
      <c r="D27" s="299" t="str">
        <f>IF('P7'!D9="","",'P7'!D9)</f>
        <v>24-34</v>
      </c>
      <c r="E27" s="300" t="str">
        <f>IF('P7'!E9="","",'P7'!E9)</f>
        <v>12.09.96</v>
      </c>
      <c r="F27" s="301" t="str">
        <f>IF('P7'!G9="","",'P7'!G9)</f>
        <v>Rebekka Tao Jacobsen</v>
      </c>
      <c r="G27" s="301" t="str">
        <f>IF('P7'!H9="","",'P7'!H9)</f>
        <v>Larvik AK</v>
      </c>
      <c r="H27" s="297">
        <f>IF('P7'!O9="","",'P7'!O9)</f>
        <v>80</v>
      </c>
      <c r="I27" s="297">
        <f>IF('P7'!P9="","",'P7'!P9)</f>
        <v>103</v>
      </c>
      <c r="J27" s="298">
        <f>IF('P7'!T9="","",'P7'!T9)</f>
        <v>7.27</v>
      </c>
      <c r="K27" s="298">
        <f>IF('P7'!U9="","",'P7'!U9)</f>
        <v>10.49</v>
      </c>
      <c r="L27" s="298">
        <f>IF('P7'!V9="","",'P7'!V9)</f>
        <v>6.86</v>
      </c>
      <c r="M27" s="298">
        <f>IF('P7'!AC9&gt;34,'P7'!X9,'P7'!X10)</f>
        <v>735.3851699</v>
      </c>
      <c r="R27" s="302">
        <v>1.0</v>
      </c>
    </row>
    <row r="28" ht="12.0" customHeight="1">
      <c r="A28" s="297">
        <v>3.0</v>
      </c>
      <c r="B28" s="298">
        <f>IF('P8'!B11="","",'P8'!B11)</f>
        <v>63.37</v>
      </c>
      <c r="C28" s="299" t="str">
        <f>IF('P8'!C11="","",'P8'!C11)</f>
        <v>SK</v>
      </c>
      <c r="D28" s="299" t="str">
        <f>IF('P8'!D11="","",'P8'!D11)</f>
        <v>24-34</v>
      </c>
      <c r="E28" s="300">
        <f>IF('P8'!E11="","",'P8'!E11)</f>
        <v>34222</v>
      </c>
      <c r="F28" s="301" t="str">
        <f>IF('P8'!G11="","",'P8'!G11)</f>
        <v>Celine Mariell Båtnes</v>
      </c>
      <c r="G28" s="301" t="str">
        <f>IF('P8'!H11="","",'P8'!H11)</f>
        <v>Spydeberg Atletene</v>
      </c>
      <c r="H28" s="297">
        <f>IF('P8'!O11="","",'P8'!O11)</f>
        <v>68</v>
      </c>
      <c r="I28" s="297">
        <f>IF('P8'!P11="","",'P8'!P11)</f>
        <v>91</v>
      </c>
      <c r="J28" s="298">
        <f>IF('P8'!T11="","",'P8'!T11)</f>
        <v>7.17</v>
      </c>
      <c r="K28" s="298">
        <f>IF('P8'!U11="","",'P8'!U11)</f>
        <v>11.4</v>
      </c>
      <c r="L28" s="298">
        <f>IF('P8'!V11="","",'P8'!V11)</f>
        <v>7.43</v>
      </c>
      <c r="M28" s="298">
        <f>IF('P8'!AC11&gt;34,'P8'!X11,'P8'!X12)</f>
        <v>652.5638755</v>
      </c>
      <c r="R28" s="302">
        <v>1.0</v>
      </c>
    </row>
    <row r="29" ht="12.0" customHeight="1">
      <c r="A29" s="297">
        <v>4.0</v>
      </c>
      <c r="B29" s="298">
        <f>IF('P7'!B15="","",'P7'!B15)</f>
        <v>82.86</v>
      </c>
      <c r="C29" s="299" t="str">
        <f>IF('P7'!C15="","",'P7'!C15)</f>
        <v>SK</v>
      </c>
      <c r="D29" s="299" t="str">
        <f>IF('P7'!D15="","",'P7'!D15)</f>
        <v>24-34</v>
      </c>
      <c r="E29" s="300">
        <f>IF('P7'!E15="","",'P7'!E15)</f>
        <v>33918</v>
      </c>
      <c r="F29" s="301" t="str">
        <f>IF('P7'!G15="","",'P7'!G15)</f>
        <v>Lone Kalland</v>
      </c>
      <c r="G29" s="301" t="str">
        <f>IF('P7'!H15="","",'P7'!H15)</f>
        <v>Tambarskjelvar IL</v>
      </c>
      <c r="H29" s="297">
        <f>IF('P7'!O15="","",'P7'!O15)</f>
        <v>81</v>
      </c>
      <c r="I29" s="297">
        <f>IF('P7'!P15="","",'P7'!P15)</f>
        <v>106</v>
      </c>
      <c r="J29" s="298">
        <f>IF('P7'!T15="","",'P7'!T15)</f>
        <v>7.13</v>
      </c>
      <c r="K29" s="298">
        <f>IF('P7'!U15="","",'P7'!U15)</f>
        <v>12.82</v>
      </c>
      <c r="L29" s="298">
        <f>IF('P7'!V15="","",'P7'!V15)</f>
        <v>7.48</v>
      </c>
      <c r="M29" s="298">
        <f>IF('P7'!AC15&gt;34,'P7'!X15,'P7'!X16)</f>
        <v>652.1858193</v>
      </c>
      <c r="R29" s="302">
        <v>1.0</v>
      </c>
    </row>
    <row r="30" ht="12.0" customHeight="1">
      <c r="A30" s="297">
        <v>5.0</v>
      </c>
      <c r="B30" s="298">
        <f>IF('P7'!B11="","",'P7'!B11)</f>
        <v>74.02</v>
      </c>
      <c r="C30" s="299" t="str">
        <f>IF('P7'!C11="","",'P7'!C11)</f>
        <v>SK</v>
      </c>
      <c r="D30" s="299" t="str">
        <f>IF('P7'!D11="","",'P7'!D11)</f>
        <v>24-34</v>
      </c>
      <c r="E30" s="300">
        <f>IF('P7'!E11="","",'P7'!E11)</f>
        <v>32509</v>
      </c>
      <c r="F30" s="301" t="str">
        <f>IF('P7'!G11="","",'P7'!G11)</f>
        <v>Melissa Schanche</v>
      </c>
      <c r="G30" s="301" t="str">
        <f>IF('P7'!H11="","",'P7'!H11)</f>
        <v>Spydeberg Atletene</v>
      </c>
      <c r="H30" s="297">
        <f>IF('P7'!O11="","",'P7'!O11)</f>
        <v>88</v>
      </c>
      <c r="I30" s="297">
        <f>IF('P7'!P11="","",'P7'!P11)</f>
        <v>106</v>
      </c>
      <c r="J30" s="298">
        <f>IF('P7'!T11="","",'P7'!T11)</f>
        <v>7.2</v>
      </c>
      <c r="K30" s="298">
        <f>IF('P7'!U11="","",'P7'!U11)</f>
        <v>8.98</v>
      </c>
      <c r="L30" s="298">
        <f>IF('P7'!V11="","",'P7'!V11)</f>
        <v>7.72</v>
      </c>
      <c r="M30" s="298">
        <f>IF('P7'!AC11&gt;34,'P7'!X11,'P7'!X12)</f>
        <v>625.6832842</v>
      </c>
      <c r="R30" s="302">
        <v>1.0</v>
      </c>
    </row>
    <row r="31" ht="12.0" customHeight="1">
      <c r="A31" s="297">
        <v>6.0</v>
      </c>
      <c r="B31" s="298">
        <f>IF('P8'!B9="","",'P8'!B9)</f>
        <v>63.75</v>
      </c>
      <c r="C31" s="299" t="str">
        <f>IF('P8'!C9="","",'P8'!C9)</f>
        <v>SK</v>
      </c>
      <c r="D31" s="299" t="str">
        <f>IF('P8'!D9="","",'P8'!D9)</f>
        <v>24-34</v>
      </c>
      <c r="E31" s="300">
        <f>IF('P8'!E9="","",'P8'!E9)</f>
        <v>33443</v>
      </c>
      <c r="F31" s="301" t="str">
        <f>IF('P8'!G9="","",'P8'!G9)</f>
        <v>Sara Broe Østvold</v>
      </c>
      <c r="G31" s="301" t="str">
        <f>IF('P8'!H9="","",'P8'!H9)</f>
        <v>Spydeberg Atletene</v>
      </c>
      <c r="H31" s="297">
        <f>IF('P8'!O9="","",'P8'!O9)</f>
        <v>63</v>
      </c>
      <c r="I31" s="297">
        <f>IF('P8'!P9="","",'P8'!P9)</f>
        <v>78</v>
      </c>
      <c r="J31" s="298">
        <f>IF('P8'!T9="","",'P8'!T9)</f>
        <v>6.87</v>
      </c>
      <c r="K31" s="298">
        <f>IF('P8'!U9="","",'P8'!U9)</f>
        <v>8.43</v>
      </c>
      <c r="L31" s="298">
        <f>IF('P8'!V9="","",'P8'!V9)</f>
        <v>7.35</v>
      </c>
      <c r="M31" s="298">
        <f>IF('P8'!AC9&gt;34,'P8'!X9,'P8'!X10)</f>
        <v>579.4139772</v>
      </c>
      <c r="R31" s="302">
        <v>1.0</v>
      </c>
    </row>
    <row r="32" ht="12.0" customHeight="1">
      <c r="A32" s="297">
        <v>7.0</v>
      </c>
      <c r="B32" s="298">
        <f>IF('P8'!B15="","",'P8'!B15)</f>
        <v>63.55</v>
      </c>
      <c r="C32" s="299" t="str">
        <f>IF('P8'!C15="","",'P8'!C15)</f>
        <v>SK</v>
      </c>
      <c r="D32" s="299" t="str">
        <f>IF('P8'!D15="","",'P8'!D15)</f>
        <v>24-34</v>
      </c>
      <c r="E32" s="300">
        <f>IF('P8'!E15="","",'P8'!E15)</f>
        <v>35414</v>
      </c>
      <c r="F32" s="301" t="str">
        <f>IF('P8'!G15="","",'P8'!G15)</f>
        <v>Katarina Øye</v>
      </c>
      <c r="G32" s="301" t="str">
        <f>IF('P8'!H15="","",'P8'!H15)</f>
        <v>Vigrestad IK</v>
      </c>
      <c r="H32" s="297">
        <f>IF('P8'!O15="","",'P8'!O15)</f>
        <v>61</v>
      </c>
      <c r="I32" s="297">
        <f>IF('P8'!P15="","",'P8'!P15)</f>
        <v>76</v>
      </c>
      <c r="J32" s="298">
        <f>IF('P8'!T15="","",'P8'!T15)</f>
        <v>6.6</v>
      </c>
      <c r="K32" s="298">
        <f>IF('P8'!U15="","",'P8'!U15)</f>
        <v>8.9</v>
      </c>
      <c r="L32" s="298">
        <f>IF('P8'!V15="","",'P8'!V15)</f>
        <v>7.23</v>
      </c>
      <c r="M32" s="298">
        <f>IF('P8'!AC15&gt;34,'P8'!X15,'P8'!X16)</f>
        <v>579.0004278</v>
      </c>
      <c r="R32" s="302">
        <v>1.0</v>
      </c>
    </row>
    <row r="33" ht="12.0" customHeight="1">
      <c r="A33" s="297">
        <v>8.0</v>
      </c>
      <c r="B33" s="298">
        <f>IF('P8'!B13="","",'P8'!B13)</f>
        <v>66.56</v>
      </c>
      <c r="C33" s="299" t="str">
        <f>IF('P8'!C13="","",'P8'!C13)</f>
        <v>SK</v>
      </c>
      <c r="D33" s="299" t="str">
        <f>IF('P8'!D13="","",'P8'!D13)</f>
        <v>24-34</v>
      </c>
      <c r="E33" s="300">
        <f>IF('P8'!E13="","",'P8'!E13)</f>
        <v>32733</v>
      </c>
      <c r="F33" s="301" t="str">
        <f>IF('P8'!G13="","",'P8'!G13)</f>
        <v>Karoline Merli</v>
      </c>
      <c r="G33" s="301" t="str">
        <f>IF('P8'!H13="","",'P8'!H13)</f>
        <v>Oslo AK</v>
      </c>
      <c r="H33" s="297">
        <f>IF('P8'!O13="","",'P8'!O13)</f>
        <v>59</v>
      </c>
      <c r="I33" s="297">
        <f>IF('P8'!P13="","",'P8'!P13)</f>
        <v>78</v>
      </c>
      <c r="J33" s="298">
        <f>IF('P8'!T13="","",'P8'!T13)</f>
        <v>6.9</v>
      </c>
      <c r="K33" s="298">
        <f>IF('P8'!U13="","",'P8'!U13)</f>
        <v>8.82</v>
      </c>
      <c r="L33" s="298">
        <f>IF('P8'!V13="","",'P8'!V13)</f>
        <v>7.3</v>
      </c>
      <c r="M33" s="298">
        <f>IF('P8'!AC13&gt;34,'P8'!X13,'P8'!X14)</f>
        <v>574.502482</v>
      </c>
      <c r="R33" s="302">
        <v>1.0</v>
      </c>
    </row>
    <row r="34" ht="12.0" customHeight="1">
      <c r="A34" s="297">
        <v>9.0</v>
      </c>
      <c r="B34" s="298">
        <f>IF('P7'!B19="","",'P7'!B19)</f>
        <v>85.68</v>
      </c>
      <c r="C34" s="299" t="str">
        <f>IF('P7'!C19="","",'P7'!C19)</f>
        <v>SK</v>
      </c>
      <c r="D34" s="299" t="str">
        <f>IF('P7'!D19="","",'P7'!D19)</f>
        <v>24-34</v>
      </c>
      <c r="E34" s="300">
        <f>IF('P7'!E19="","",'P7'!E19)</f>
        <v>34143</v>
      </c>
      <c r="F34" s="301" t="str">
        <f>IF('P7'!G19="","",'P7'!G19)</f>
        <v>Eva Kristin Erikson</v>
      </c>
      <c r="G34" s="301" t="str">
        <f>IF('P7'!H19="","",'P7'!H19)</f>
        <v>Spydeberg Atletene</v>
      </c>
      <c r="H34" s="297">
        <f>IF('P7'!O19="","",'P7'!O19)</f>
        <v>61</v>
      </c>
      <c r="I34" s="297">
        <f>IF('P7'!P19="","",'P7'!P19)</f>
        <v>81</v>
      </c>
      <c r="J34" s="298">
        <f>IF('P7'!T19="","",'P7'!T19)</f>
        <v>6.35</v>
      </c>
      <c r="K34" s="298">
        <f>IF('P7'!U19="","",'P7'!U19)</f>
        <v>8.89</v>
      </c>
      <c r="L34" s="298">
        <f>IF('P7'!V19="","",'P7'!V19)</f>
        <v>8.49</v>
      </c>
      <c r="M34" s="298">
        <f>IF('P7'!AC19&gt;34,'P7'!X19,'P7'!X20)</f>
        <v>483.5291202</v>
      </c>
      <c r="R34" s="302">
        <v>1.0</v>
      </c>
    </row>
    <row r="35" ht="12.0" customHeight="1">
      <c r="A35" s="297">
        <v>10.0</v>
      </c>
      <c r="B35" s="298">
        <f>IF('P7'!B17="","",'P7'!B17)</f>
        <v>86.83</v>
      </c>
      <c r="C35" s="299" t="str">
        <f>IF('P7'!C17="","",'P7'!C17)</f>
        <v>SK</v>
      </c>
      <c r="D35" s="299" t="str">
        <f>IF('P7'!D17="","",'P7'!D17)</f>
        <v>24-34</v>
      </c>
      <c r="E35" s="300">
        <f>IF('P7'!E17="","",'P7'!E17)</f>
        <v>34556</v>
      </c>
      <c r="F35" s="301" t="str">
        <f>IF('P7'!G17="","",'P7'!G17)</f>
        <v>Linnea Johanssen</v>
      </c>
      <c r="G35" s="301" t="str">
        <f>IF('P7'!H17="","",'P7'!H17)</f>
        <v>Spydeberg Atletene</v>
      </c>
      <c r="H35" s="297">
        <f>IF('P7'!O17="","",'P7'!O17)</f>
        <v>40</v>
      </c>
      <c r="I35" s="297">
        <f>IF('P7'!P17="","",'P7'!P17)</f>
        <v>50</v>
      </c>
      <c r="J35" s="298">
        <f>IF('P7'!T17="","",'P7'!T17)</f>
        <v>5.34</v>
      </c>
      <c r="K35" s="298">
        <f>IF('P7'!U17="","",'P7'!U17)</f>
        <v>7.41</v>
      </c>
      <c r="L35" s="298">
        <f>IF('P7'!V17="","",'P7'!V17)</f>
        <v>9.27</v>
      </c>
      <c r="M35" s="298">
        <f>IF('P7'!AC17&gt;34,'P7'!X17,'P7'!X18)</f>
        <v>342.5677902</v>
      </c>
      <c r="R35" s="302">
        <v>1.0</v>
      </c>
    </row>
    <row r="36" ht="12.0" customHeight="1">
      <c r="A36" s="297"/>
      <c r="B36" s="298"/>
      <c r="C36" s="299"/>
      <c r="D36" s="299"/>
      <c r="E36" s="300"/>
      <c r="F36" s="301"/>
      <c r="G36" s="301"/>
      <c r="H36" s="297"/>
      <c r="I36" s="297"/>
      <c r="J36" s="298"/>
      <c r="K36" s="298"/>
      <c r="L36" s="298"/>
      <c r="M36" s="298"/>
      <c r="R36" s="302"/>
    </row>
    <row r="37" ht="12.0" customHeight="1">
      <c r="A37" s="297">
        <v>1.0</v>
      </c>
      <c r="B37" s="298">
        <f>IF('P8'!B25="","",'P8'!B25)</f>
        <v>79.15</v>
      </c>
      <c r="C37" s="299" t="str">
        <f>IF('P8'!C25="","",'P8'!C25)</f>
        <v>K5</v>
      </c>
      <c r="D37" s="299" t="str">
        <f>IF('P8'!D25="","",'P8'!D25)</f>
        <v>+35</v>
      </c>
      <c r="E37" s="300">
        <f>IF('P8'!E25="","",'P8'!E25)</f>
        <v>23735</v>
      </c>
      <c r="F37" s="301" t="str">
        <f>IF('P8'!G25="","",'P8'!G25)</f>
        <v>Margit Skjervheim</v>
      </c>
      <c r="G37" s="301" t="str">
        <f>IF('P8'!H25="","",'P8'!H25)</f>
        <v>AK Bjørgvin</v>
      </c>
      <c r="H37" s="297">
        <f>IF('P8'!O25="","",'P8'!O25)</f>
        <v>47</v>
      </c>
      <c r="I37" s="297">
        <f>IF('P8'!P25="","",'P8'!P25)</f>
        <v>61</v>
      </c>
      <c r="J37" s="298">
        <f>IF('P8'!T25="","",'P8'!T25)</f>
        <v>5.55</v>
      </c>
      <c r="K37" s="298">
        <f>IF('P8'!U25="","",'P8'!U25)</f>
        <v>9.23</v>
      </c>
      <c r="L37" s="298">
        <f>IF('P8'!V25="","",'P8'!V25)</f>
        <v>9.24</v>
      </c>
      <c r="M37" s="298">
        <f>IF('P8'!AC25&gt;34,'P8'!X25,'P8'!X26)</f>
        <v>654.9921089</v>
      </c>
      <c r="R37" s="302">
        <v>1.0</v>
      </c>
    </row>
    <row r="38" ht="12.0" customHeight="1">
      <c r="A38" s="297">
        <v>2.0</v>
      </c>
      <c r="B38" s="298">
        <f>IF('P8'!B23="","",'P8'!B23)</f>
        <v>58.97</v>
      </c>
      <c r="C38" s="299" t="str">
        <f>IF('P8'!C23="","",'P8'!C23)</f>
        <v>K4</v>
      </c>
      <c r="D38" s="299" t="str">
        <f>IF('P8'!D23="","",'P8'!D23)</f>
        <v>+35</v>
      </c>
      <c r="E38" s="300">
        <f>IF('P8'!E23="","",'P8'!E23)</f>
        <v>25930</v>
      </c>
      <c r="F38" s="301" t="str">
        <f>IF('P8'!G23="","",'P8'!G23)</f>
        <v>Line Søfteland</v>
      </c>
      <c r="G38" s="301" t="str">
        <f>IF('P8'!H23="","",'P8'!H23)</f>
        <v>AK Bjørgvin</v>
      </c>
      <c r="H38" s="297">
        <f>IF('P8'!O23="","",'P8'!O23)</f>
        <v>43</v>
      </c>
      <c r="I38" s="297">
        <f>IF('P8'!P23="","",'P8'!P23)</f>
        <v>58</v>
      </c>
      <c r="J38" s="298">
        <f>IF('P8'!T23="","",'P8'!T23)</f>
        <v>5.88</v>
      </c>
      <c r="K38" s="298">
        <f>IF('P8'!U23="","",'P8'!U23)</f>
        <v>8.27</v>
      </c>
      <c r="L38" s="298">
        <f>IF('P8'!V23="","",'P8'!V23)</f>
        <v>8.47</v>
      </c>
      <c r="M38" s="298">
        <f>IF('P8'!AC23&gt;34,'P8'!X23,'P8'!X24)</f>
        <v>651.6740586</v>
      </c>
      <c r="R38" s="302">
        <v>1.0</v>
      </c>
    </row>
    <row r="39" ht="12.0" customHeight="1">
      <c r="A39" s="297">
        <v>3.0</v>
      </c>
      <c r="B39" s="298">
        <f>IF('P8'!B17="","",'P8'!B17)</f>
        <v>59.29</v>
      </c>
      <c r="C39" s="299" t="str">
        <f>IF('P8'!C17="","",'P8'!C17)</f>
        <v>K1</v>
      </c>
      <c r="D39" s="299" t="str">
        <f>IF('P8'!D17="","",'P8'!D17)</f>
        <v>+35</v>
      </c>
      <c r="E39" s="300">
        <f>IF('P8'!E17="","",'P8'!E17)</f>
        <v>31091</v>
      </c>
      <c r="F39" s="301" t="str">
        <f>IF('P8'!G17="","",'P8'!G17)</f>
        <v>Tinna Marína Jónsdóttir⁠</v>
      </c>
      <c r="G39" s="301" t="str">
        <f>IF('P8'!H17="","",'P8'!H17)</f>
        <v>Tysvær VK</v>
      </c>
      <c r="H39" s="297">
        <f>IF('P8'!O17="","",'P8'!O17)</f>
        <v>49</v>
      </c>
      <c r="I39" s="297">
        <f>IF('P8'!P17="","",'P8'!P17)</f>
        <v>67</v>
      </c>
      <c r="J39" s="298">
        <f>IF('P8'!T17="","",'P8'!T17)</f>
        <v>7.04</v>
      </c>
      <c r="K39" s="298">
        <f>IF('P8'!U17="","",'P8'!U17)</f>
        <v>10.18</v>
      </c>
      <c r="L39" s="298">
        <f>IF('P8'!V17="","",'P8'!V17)</f>
        <v>7.33</v>
      </c>
      <c r="M39" s="298">
        <f>IF('P8'!AC17&gt;34,'P8'!X17,'P8'!X18)</f>
        <v>640.4998191</v>
      </c>
      <c r="R39" s="302">
        <v>1.0</v>
      </c>
    </row>
    <row r="40" ht="12.0" customHeight="1">
      <c r="A40" s="297">
        <v>4.0</v>
      </c>
      <c r="B40" s="298">
        <f>IF('P8'!B21="","",'P8'!B21)</f>
        <v>64.16</v>
      </c>
      <c r="C40" s="299" t="str">
        <f>IF('P8'!C21="","",'P8'!C21)</f>
        <v>K2</v>
      </c>
      <c r="D40" s="299" t="str">
        <f>IF('P8'!D21="","",'P8'!D21)</f>
        <v>+35</v>
      </c>
      <c r="E40" s="300">
        <f>IF('P8'!E21="","",'P8'!E21)</f>
        <v>29102</v>
      </c>
      <c r="F40" s="301" t="str">
        <f>IF('P8'!G21="","",'P8'!G21)</f>
        <v>Hilde Næss</v>
      </c>
      <c r="G40" s="301" t="str">
        <f>IF('P8'!H21="","",'P8'!H21)</f>
        <v>Lørenskog AK</v>
      </c>
      <c r="H40" s="297">
        <f>IF('P8'!O21="","",'P8'!O21)</f>
        <v>48</v>
      </c>
      <c r="I40" s="297">
        <f>IF('P8'!P21="","",'P8'!P21)</f>
        <v>60</v>
      </c>
      <c r="J40" s="298">
        <f>IF('P8'!T21="","",'P8'!T21)</f>
        <v>6.08</v>
      </c>
      <c r="K40" s="298">
        <f>IF('P8'!U21="","",'P8'!U21)</f>
        <v>8.78</v>
      </c>
      <c r="L40" s="298">
        <f>IF('P8'!V21="","",'P8'!V21)</f>
        <v>7.79</v>
      </c>
      <c r="M40" s="298">
        <f>IF('P8'!AC21&gt;34,'P8'!X21,'P8'!X22)</f>
        <v>593.2796033</v>
      </c>
      <c r="R40" s="302">
        <v>1.0</v>
      </c>
    </row>
    <row r="41" ht="12.0" customHeight="1">
      <c r="A41" s="297">
        <v>5.0</v>
      </c>
      <c r="B41" s="298">
        <f>IF('P8'!B19="","",'P8'!B19)</f>
        <v>70.07</v>
      </c>
      <c r="C41" s="299" t="str">
        <f>IF('P8'!C19="","",'P8'!C19)</f>
        <v>K1</v>
      </c>
      <c r="D41" s="299" t="str">
        <f>IF('P8'!D19="","",'P8'!D19)</f>
        <v>+35</v>
      </c>
      <c r="E41" s="300">
        <f>IF('P8'!E19="","",'P8'!E19)</f>
        <v>30454</v>
      </c>
      <c r="F41" s="301" t="str">
        <f>IF('P8'!G19="","",'P8'!G19)</f>
        <v>Merete Ree</v>
      </c>
      <c r="G41" s="301" t="str">
        <f>IF('P8'!H19="","",'P8'!H19)</f>
        <v>Tysvær VK</v>
      </c>
      <c r="H41" s="297">
        <f>IF('P8'!O19="","",'P8'!O19)</f>
        <v>52</v>
      </c>
      <c r="I41" s="297">
        <f>IF('P8'!P19="","",'P8'!P19)</f>
        <v>67</v>
      </c>
      <c r="J41" s="298">
        <f>IF('P8'!T19="","",'P8'!T19)</f>
        <v>5.77</v>
      </c>
      <c r="K41" s="298">
        <f>IF('P8'!U19="","",'P8'!U19)</f>
        <v>7.93</v>
      </c>
      <c r="L41" s="298">
        <f>IF('P8'!V19="","",'P8'!V19)</f>
        <v>8.56</v>
      </c>
      <c r="M41" s="298">
        <f>IF('P8'!AC19&gt;34,'P8'!X19,'P8'!X20)</f>
        <v>508.0115838</v>
      </c>
      <c r="R41" s="302">
        <v>1.0</v>
      </c>
    </row>
    <row r="42" ht="7.5" customHeight="1">
      <c r="B42" s="303"/>
      <c r="R42" s="302"/>
    </row>
    <row r="43" ht="12.0" customHeight="1">
      <c r="A43" s="304" t="s">
        <v>263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6"/>
      <c r="R43" s="302"/>
    </row>
    <row r="44" ht="7.5" customHeight="1">
      <c r="B44" s="303"/>
      <c r="R44" s="302"/>
    </row>
    <row r="45" ht="12.0" customHeight="1">
      <c r="A45" s="297">
        <v>1.0</v>
      </c>
      <c r="B45" s="298">
        <f>IF('P2'!B23="","",'P2'!B23)</f>
        <v>64.99</v>
      </c>
      <c r="C45" s="299" t="str">
        <f>IF('P2'!C23="","",'P2'!C23)</f>
        <v>UM</v>
      </c>
      <c r="D45" s="299" t="str">
        <f>IF('P2'!D23="","",'P2'!D23)</f>
        <v>13-14</v>
      </c>
      <c r="E45" s="300">
        <f>IF('P2'!E23="","",'P2'!E23)</f>
        <v>40059</v>
      </c>
      <c r="F45" s="301" t="str">
        <f>IF('P2'!G23="","",'P2'!G23)</f>
        <v>Rene Myhre</v>
      </c>
      <c r="G45" s="301" t="str">
        <f>IF('P2'!H23="","",'P2'!H23)</f>
        <v>Tønsberg-Kam.</v>
      </c>
      <c r="H45" s="297">
        <f>IF('P2'!O23="","",'P2'!O23)</f>
        <v>54</v>
      </c>
      <c r="I45" s="297">
        <f>IF('P2'!P23="","",'P2'!P23)</f>
        <v>79</v>
      </c>
      <c r="J45" s="298">
        <f>IF('P2'!T23="","",'P2'!T23)</f>
        <v>7.89</v>
      </c>
      <c r="K45" s="298">
        <f>IF('P2'!U23="","",'P2'!U23)</f>
        <v>12.03</v>
      </c>
      <c r="L45" s="298">
        <f>IF('P2'!V23="","",'P2'!V23)</f>
        <v>6.56</v>
      </c>
      <c r="M45" s="298">
        <f>IF('P2'!AC50&gt;34,'P2'!X23,'P2'!X24)</f>
        <v>680.1465493</v>
      </c>
      <c r="R45" s="302">
        <v>1.0</v>
      </c>
    </row>
    <row r="46" ht="12.0" customHeight="1">
      <c r="A46" s="297">
        <v>2.0</v>
      </c>
      <c r="B46" s="298">
        <f>IF('P2'!B25="","",'P2'!B25)</f>
        <v>73.81</v>
      </c>
      <c r="C46" s="299" t="str">
        <f>IF('P2'!C25="","",'P2'!C25)</f>
        <v>UM</v>
      </c>
      <c r="D46" s="299" t="str">
        <f>IF('P2'!D25="","",'P2'!D25)</f>
        <v>13-14</v>
      </c>
      <c r="E46" s="300">
        <f>IF('P2'!E25="","",'P2'!E25)</f>
        <v>39760</v>
      </c>
      <c r="F46" s="301" t="str">
        <f>IF('P2'!G25="","",'P2'!G25)</f>
        <v>Nikolai K. Aadland</v>
      </c>
      <c r="G46" s="301" t="str">
        <f>IF('P2'!H25="","",'P2'!H25)</f>
        <v>AK Bjørgvin</v>
      </c>
      <c r="H46" s="297">
        <f>IF('P2'!O25="","",'P2'!O25)</f>
        <v>82</v>
      </c>
      <c r="I46" s="297">
        <f>IF('P2'!P25="","",'P2'!P25)</f>
        <v>97</v>
      </c>
      <c r="J46" s="298">
        <f>IF('P2'!T25="","",'P2'!T25)</f>
        <v>6.77</v>
      </c>
      <c r="K46" s="298">
        <f>IF('P2'!U25="","",'P2'!U25)</f>
        <v>11.14</v>
      </c>
      <c r="L46" s="298">
        <f>IF('P2'!V25="","",'P2'!V25)</f>
        <v>7.45</v>
      </c>
      <c r="M46" s="298">
        <f>IF('P2'!AC52&gt;34,'P2'!X25,'P2'!X26)</f>
        <v>652.1673739</v>
      </c>
      <c r="N46" s="30"/>
      <c r="O46" s="30"/>
      <c r="P46" s="30"/>
      <c r="Q46" s="30"/>
      <c r="R46" s="302">
        <v>1.0</v>
      </c>
      <c r="S46" s="30"/>
      <c r="T46" s="30"/>
      <c r="U46" s="30"/>
      <c r="V46" s="30"/>
      <c r="W46" s="30"/>
      <c r="X46" s="30"/>
      <c r="Y46" s="30"/>
      <c r="Z46" s="30"/>
    </row>
    <row r="47" ht="12.0" customHeight="1">
      <c r="A47" s="297">
        <v>3.0</v>
      </c>
      <c r="B47" s="298">
        <f>IF('P2'!B19="","",'P2'!B19)</f>
        <v>67.04</v>
      </c>
      <c r="C47" s="299" t="str">
        <f>IF('P2'!C19="","",'P2'!C19)</f>
        <v>UM</v>
      </c>
      <c r="D47" s="299" t="str">
        <f>IF('P2'!D19="","",'P2'!D19)</f>
        <v>13-14</v>
      </c>
      <c r="E47" s="300">
        <f>IF('P2'!E19="","",'P2'!E19)</f>
        <v>39679</v>
      </c>
      <c r="F47" s="301" t="str">
        <f>IF('P2'!G19="","",'P2'!G19)</f>
        <v>Olai Åmot</v>
      </c>
      <c r="G47" s="301" t="str">
        <f>IF('P2'!H19="","",'P2'!H19)</f>
        <v>Tambarskjelvar IL</v>
      </c>
      <c r="H47" s="297">
        <f>IF('P2'!O19="","",'P2'!O19)</f>
        <v>47</v>
      </c>
      <c r="I47" s="297">
        <f>IF('P2'!P19="","",'P2'!P19)</f>
        <v>63</v>
      </c>
      <c r="J47" s="298">
        <f>IF('P2'!T19="","",'P2'!T19)</f>
        <v>8.05</v>
      </c>
      <c r="K47" s="298">
        <f>IF('P2'!U19="","",'P2'!U19)</f>
        <v>9.97</v>
      </c>
      <c r="L47" s="298">
        <f>IF('P2'!V19="","",'P2'!V19)</f>
        <v>7</v>
      </c>
      <c r="M47" s="298">
        <f>IF('P2'!AC46&gt;34,'P2'!X19,'P2'!X20)</f>
        <v>594.5346645</v>
      </c>
      <c r="N47" s="30"/>
      <c r="O47" s="30"/>
      <c r="P47" s="30"/>
      <c r="Q47" s="30"/>
      <c r="R47" s="302">
        <v>1.0</v>
      </c>
      <c r="S47" s="30"/>
      <c r="T47" s="30"/>
      <c r="U47" s="30"/>
      <c r="V47" s="30"/>
      <c r="W47" s="30"/>
      <c r="X47" s="30"/>
      <c r="Y47" s="30"/>
      <c r="Z47" s="30"/>
    </row>
    <row r="48" ht="12.0" customHeight="1">
      <c r="A48" s="297">
        <v>4.0</v>
      </c>
      <c r="B48" s="298">
        <f>IF('P2'!B11="","",'P2'!B11)</f>
        <v>49.49</v>
      </c>
      <c r="C48" s="299" t="str">
        <f>IF('P2'!C11="","",'P2'!C11)</f>
        <v>UM</v>
      </c>
      <c r="D48" s="299" t="str">
        <f>IF('P2'!D11="","",'P2'!D11)</f>
        <v>13-14</v>
      </c>
      <c r="E48" s="300">
        <f>IF('P2'!E11="","",'P2'!E11)</f>
        <v>39710</v>
      </c>
      <c r="F48" s="301" t="str">
        <f>IF('P2'!G11="","",'P2'!G11)</f>
        <v>Tom Andre Birkelid Rosvoll</v>
      </c>
      <c r="G48" s="301" t="str">
        <f>IF('P2'!H11="","",'P2'!H11)</f>
        <v>Tambarskjelvar IL</v>
      </c>
      <c r="H48" s="297">
        <f>IF('P2'!O11="","",'P2'!O11)</f>
        <v>41</v>
      </c>
      <c r="I48" s="297">
        <f>IF('P2'!P11="","",'P2'!P11)</f>
        <v>51</v>
      </c>
      <c r="J48" s="298">
        <f>IF('P2'!T11="","",'P2'!T11)</f>
        <v>6.75</v>
      </c>
      <c r="K48" s="298">
        <f>IF('P2'!U11="","",'P2'!U11)</f>
        <v>7.52</v>
      </c>
      <c r="L48" s="298">
        <f>IF('P2'!V11="","",'P2'!V11)</f>
        <v>7</v>
      </c>
      <c r="M48" s="298">
        <f>IF('P2'!AC38&gt;34,'P2'!X11,'P2'!X12)</f>
        <v>568.2268374</v>
      </c>
      <c r="N48" s="30"/>
      <c r="O48" s="30"/>
      <c r="P48" s="30"/>
      <c r="Q48" s="30"/>
      <c r="R48" s="302">
        <v>1.0</v>
      </c>
      <c r="S48" s="30"/>
      <c r="T48" s="30"/>
      <c r="U48" s="30"/>
      <c r="V48" s="30"/>
      <c r="W48" s="30"/>
      <c r="X48" s="30"/>
      <c r="Y48" s="30"/>
      <c r="Z48" s="30"/>
    </row>
    <row r="49" ht="12.0" customHeight="1">
      <c r="A49" s="297">
        <v>5.0</v>
      </c>
      <c r="B49" s="298">
        <f>IF('P2'!B21="","",'P2'!B21)</f>
        <v>66.4</v>
      </c>
      <c r="C49" s="299" t="str">
        <f>IF('P2'!C21="","",'P2'!C21)</f>
        <v>UM</v>
      </c>
      <c r="D49" s="299" t="str">
        <f>IF('P2'!D21="","",'P2'!D21)</f>
        <v>13-14</v>
      </c>
      <c r="E49" s="300">
        <f>IF('P2'!E21="","",'P2'!E21)</f>
        <v>39569</v>
      </c>
      <c r="F49" s="301" t="str">
        <f>IF('P2'!G21="","",'P2'!G21)</f>
        <v>Aron Jensen Fauske</v>
      </c>
      <c r="G49" s="301" t="str">
        <f>IF('P2'!H21="","",'P2'!H21)</f>
        <v>Tambarskjelvar IL</v>
      </c>
      <c r="H49" s="297">
        <f>IF('P2'!O21="","",'P2'!O21)</f>
        <v>58</v>
      </c>
      <c r="I49" s="297">
        <f>IF('P2'!P21="","",'P2'!P21)</f>
        <v>70</v>
      </c>
      <c r="J49" s="298">
        <f>IF('P2'!T21="","",'P2'!T21)</f>
        <v>6.23</v>
      </c>
      <c r="K49" s="298">
        <f>IF('P2'!U21="","",'P2'!U21)</f>
        <v>8.44</v>
      </c>
      <c r="L49" s="298">
        <f>IF('P2'!V21="","",'P2'!V21)</f>
        <v>7.48</v>
      </c>
      <c r="M49" s="298">
        <f>IF('P2'!AC48&gt;34,'P2'!X21,'P2'!X22)</f>
        <v>548.6172369</v>
      </c>
      <c r="N49" s="30"/>
      <c r="O49" s="30"/>
      <c r="P49" s="30"/>
      <c r="Q49" s="30"/>
      <c r="R49" s="302">
        <v>1.0</v>
      </c>
      <c r="S49" s="30"/>
      <c r="T49" s="30"/>
      <c r="U49" s="30"/>
      <c r="V49" s="30"/>
      <c r="W49" s="30"/>
      <c r="X49" s="30"/>
      <c r="Y49" s="30"/>
      <c r="Z49" s="30"/>
    </row>
    <row r="50" ht="12.0" customHeight="1">
      <c r="A50" s="297">
        <v>6.0</v>
      </c>
      <c r="B50" s="298">
        <f>IF('P2'!B15="","",'P2'!B15)</f>
        <v>63.54</v>
      </c>
      <c r="C50" s="299" t="str">
        <f>IF('P2'!C15="","",'P2'!C15)</f>
        <v>UM</v>
      </c>
      <c r="D50" s="299" t="str">
        <f>IF('P2'!D15="","",'P2'!D15)</f>
        <v>13-14</v>
      </c>
      <c r="E50" s="300">
        <f>IF('P2'!E15="","",'P2'!E15)</f>
        <v>39627</v>
      </c>
      <c r="F50" s="301" t="str">
        <f>IF('P2'!G15="","",'P2'!G15)</f>
        <v>William Kyvik</v>
      </c>
      <c r="G50" s="301" t="str">
        <f>IF('P2'!H15="","",'P2'!H15)</f>
        <v>Tysvær VK</v>
      </c>
      <c r="H50" s="297">
        <f>IF('P2'!O15="","",'P2'!O15)</f>
        <v>45</v>
      </c>
      <c r="I50" s="297">
        <f>IF('P2'!P15="","",'P2'!P15)</f>
        <v>61</v>
      </c>
      <c r="J50" s="298">
        <f>IF('P2'!T15="","",'P2'!T15)</f>
        <v>6.49</v>
      </c>
      <c r="K50" s="298">
        <f>IF('P2'!U15="","",'P2'!U15)</f>
        <v>8.6</v>
      </c>
      <c r="L50" s="298">
        <f>IF('P2'!V15="","",'P2'!V15)</f>
        <v>7.46</v>
      </c>
      <c r="M50" s="298">
        <f>IF('P2'!AC42&gt;34,'P2'!X15,'P2'!X16)</f>
        <v>528.4701899</v>
      </c>
      <c r="N50" s="30"/>
      <c r="O50" s="30"/>
      <c r="P50" s="30"/>
      <c r="Q50" s="30"/>
      <c r="R50" s="302">
        <v>1.0</v>
      </c>
      <c r="S50" s="30"/>
      <c r="T50" s="30"/>
      <c r="U50" s="30"/>
      <c r="V50" s="30"/>
      <c r="W50" s="30"/>
      <c r="X50" s="30"/>
      <c r="Y50" s="30"/>
      <c r="Z50" s="30"/>
    </row>
    <row r="51" ht="12.0" customHeight="1">
      <c r="A51" s="297">
        <v>7.0</v>
      </c>
      <c r="B51" s="298">
        <f>IF('P2'!B13="","",'P2'!B13)</f>
        <v>49.6</v>
      </c>
      <c r="C51" s="299" t="str">
        <f>IF('P2'!C13="","",'P2'!C13)</f>
        <v>UM</v>
      </c>
      <c r="D51" s="299" t="str">
        <f>IF('P2'!D13="","",'P2'!D13)</f>
        <v>13-14</v>
      </c>
      <c r="E51" s="300">
        <f>IF('P2'!E13="","",'P2'!E13)</f>
        <v>39883</v>
      </c>
      <c r="F51" s="301" t="str">
        <f>IF('P2'!G13="","",'P2'!G13)</f>
        <v>Ruben Skjørestad</v>
      </c>
      <c r="G51" s="301" t="str">
        <f>IF('P2'!H13="","",'P2'!H13)</f>
        <v>Vigrestad IK</v>
      </c>
      <c r="H51" s="297">
        <f>IF('P2'!O13="","",'P2'!O13)</f>
        <v>28</v>
      </c>
      <c r="I51" s="297">
        <f>IF('P2'!P13="","",'P2'!P13)</f>
        <v>34</v>
      </c>
      <c r="J51" s="298">
        <f>IF('P2'!T13="","",'P2'!T13)</f>
        <v>5.98</v>
      </c>
      <c r="K51" s="298">
        <f>IF('P2'!U13="","",'P2'!U13)</f>
        <v>8.07</v>
      </c>
      <c r="L51" s="298">
        <f>IF('P2'!V13="","",'P2'!V13)</f>
        <v>7.54</v>
      </c>
      <c r="M51" s="298">
        <f>IF('P2'!AC40&gt;34,'P2'!X13,'P2'!X14)</f>
        <v>476.8740418</v>
      </c>
      <c r="N51" s="30"/>
      <c r="O51" s="30"/>
      <c r="P51" s="30"/>
      <c r="Q51" s="30"/>
      <c r="R51" s="302">
        <v>1.0</v>
      </c>
      <c r="S51" s="30"/>
      <c r="T51" s="30"/>
      <c r="U51" s="30"/>
      <c r="V51" s="30"/>
      <c r="W51" s="30"/>
      <c r="X51" s="30"/>
      <c r="Y51" s="30"/>
      <c r="Z51" s="30"/>
    </row>
    <row r="52" ht="12.0" customHeight="1">
      <c r="A52" s="297">
        <v>8.0</v>
      </c>
      <c r="B52" s="298">
        <f>IF('P2'!B17="","",'P2'!B17)</f>
        <v>61.96</v>
      </c>
      <c r="C52" s="299" t="str">
        <f>IF('P2'!C17="","",'P2'!C17)</f>
        <v>UM</v>
      </c>
      <c r="D52" s="299" t="str">
        <f>IF('P2'!D17="","",'P2'!D17)</f>
        <v>13-14</v>
      </c>
      <c r="E52" s="300">
        <f>IF('P2'!E17="","",'P2'!E17)</f>
        <v>39663</v>
      </c>
      <c r="F52" s="301" t="str">
        <f>IF('P2'!G17="","",'P2'!G17)</f>
        <v>Andreas Kvamsås Savland</v>
      </c>
      <c r="G52" s="301" t="str">
        <f>IF('P2'!H17="","",'P2'!H17)</f>
        <v>Tambarskjelvar IL</v>
      </c>
      <c r="H52" s="297">
        <f>IF('P2'!O17="","",'P2'!O17)</f>
        <v>42</v>
      </c>
      <c r="I52" s="297">
        <f>IF('P2'!P17="","",'P2'!P17)</f>
        <v>48</v>
      </c>
      <c r="J52" s="298">
        <f>IF('P2'!T17="","",'P2'!T17)</f>
        <v>6.12</v>
      </c>
      <c r="K52" s="298">
        <f>IF('P2'!U17="","",'P2'!U17)</f>
        <v>7.05</v>
      </c>
      <c r="L52" s="298">
        <f>IF('P2'!V17="","",'P2'!V17)</f>
        <v>7.74</v>
      </c>
      <c r="M52" s="298">
        <f>IF('P2'!AC44&gt;34,'P2'!X17,'P2'!X18)</f>
        <v>464.7253931</v>
      </c>
      <c r="N52" s="30"/>
      <c r="O52" s="30"/>
      <c r="P52" s="30"/>
      <c r="Q52" s="30"/>
      <c r="R52" s="302">
        <v>1.0</v>
      </c>
      <c r="S52" s="30"/>
      <c r="T52" s="30"/>
      <c r="U52" s="30"/>
      <c r="V52" s="30"/>
      <c r="W52" s="30"/>
      <c r="X52" s="30"/>
      <c r="Y52" s="30"/>
      <c r="Z52" s="30"/>
    </row>
    <row r="53" ht="12.0" customHeight="1">
      <c r="A53" s="297">
        <v>9.0</v>
      </c>
      <c r="B53" s="298">
        <f>IF('P2'!B9="","",'P2'!B9)</f>
        <v>46.82</v>
      </c>
      <c r="C53" s="299" t="str">
        <f>IF('P2'!C9="","",'P2'!C9)</f>
        <v>UM</v>
      </c>
      <c r="D53" s="299" t="str">
        <f>IF('P2'!D9="","",'P2'!D9)</f>
        <v>13-14</v>
      </c>
      <c r="E53" s="300">
        <f>IF('P2'!E9="","",'P2'!E9)</f>
        <v>40146</v>
      </c>
      <c r="F53" s="301" t="str">
        <f>IF('P2'!G9="","",'P2'!G9)</f>
        <v>Svein Surdal</v>
      </c>
      <c r="G53" s="301" t="str">
        <f>IF('P2'!H9="","",'P2'!H9)</f>
        <v>Vigrestad IK</v>
      </c>
      <c r="H53" s="297">
        <f>IF('P2'!O9="","",'P2'!O9)</f>
        <v>23</v>
      </c>
      <c r="I53" s="297">
        <f>IF('P2'!P9="","",'P2'!P9)</f>
        <v>32</v>
      </c>
      <c r="J53" s="298">
        <f>IF('P2'!T9="","",'P2'!T9)</f>
        <v>5.1</v>
      </c>
      <c r="K53" s="298">
        <f>IF('P2'!U9="","",'P2'!U9)</f>
        <v>6.42</v>
      </c>
      <c r="L53" s="298">
        <f>IF('P2'!V9="","",'P2'!V9)</f>
        <v>8.33</v>
      </c>
      <c r="M53" s="298">
        <f>IF('P2'!AC36&gt;34,'P2'!X9,'P2'!X10)</f>
        <v>396.2728523</v>
      </c>
      <c r="N53" s="30"/>
      <c r="O53" s="30"/>
      <c r="P53" s="30"/>
      <c r="Q53" s="30"/>
      <c r="R53" s="302">
        <v>1.0</v>
      </c>
      <c r="S53" s="30"/>
      <c r="T53" s="30"/>
      <c r="U53" s="30"/>
      <c r="V53" s="30"/>
      <c r="W53" s="30"/>
      <c r="X53" s="30"/>
      <c r="Y53" s="30"/>
      <c r="Z53" s="30"/>
    </row>
    <row r="54" ht="12.0" customHeight="1">
      <c r="A54" s="297">
        <v>10.0</v>
      </c>
      <c r="B54" s="298">
        <f>IF('P2'!B27="","",'P2'!B27)</f>
        <v>110.1</v>
      </c>
      <c r="C54" s="299" t="str">
        <f>IF('P2'!C27="","",'P2'!C27)</f>
        <v>UM</v>
      </c>
      <c r="D54" s="299" t="str">
        <f>IF('P2'!D27="","",'P2'!D27)</f>
        <v>13-14</v>
      </c>
      <c r="E54" s="300">
        <f>IF('P2'!E27="","",'P2'!E27)</f>
        <v>39854</v>
      </c>
      <c r="F54" s="301" t="str">
        <f>IF('P2'!G27="","",'P2'!G27)</f>
        <v>Ove Berge Christiansen</v>
      </c>
      <c r="G54" s="301" t="str">
        <f>IF('P2'!H27="","",'P2'!H27)</f>
        <v>Tysvær VK</v>
      </c>
      <c r="H54" s="297">
        <f>IF('P2'!O27="","",'P2'!O27)</f>
        <v>38</v>
      </c>
      <c r="I54" s="297">
        <f>IF('P2'!P27="","",'P2'!P27)</f>
        <v>45</v>
      </c>
      <c r="J54" s="298">
        <f>IF('P2'!T27="","",'P2'!T27)</f>
        <v>4.1</v>
      </c>
      <c r="K54" s="298">
        <f>IF('P2'!U27="","",'P2'!U27)</f>
        <v>7.67</v>
      </c>
      <c r="L54" s="298">
        <f>IF('P2'!V27="","",'P2'!V27)</f>
        <v>9.44</v>
      </c>
      <c r="M54" s="298">
        <f>IF('P2'!AC54&gt;34,'P2'!X27,'P2'!X28)</f>
        <v>291.2734426</v>
      </c>
      <c r="N54" s="30"/>
      <c r="O54" s="30"/>
      <c r="P54" s="30"/>
      <c r="Q54" s="30"/>
      <c r="R54" s="302">
        <v>1.0</v>
      </c>
      <c r="S54" s="30"/>
      <c r="T54" s="30"/>
      <c r="U54" s="30"/>
      <c r="V54" s="30"/>
      <c r="W54" s="30"/>
      <c r="X54" s="30"/>
      <c r="Y54" s="30"/>
      <c r="Z54" s="30"/>
    </row>
    <row r="55" ht="12.0" customHeight="1">
      <c r="A55" s="297"/>
      <c r="B55" s="298"/>
      <c r="C55" s="299"/>
      <c r="D55" s="299"/>
      <c r="E55" s="300"/>
      <c r="F55" s="301"/>
      <c r="G55" s="301"/>
      <c r="H55" s="297"/>
      <c r="I55" s="297"/>
      <c r="J55" s="298"/>
      <c r="K55" s="298"/>
      <c r="L55" s="298"/>
      <c r="M55" s="298"/>
      <c r="N55" s="30"/>
      <c r="O55" s="30"/>
      <c r="P55" s="30"/>
      <c r="Q55" s="30"/>
      <c r="R55" s="302"/>
      <c r="S55" s="30"/>
      <c r="T55" s="30"/>
      <c r="U55" s="30"/>
      <c r="V55" s="30"/>
      <c r="W55" s="30"/>
      <c r="X55" s="30"/>
      <c r="Y55" s="30"/>
      <c r="Z55" s="30"/>
    </row>
    <row r="56" ht="12.0" customHeight="1">
      <c r="A56" s="297">
        <v>1.0</v>
      </c>
      <c r="B56" s="298">
        <f>IF('P5'!B11="","",'P5'!B11)</f>
        <v>71.3</v>
      </c>
      <c r="C56" s="299" t="str">
        <f>IF('P5'!C11="","",'P5'!C11)</f>
        <v>UM</v>
      </c>
      <c r="D56" s="299" t="str">
        <f>IF('P5'!D11="","",'P5'!D11)</f>
        <v>15-16</v>
      </c>
      <c r="E56" s="300">
        <f>IF('P5'!E11="","",'P5'!E11)</f>
        <v>38896</v>
      </c>
      <c r="F56" s="301" t="str">
        <f>IF('P5'!G11="","",'P5'!G11)</f>
        <v>Alvolai Røyseth</v>
      </c>
      <c r="G56" s="301" t="str">
        <f>IF('P5'!H11="","",'P5'!H11)</f>
        <v>Tambarskjelvar IL</v>
      </c>
      <c r="H56" s="297">
        <f>IF('P5'!O11="","",'P5'!O11)</f>
        <v>103</v>
      </c>
      <c r="I56" s="297">
        <f>IF('P5'!P11="","",'P5'!P11)</f>
        <v>123</v>
      </c>
      <c r="J56" s="298">
        <f>IF('P5'!T11="","",'P5'!T11)</f>
        <v>9.33</v>
      </c>
      <c r="K56" s="298">
        <f>IF('P5'!U11="","",'P5'!U11)</f>
        <v>13.31</v>
      </c>
      <c r="L56" s="298">
        <f>IF('P5'!V11="","",'P5'!V11)</f>
        <v>6.39</v>
      </c>
      <c r="M56" s="298">
        <f>IF('P5'!AC11&gt;34,'P5'!X11,'P5'!X12)</f>
        <v>857.5674981</v>
      </c>
      <c r="R56" s="302">
        <v>1.0</v>
      </c>
    </row>
    <row r="57" ht="12.0" customHeight="1">
      <c r="A57" s="297">
        <v>2.0</v>
      </c>
      <c r="B57" s="298">
        <f>IF('P4'!B21="","",'P4'!B21)</f>
        <v>66.8</v>
      </c>
      <c r="C57" s="299" t="str">
        <f>IF('P4'!C21="","",'P4'!C21)</f>
        <v>UM</v>
      </c>
      <c r="D57" s="299" t="str">
        <f>IF('P4'!D21="","",'P4'!D21)</f>
        <v>15-16</v>
      </c>
      <c r="E57" s="300">
        <f>IF('P4'!E21="","",'P4'!E21)</f>
        <v>38922</v>
      </c>
      <c r="F57" s="301" t="str">
        <f>IF('P4'!G21="","",'P4'!G21)</f>
        <v>Aksel Svorstøl</v>
      </c>
      <c r="G57" s="301" t="str">
        <f>IF('P4'!H21="","",'P4'!H21)</f>
        <v>Tambarskjelvar IL</v>
      </c>
      <c r="H57" s="297">
        <f>IF('P4'!O21="","",'P4'!O21)</f>
        <v>83</v>
      </c>
      <c r="I57" s="297">
        <f>IF('P4'!P21="","",'P4'!P21)</f>
        <v>105</v>
      </c>
      <c r="J57" s="298">
        <f>IF('P4'!T21="","",'P4'!T21)</f>
        <v>8.03</v>
      </c>
      <c r="K57" s="298">
        <f>IF('P4'!U21="","",'P4'!U21)</f>
        <v>13.63</v>
      </c>
      <c r="L57" s="298">
        <f>IF('P4'!V21="","",'P4'!V21)</f>
        <v>6.19</v>
      </c>
      <c r="M57" s="298">
        <f>IF('P4'!AC21&gt;34,'P4'!X21,'P4'!X22)</f>
        <v>803.4275848</v>
      </c>
      <c r="R57" s="302">
        <v>1.0</v>
      </c>
    </row>
    <row r="58" ht="12.0" customHeight="1">
      <c r="A58" s="297">
        <v>3.0</v>
      </c>
      <c r="B58" s="298">
        <f>IF('P4'!B15="","",'P4'!B15)</f>
        <v>56.4</v>
      </c>
      <c r="C58" s="299" t="str">
        <f>IF('P4'!C15="","",'P4'!C15)</f>
        <v>UM</v>
      </c>
      <c r="D58" s="299" t="str">
        <f>IF('P4'!D15="","",'P4'!D15)</f>
        <v>15-16</v>
      </c>
      <c r="E58" s="300">
        <f>IF('P4'!E15="","",'P4'!E15)</f>
        <v>39079</v>
      </c>
      <c r="F58" s="301" t="str">
        <f>IF('P4'!G15="","",'P4'!G15)</f>
        <v>Emil Viktor Sveum</v>
      </c>
      <c r="G58" s="301" t="str">
        <f>IF('P4'!H15="","",'P4'!H15)</f>
        <v>Gjøvik AK</v>
      </c>
      <c r="H58" s="297">
        <f>IF('P4'!O15="","",'P4'!O15)</f>
        <v>75</v>
      </c>
      <c r="I58" s="297">
        <f>IF('P4'!P15="","",'P4'!P15)</f>
        <v>90</v>
      </c>
      <c r="J58" s="298">
        <f>IF('P4'!T15="","",'P4'!T15)</f>
        <v>8.28</v>
      </c>
      <c r="K58" s="298">
        <f>IF('P4'!U15="","",'P4'!U15)</f>
        <v>9.33</v>
      </c>
      <c r="L58" s="298">
        <f>IF('P4'!V15="","",'P4'!V15)</f>
        <v>6.4</v>
      </c>
      <c r="M58" s="298">
        <f>IF('P4'!AC15&gt;34,'P4'!X15,'P4'!X16)</f>
        <v>753.3242659</v>
      </c>
      <c r="R58" s="302">
        <v>1.0</v>
      </c>
    </row>
    <row r="59" ht="12.0" customHeight="1">
      <c r="A59" s="297">
        <v>4.0</v>
      </c>
      <c r="B59" s="298">
        <f>IF('P5'!B13="","",'P5'!B13)</f>
        <v>76.95</v>
      </c>
      <c r="C59" s="299" t="str">
        <f>IF('P5'!C13="","",'P5'!C13)</f>
        <v>UM</v>
      </c>
      <c r="D59" s="299" t="str">
        <f>IF('P5'!D13="","",'P5'!D13)</f>
        <v>15-16</v>
      </c>
      <c r="E59" s="300">
        <f>IF('P5'!E13="","",'P5'!E13)</f>
        <v>38859</v>
      </c>
      <c r="F59" s="301" t="str">
        <f>IF('P5'!G13="","",'P5'!G13)</f>
        <v>Nima Berntsen </v>
      </c>
      <c r="G59" s="301" t="str">
        <f>IF('P5'!H13="","",'P5'!H13)</f>
        <v>Tambarskjelvar IL</v>
      </c>
      <c r="H59" s="297">
        <f>IF('P5'!O13="","",'P5'!O13)</f>
        <v>86</v>
      </c>
      <c r="I59" s="297">
        <f>IF('P5'!P13="","",'P5'!P13)</f>
        <v>108</v>
      </c>
      <c r="J59" s="298">
        <f>IF('P5'!T13="","",'P5'!T13)</f>
        <v>7.99</v>
      </c>
      <c r="K59" s="298">
        <f>IF('P5'!U13="","",'P5'!U13)</f>
        <v>11.46</v>
      </c>
      <c r="L59" s="298">
        <f>IF('P5'!V13="","",'P5'!V13)</f>
        <v>6.52</v>
      </c>
      <c r="M59" s="298">
        <f>IF('P5'!AC13&gt;34,'P5'!X13,'P5'!X14)</f>
        <v>729.5601387</v>
      </c>
      <c r="R59" s="302">
        <v>1.0</v>
      </c>
    </row>
    <row r="60" ht="12.0" customHeight="1">
      <c r="A60" s="297">
        <v>5.0</v>
      </c>
      <c r="B60" s="298">
        <f>IF('P4'!B13="","",'P4'!B13)</f>
        <v>60</v>
      </c>
      <c r="C60" s="299" t="str">
        <f>IF('P4'!C13="","",'P4'!C13)</f>
        <v>UM</v>
      </c>
      <c r="D60" s="299" t="str">
        <f>IF('P4'!D13="","",'P4'!D13)</f>
        <v>15-16</v>
      </c>
      <c r="E60" s="300">
        <f>IF('P4'!E13="","",'P4'!E13)</f>
        <v>39199</v>
      </c>
      <c r="F60" s="301" t="str">
        <f>IF('P4'!G13="","",'P4'!G13)</f>
        <v>Tomack Sand</v>
      </c>
      <c r="G60" s="301" t="str">
        <f>IF('P4'!H13="","",'P4'!H13)</f>
        <v>Hitra VK</v>
      </c>
      <c r="H60" s="297">
        <f>IF('P4'!O13="","",'P4'!O13)</f>
        <v>59</v>
      </c>
      <c r="I60" s="297">
        <f>IF('P4'!P13="","",'P4'!P13)</f>
        <v>76</v>
      </c>
      <c r="J60" s="298">
        <f>IF('P4'!T13="","",'P4'!T13)</f>
        <v>8.27</v>
      </c>
      <c r="K60" s="298">
        <f>IF('P4'!U13="","",'P4'!U13)</f>
        <v>12.73</v>
      </c>
      <c r="L60" s="298">
        <f>IF('P4'!V13="","",'P4'!V13)</f>
        <v>6.44</v>
      </c>
      <c r="M60" s="298">
        <f>IF('P4'!AC13&gt;34,'P4'!X13,'P4'!X14)</f>
        <v>726.8440335</v>
      </c>
      <c r="R60" s="302">
        <v>1.0</v>
      </c>
    </row>
    <row r="61" ht="12.0" customHeight="1">
      <c r="A61" s="297">
        <v>6.0</v>
      </c>
      <c r="B61" s="298">
        <f>IF('P4'!B19="","",'P4'!B19)</f>
        <v>64.24</v>
      </c>
      <c r="C61" s="299" t="str">
        <f>IF('P4'!C19="","",'P4'!C19)</f>
        <v>UM</v>
      </c>
      <c r="D61" s="299" t="str">
        <f>IF('P4'!D19="","",'P4'!D19)</f>
        <v>15-16</v>
      </c>
      <c r="E61" s="300">
        <f>IF('P4'!E19="","",'P4'!E19)</f>
        <v>38893</v>
      </c>
      <c r="F61" s="301" t="str">
        <f>IF('P4'!G19="","",'P4'!G19)</f>
        <v>Erik A. F. Johansson</v>
      </c>
      <c r="G61" s="301" t="str">
        <f>IF('P4'!H19="","",'P4'!H19)</f>
        <v>AK Bjørgvin</v>
      </c>
      <c r="H61" s="297">
        <f>IF('P4'!O19="","",'P4'!O19)</f>
        <v>75</v>
      </c>
      <c r="I61" s="297">
        <f>IF('P4'!P19="","",'P4'!P19)</f>
        <v>92</v>
      </c>
      <c r="J61" s="298">
        <f>IF('P4'!T19="","",'P4'!T19)</f>
        <v>7.83</v>
      </c>
      <c r="K61" s="298">
        <f>IF('P4'!U19="","",'P4'!U19)</f>
        <v>10.2</v>
      </c>
      <c r="L61" s="298">
        <f>IF('P4'!V19="","",'P4'!V19)</f>
        <v>6.51</v>
      </c>
      <c r="M61" s="298">
        <f>IF('P4'!AC19&gt;34,'P4'!X19,'P4'!X20)</f>
        <v>713.1773788</v>
      </c>
      <c r="R61" s="302">
        <v>1.0</v>
      </c>
    </row>
    <row r="62" ht="12.0" customHeight="1">
      <c r="A62" s="297">
        <v>7.0</v>
      </c>
      <c r="B62" s="298">
        <f>IF('P4'!B27="","",'P4'!B27)</f>
        <v>86.73</v>
      </c>
      <c r="C62" s="299" t="str">
        <f>IF('P4'!C27="","",'P4'!C27)</f>
        <v>UM</v>
      </c>
      <c r="D62" s="299" t="str">
        <f>IF('P4'!D27="","",'P4'!D27)</f>
        <v>15-16</v>
      </c>
      <c r="E62" s="300">
        <f>IF('P4'!E27="","",'P4'!E27)</f>
        <v>38870</v>
      </c>
      <c r="F62" s="301" t="str">
        <f>IF('P4'!G27="","",'P4'!G27)</f>
        <v>Adrian Rosmæl Skauge</v>
      </c>
      <c r="G62" s="301" t="str">
        <f>IF('P4'!H27="","",'P4'!H27)</f>
        <v>Nidelv IL</v>
      </c>
      <c r="H62" s="297">
        <f>IF('P4'!O27="","",'P4'!O27)</f>
        <v>88</v>
      </c>
      <c r="I62" s="297">
        <f>IF('P4'!P27="","",'P4'!P27)</f>
        <v>102</v>
      </c>
      <c r="J62" s="298">
        <f>IF('P4'!T27="","",'P4'!T27)</f>
        <v>8.02</v>
      </c>
      <c r="K62" s="298">
        <f>IF('P4'!U27="","",'P4'!U27)</f>
        <v>12.95</v>
      </c>
      <c r="L62" s="298">
        <f>IF('P4'!V27="","",'P4'!V27)</f>
        <v>6.99</v>
      </c>
      <c r="M62" s="298">
        <f>IF('P4'!AC27&gt;34,'P4'!X27,'P4'!X28)</f>
        <v>700.8785928</v>
      </c>
      <c r="R62" s="302">
        <v>1.0</v>
      </c>
    </row>
    <row r="63" ht="12.0" customHeight="1">
      <c r="A63" s="297">
        <v>8.0</v>
      </c>
      <c r="B63" s="298">
        <f>IF('P4'!B23="","",'P4'!B23)</f>
        <v>72.45</v>
      </c>
      <c r="C63" s="299" t="str">
        <f>IF('P4'!C23="","",'P4'!C23)</f>
        <v>UM</v>
      </c>
      <c r="D63" s="299" t="str">
        <f>IF('P4'!D23="","",'P4'!D23)</f>
        <v>15-16</v>
      </c>
      <c r="E63" s="300">
        <f>IF('P4'!E23="","",'P4'!E23)</f>
        <v>39013</v>
      </c>
      <c r="F63" s="301" t="str">
        <f>IF('P4'!G23="","",'P4'!G23)</f>
        <v>Ruben Vikhals Bjerkan</v>
      </c>
      <c r="G63" s="301" t="str">
        <f>IF('P4'!H23="","",'P4'!H23)</f>
        <v>Nidelv IL</v>
      </c>
      <c r="H63" s="297">
        <f>IF('P4'!O23="","",'P4'!O23)</f>
        <v>72</v>
      </c>
      <c r="I63" s="297">
        <f>IF('P4'!P23="","",'P4'!P23)</f>
        <v>91</v>
      </c>
      <c r="J63" s="298">
        <f>IF('P4'!T23="","",'P4'!T23)</f>
        <v>7.44</v>
      </c>
      <c r="K63" s="298">
        <f>IF('P4'!U23="","",'P4'!U23)</f>
        <v>12.65</v>
      </c>
      <c r="L63" s="298">
        <f>IF('P4'!V23="","",'P4'!V23)</f>
        <v>6.82</v>
      </c>
      <c r="M63" s="298">
        <f>IF('P4'!AC23&gt;34,'P4'!X23,'P4'!X24)</f>
        <v>688.7286911</v>
      </c>
      <c r="R63" s="302">
        <v>1.0</v>
      </c>
    </row>
    <row r="64" ht="12.0" customHeight="1">
      <c r="A64" s="297">
        <v>9.0</v>
      </c>
      <c r="B64" s="298">
        <f>IF('P5'!B15="","",'P5'!B15)</f>
        <v>88.13</v>
      </c>
      <c r="C64" s="299" t="str">
        <f>IF('P5'!C15="","",'P5'!C15)</f>
        <v>UM</v>
      </c>
      <c r="D64" s="299" t="str">
        <f>IF('P5'!D15="","",'P5'!D15)</f>
        <v>15-16</v>
      </c>
      <c r="E64" s="300">
        <f>IF('P5'!E15="","",'P5'!E15)</f>
        <v>38980</v>
      </c>
      <c r="F64" s="301" t="str">
        <f>IF('P5'!G15="","",'P5'!G15)</f>
        <v>William Christiansen</v>
      </c>
      <c r="G64" s="301" t="str">
        <f>IF('P5'!H15="","",'P5'!H15)</f>
        <v>Larvik AK</v>
      </c>
      <c r="H64" s="297">
        <f>IF('P5'!O15="","",'P5'!O15)</f>
        <v>95</v>
      </c>
      <c r="I64" s="297">
        <f>IF('P5'!P15="","",'P5'!P15)</f>
        <v>120</v>
      </c>
      <c r="J64" s="298">
        <f>IF('P5'!T15="","",'P5'!T15)</f>
        <v>7.22</v>
      </c>
      <c r="K64" s="298">
        <f>IF('P5'!U15="","",'P5'!U15)</f>
        <v>10.49</v>
      </c>
      <c r="L64" s="298">
        <f>IF('P5'!V15="","",'P5'!V15)</f>
        <v>7.29</v>
      </c>
      <c r="M64" s="298">
        <f>IF('P5'!AC15&gt;34,'P5'!X15,'P5'!X16)</f>
        <v>676.1302666</v>
      </c>
      <c r="R64" s="302">
        <v>1.0</v>
      </c>
    </row>
    <row r="65" ht="12.0" customHeight="1">
      <c r="A65" s="297">
        <v>10.0</v>
      </c>
      <c r="B65" s="298">
        <f>IF('P4'!B25="","",'P4'!B25)</f>
        <v>82.2</v>
      </c>
      <c r="C65" s="299" t="str">
        <f>IF('P4'!C25="","",'P4'!C25)</f>
        <v>UM</v>
      </c>
      <c r="D65" s="299" t="str">
        <f>IF('P4'!D25="","",'P4'!D25)</f>
        <v>15-16</v>
      </c>
      <c r="E65" s="300">
        <f>IF('P4'!E25="","",'P4'!E25)</f>
        <v>39328</v>
      </c>
      <c r="F65" s="301" t="str">
        <f>IF('P4'!G25="","",'P4'!G25)</f>
        <v>Oliver Haugan</v>
      </c>
      <c r="G65" s="301" t="str">
        <f>IF('P4'!H25="","",'P4'!H25)</f>
        <v>Tønsberg-Kam.</v>
      </c>
      <c r="H65" s="297">
        <f>IF('P4'!O25="","",'P4'!O25)</f>
        <v>78</v>
      </c>
      <c r="I65" s="297">
        <f>IF('P4'!P25="","",'P4'!P25)</f>
        <v>100</v>
      </c>
      <c r="J65" s="298">
        <f>IF('P4'!T25="","",'P4'!T25)</f>
        <v>7.09</v>
      </c>
      <c r="K65" s="298">
        <f>IF('P4'!U25="","",'P4'!U25)</f>
        <v>10.42</v>
      </c>
      <c r="L65" s="298">
        <f>IF('P4'!V25="","",'P4'!V25)</f>
        <v>7.04</v>
      </c>
      <c r="M65" s="298">
        <f>IF('P4'!AC25&gt;34,'P4'!X25,'P4'!X26)</f>
        <v>641.291411</v>
      </c>
      <c r="R65" s="302">
        <v>1.0</v>
      </c>
    </row>
    <row r="66" ht="12.0" customHeight="1">
      <c r="A66" s="297">
        <v>11.0</v>
      </c>
      <c r="B66" s="298">
        <f>IF('P4'!B29="","",'P4'!B29)</f>
        <v>67.71</v>
      </c>
      <c r="C66" s="299" t="str">
        <f>IF('P4'!C29="","",'P4'!C29)</f>
        <v>UM</v>
      </c>
      <c r="D66" s="299" t="str">
        <f>IF('P4'!D29="","",'P4'!D29)</f>
        <v>15-16</v>
      </c>
      <c r="E66" s="300">
        <f>IF('P4'!E29="","",'P4'!E29)</f>
        <v>39076</v>
      </c>
      <c r="F66" s="301" t="str">
        <f>IF('P4'!G29="","",'P4'!G29)</f>
        <v>Brede Lesto</v>
      </c>
      <c r="G66" s="301" t="str">
        <f>IF('P4'!H29="","",'P4'!H29)</f>
        <v>Tambarskjelvar IL</v>
      </c>
      <c r="H66" s="297">
        <f>IF('P4'!O29="","",'P4'!O29)</f>
        <v>58</v>
      </c>
      <c r="I66" s="297">
        <f>IF('P4'!P29="","",'P4'!P29)</f>
        <v>80</v>
      </c>
      <c r="J66" s="298">
        <f>IF('P4'!T29="","",'P4'!T29)</f>
        <v>7.7</v>
      </c>
      <c r="K66" s="298">
        <f>IF('P4'!U29="","",'P4'!U29)</f>
        <v>10.21</v>
      </c>
      <c r="L66" s="298">
        <f>IF('P4'!V29="","",'P4'!V29)</f>
        <v>6.87</v>
      </c>
      <c r="M66" s="298">
        <f>IF('P4'!AC29&gt;34,'P4'!X29,'P4'!X30)</f>
        <v>638.0039384</v>
      </c>
      <c r="R66" s="302">
        <v>1.0</v>
      </c>
    </row>
    <row r="67" ht="12.0" customHeight="1">
      <c r="A67" s="297">
        <v>12.0</v>
      </c>
      <c r="B67" s="298">
        <f>IF('P4'!B17="","",'P4'!B17)</f>
        <v>68.45</v>
      </c>
      <c r="C67" s="299" t="str">
        <f>IF('P4'!C17="","",'P4'!C17)</f>
        <v>UM</v>
      </c>
      <c r="D67" s="299" t="str">
        <f>IF('P4'!D17="","",'P4'!D17)</f>
        <v>15-16</v>
      </c>
      <c r="E67" s="300">
        <f>IF('P4'!E17="","",'P4'!E17)</f>
        <v>39126</v>
      </c>
      <c r="F67" s="301" t="str">
        <f>IF('P4'!G17="","",'P4'!G17)</f>
        <v>Rene Djupå</v>
      </c>
      <c r="G67" s="301" t="str">
        <f>IF('P4'!H17="","",'P4'!H17)</f>
        <v>Hitra VK</v>
      </c>
      <c r="H67" s="297">
        <f>IF('P4'!O17="","",'P4'!O17)</f>
        <v>62</v>
      </c>
      <c r="I67" s="297">
        <f>IF('P4'!P17="","",'P4'!P17)</f>
        <v>73</v>
      </c>
      <c r="J67" s="298">
        <f>IF('P4'!T17="","",'P4'!T17)</f>
        <v>7.22</v>
      </c>
      <c r="K67" s="298">
        <f>IF('P4'!U17="","",'P4'!U17)</f>
        <v>9.62</v>
      </c>
      <c r="L67" s="298">
        <f>IF('P4'!V17="","",'P4'!V17)</f>
        <v>7.02</v>
      </c>
      <c r="M67" s="298">
        <f>IF('P4'!AC17&gt;34,'P4'!X17,'P4'!X18)</f>
        <v>605.3016585</v>
      </c>
      <c r="R67" s="302">
        <v>1.0</v>
      </c>
    </row>
    <row r="68" ht="12.0" customHeight="1">
      <c r="A68" s="297">
        <v>13.0</v>
      </c>
      <c r="B68" s="298">
        <f>IF('P5'!B17="","",'P5'!B17)</f>
        <v>89.95</v>
      </c>
      <c r="C68" s="299" t="str">
        <f>IF('P5'!C17="","",'P5'!C17)</f>
        <v>UM</v>
      </c>
      <c r="D68" s="299" t="str">
        <f>IF('P5'!D17="","",'P5'!D17)</f>
        <v>15-16</v>
      </c>
      <c r="E68" s="300">
        <f>IF('P5'!E17="","",'P5'!E17)</f>
        <v>38951</v>
      </c>
      <c r="F68" s="301" t="str">
        <f>IF('P5'!G17="","",'P5'!G17)</f>
        <v>Jakub Kubyda</v>
      </c>
      <c r="G68" s="301" t="str">
        <f>IF('P5'!H17="","",'P5'!H17)</f>
        <v>Tambarskjelvar IL</v>
      </c>
      <c r="H68" s="297">
        <f>IF('P5'!O17="","",'P5'!O17)</f>
        <v>70</v>
      </c>
      <c r="I68" s="297">
        <f>IF('P5'!P17="","",'P5'!P17)</f>
        <v>81</v>
      </c>
      <c r="J68" s="298">
        <f>IF('P5'!T17="","",'P5'!T17)</f>
        <v>7.6</v>
      </c>
      <c r="K68" s="298">
        <f>IF('P5'!U17="","",'P5'!U17)</f>
        <v>9.92</v>
      </c>
      <c r="L68" s="298">
        <f>IF('P5'!V17="","",'P5'!V17)</f>
        <v>6.75</v>
      </c>
      <c r="M68" s="298">
        <f>IF('P5'!AC17&gt;34,'P5'!X17,'P5'!X18)</f>
        <v>604.4484</v>
      </c>
      <c r="R68" s="302">
        <v>1.0</v>
      </c>
    </row>
    <row r="69" ht="12.0" customHeight="1">
      <c r="A69" s="297">
        <v>14.0</v>
      </c>
      <c r="B69" s="298">
        <f>IF('P4'!B9="","",'P4'!B9)</f>
        <v>56.34</v>
      </c>
      <c r="C69" s="299" t="str">
        <f>IF('P4'!C9="","",'P4'!C9)</f>
        <v>UM</v>
      </c>
      <c r="D69" s="299" t="str">
        <f>IF('P4'!D9="","",'P4'!D9)</f>
        <v>15-16</v>
      </c>
      <c r="E69" s="300">
        <f>IF('P4'!E9="","",'P4'!E9)</f>
        <v>39342</v>
      </c>
      <c r="F69" s="301" t="str">
        <f>IF('P4'!G9="","",'P4'!G9)</f>
        <v>Eirik Orasmäe</v>
      </c>
      <c r="G69" s="301" t="str">
        <f>IF('P4'!H9="","",'P4'!H9)</f>
        <v>Tambarskjelvar IL</v>
      </c>
      <c r="H69" s="297">
        <f>IF('P4'!O9="","",'P4'!O9)</f>
        <v>45</v>
      </c>
      <c r="I69" s="297">
        <f>IF('P4'!P9="","",'P4'!P9)</f>
        <v>51</v>
      </c>
      <c r="J69" s="298">
        <f>IF('P4'!T9="","",'P4'!T9)</f>
        <v>6.65</v>
      </c>
      <c r="K69" s="298">
        <f>IF('P4'!U9="","",'P4'!U9)</f>
        <v>8.17</v>
      </c>
      <c r="L69" s="298">
        <f>IF('P4'!V9="","",'P4'!V9)</f>
        <v>6.96</v>
      </c>
      <c r="M69" s="298">
        <f>IF('P4'!AC9&gt;34,'P4'!X9,'P4'!X10)</f>
        <v>553.1658721</v>
      </c>
      <c r="R69" s="302">
        <v>1.0</v>
      </c>
    </row>
    <row r="70" ht="12.0" customHeight="1">
      <c r="A70" s="297">
        <v>15.0</v>
      </c>
      <c r="B70" s="298">
        <f>IF('P5'!B9="","",'P5'!B9)</f>
        <v>69.48</v>
      </c>
      <c r="C70" s="299" t="str">
        <f>IF('P5'!C9="","",'P5'!C9)</f>
        <v>UM</v>
      </c>
      <c r="D70" s="299" t="str">
        <f>IF('P5'!D9="","",'P5'!D9)</f>
        <v>15-16</v>
      </c>
      <c r="E70" s="300">
        <f>IF('P5'!E9="","",'P5'!E9)</f>
        <v>38727</v>
      </c>
      <c r="F70" s="301" t="str">
        <f>IF('P5'!G9="","",'P5'!G9)</f>
        <v>Henrik Firminio Kjeldsberg</v>
      </c>
      <c r="G70" s="301" t="str">
        <f>IF('P5'!H9="","",'P5'!H9)</f>
        <v>Nidelv IL</v>
      </c>
      <c r="H70" s="297">
        <f>IF('P5'!O9="","",'P5'!O9)</f>
        <v>55</v>
      </c>
      <c r="I70" s="297">
        <f>IF('P5'!P9="","",'P5'!P9)</f>
        <v>65</v>
      </c>
      <c r="J70" s="298">
        <f>IF('P5'!T9="","",'P5'!T9)</f>
        <v>6.18</v>
      </c>
      <c r="K70" s="298">
        <f>IF('P5'!U9="","",'P5'!U9)</f>
        <v>8.02</v>
      </c>
      <c r="L70" s="298">
        <f>IF('P5'!V9="","",'P5'!V9)</f>
        <v>7.48</v>
      </c>
      <c r="M70" s="298">
        <f>IF('P5'!AC9&gt;34,'P5'!X9,'P5'!X10)</f>
        <v>520.3681818</v>
      </c>
      <c r="R70" s="302">
        <v>1.0</v>
      </c>
    </row>
    <row r="71" ht="12.0" customHeight="1">
      <c r="A71" s="297">
        <v>16.0</v>
      </c>
      <c r="B71" s="298">
        <f>IF('P4'!B11="","",'P4'!B11)</f>
        <v>61.34</v>
      </c>
      <c r="C71" s="299" t="str">
        <f>IF('P4'!C11="","",'P4'!C11)</f>
        <v>UM</v>
      </c>
      <c r="D71" s="299" t="str">
        <f>IF('P4'!D11="","",'P4'!D11)</f>
        <v>15-16</v>
      </c>
      <c r="E71" s="300">
        <f>IF('P4'!E11="","",'P4'!E11)</f>
        <v>39222</v>
      </c>
      <c r="F71" s="301" t="str">
        <f>IF('P4'!G11="","",'P4'!G11)</f>
        <v>Sean Elliot Paudel</v>
      </c>
      <c r="G71" s="301" t="str">
        <f>IF('P4'!H11="","",'P4'!H11)</f>
        <v>Tysvær VK</v>
      </c>
      <c r="H71" s="297">
        <f>IF('P4'!O11="","",'P4'!O11)</f>
        <v>45</v>
      </c>
      <c r="I71" s="297">
        <f>IF('P4'!P11="","",'P4'!P11)</f>
        <v>70</v>
      </c>
      <c r="J71" s="298">
        <f>IF('P4'!T11="","",'P4'!T11)</f>
        <v>6.89</v>
      </c>
      <c r="K71" s="298">
        <f>IF('P4'!U11="","",'P4'!U11)</f>
        <v>5.5</v>
      </c>
      <c r="L71" s="298">
        <f>IF('P4'!V11="","",'P4'!V11)</f>
        <v>7.54</v>
      </c>
      <c r="M71" s="298">
        <f>IF('P4'!AC11&gt;34,'P4'!X11,'P4'!X12)</f>
        <v>510.6811013</v>
      </c>
      <c r="R71" s="302">
        <v>1.0</v>
      </c>
    </row>
    <row r="72" ht="12.0" customHeight="1">
      <c r="A72" s="297"/>
      <c r="B72" s="298"/>
      <c r="C72" s="299"/>
      <c r="D72" s="299"/>
      <c r="E72" s="300"/>
      <c r="F72" s="301"/>
      <c r="G72" s="301"/>
      <c r="H72" s="297"/>
      <c r="I72" s="297"/>
      <c r="J72" s="298"/>
      <c r="K72" s="298"/>
      <c r="L72" s="298"/>
      <c r="M72" s="298"/>
      <c r="R72" s="302"/>
    </row>
    <row r="73" ht="12.0" customHeight="1">
      <c r="A73" s="297">
        <v>1.0</v>
      </c>
      <c r="B73" s="298">
        <f>IF('P5'!B27="","",'P5'!B27)</f>
        <v>80.43</v>
      </c>
      <c r="C73" s="299" t="str">
        <f>IF('P5'!C27="","",'P5'!C27)</f>
        <v>JM</v>
      </c>
      <c r="D73" s="299" t="str">
        <f>IF('P5'!D27="","",'P5'!D27)</f>
        <v>17-18</v>
      </c>
      <c r="E73" s="300">
        <f>IF('P5'!E27="","",'P5'!E27)</f>
        <v>38067</v>
      </c>
      <c r="F73" s="301" t="str">
        <f>IF('P5'!G27="","",'P5'!G27)</f>
        <v>Kristen Røyseth</v>
      </c>
      <c r="G73" s="301" t="str">
        <f>IF('P5'!H27="","",'P5'!H27)</f>
        <v>Tambarskjelvar IL</v>
      </c>
      <c r="H73" s="297">
        <f>IF('P5'!O27="","",'P5'!O27)</f>
        <v>110</v>
      </c>
      <c r="I73" s="297">
        <f>IF('P5'!P27="","",'P5'!P27)</f>
        <v>140</v>
      </c>
      <c r="J73" s="298">
        <f>IF('P5'!T27="","",'P5'!T27)</f>
        <v>8.83</v>
      </c>
      <c r="K73" s="298">
        <f>IF('P5'!U27="","",'P5'!U27)</f>
        <v>11.35</v>
      </c>
      <c r="L73" s="298">
        <f>IF('P5'!V27="","",'P5'!V27)</f>
        <v>6.47</v>
      </c>
      <c r="M73" s="298">
        <f>IF('P5'!AC27&gt;34,'P5'!X27,'P5'!X28)</f>
        <v>821.0615087</v>
      </c>
      <c r="R73" s="302">
        <v>1.0</v>
      </c>
    </row>
    <row r="74" ht="12.0" customHeight="1">
      <c r="A74" s="297">
        <v>2.0</v>
      </c>
      <c r="B74" s="298">
        <f>IF('P5'!B19="","",'P5'!B19)</f>
        <v>70.17</v>
      </c>
      <c r="C74" s="299" t="str">
        <f>IF('P5'!C19="","",'P5'!C19)</f>
        <v>UM</v>
      </c>
      <c r="D74" s="299" t="str">
        <f>IF('P5'!D19="","",'P5'!D19)</f>
        <v>17-18</v>
      </c>
      <c r="E74" s="300">
        <f>IF('P5'!E19="","",'P5'!E19)</f>
        <v>38415</v>
      </c>
      <c r="F74" s="301" t="str">
        <f>IF('P5'!G19="","",'P5'!G19)</f>
        <v>Stefan Rønnevik</v>
      </c>
      <c r="G74" s="301" t="str">
        <f>IF('P5'!H19="","",'P5'!H19)</f>
        <v>Tysvær VK</v>
      </c>
      <c r="H74" s="297">
        <f>IF('P5'!O19="","",'P5'!O19)</f>
        <v>87</v>
      </c>
      <c r="I74" s="297">
        <f>IF('P5'!P19="","",'P5'!P19)</f>
        <v>117</v>
      </c>
      <c r="J74" s="298">
        <f>IF('P5'!T19="","",'P5'!T19)</f>
        <v>9.27</v>
      </c>
      <c r="K74" s="298">
        <f>IF('P5'!U19="","",'P5'!U19)</f>
        <v>11.35</v>
      </c>
      <c r="L74" s="298">
        <f>IF('P5'!V19="","",'P5'!V19)</f>
        <v>6.06</v>
      </c>
      <c r="M74" s="298">
        <f>IF('P5'!AC19&gt;34,'P5'!X19,'P5'!X20)</f>
        <v>812.8601368</v>
      </c>
      <c r="R74" s="302">
        <v>1.0</v>
      </c>
    </row>
    <row r="75" ht="12.0" customHeight="1">
      <c r="A75" s="297">
        <v>3.0</v>
      </c>
      <c r="B75" s="298">
        <f>IF('P5'!B21="","",'P5'!B21)</f>
        <v>67.72</v>
      </c>
      <c r="C75" s="299" t="str">
        <f>IF('P5'!C21="","",'P5'!C21)</f>
        <v>UM</v>
      </c>
      <c r="D75" s="299" t="str">
        <f>IF('P5'!D21="","",'P5'!D21)</f>
        <v>17-18</v>
      </c>
      <c r="E75" s="300">
        <f>IF('P5'!E21="","",'P5'!E21)</f>
        <v>38365</v>
      </c>
      <c r="F75" s="301" t="str">
        <f>IF('P5'!G21="","",'P5'!G21)</f>
        <v>Rasmus Heggvik Aune</v>
      </c>
      <c r="G75" s="301" t="str">
        <f>IF('P5'!H21="","",'P5'!H21)</f>
        <v>Hitra VK</v>
      </c>
      <c r="H75" s="297">
        <f>IF('P5'!O21="","",'P5'!O21)</f>
        <v>98</v>
      </c>
      <c r="I75" s="297">
        <f>IF('P5'!P21="","",'P5'!P21)</f>
        <v>130</v>
      </c>
      <c r="J75" s="298">
        <f>IF('P5'!T21="","",'P5'!T21)</f>
        <v>7.67</v>
      </c>
      <c r="K75" s="298">
        <f>IF('P5'!U21="","",'P5'!U21)</f>
        <v>9.32</v>
      </c>
      <c r="L75" s="298">
        <f>IF('P5'!V21="","",'P5'!V21)</f>
        <v>6.66</v>
      </c>
      <c r="M75" s="298">
        <f>IF('P5'!AC21&gt;34,'P5'!X21,'P5'!X22)</f>
        <v>778.6286707</v>
      </c>
      <c r="R75" s="302">
        <v>1.0</v>
      </c>
    </row>
    <row r="76" ht="12.0" customHeight="1">
      <c r="A76" s="297">
        <v>4.0</v>
      </c>
      <c r="B76" s="298">
        <f>IF('P5'!B25="","",'P5'!B25)</f>
        <v>73.58</v>
      </c>
      <c r="C76" s="299" t="str">
        <f>IF('P5'!C25="","",'P5'!C25)</f>
        <v>JM</v>
      </c>
      <c r="D76" s="299" t="str">
        <f>IF('P5'!D25="","",'P5'!D25)</f>
        <v>17-18</v>
      </c>
      <c r="E76" s="300">
        <f>IF('P5'!E25="","",'P5'!E25)</f>
        <v>37999</v>
      </c>
      <c r="F76" s="301" t="str">
        <f>IF('P5'!G25="","",'P5'!G25)</f>
        <v>Lasse Bye</v>
      </c>
      <c r="G76" s="301" t="str">
        <f>IF('P5'!H25="","",'P5'!H25)</f>
        <v>Nidelv IL</v>
      </c>
      <c r="H76" s="297">
        <f>IF('P5'!O25="","",'P5'!O25)</f>
        <v>88</v>
      </c>
      <c r="I76" s="297">
        <f>IF('P5'!P25="","",'P5'!P25)</f>
        <v>105</v>
      </c>
      <c r="J76" s="298">
        <f>IF('P5'!T25="","",'P5'!T25)</f>
        <v>8.07</v>
      </c>
      <c r="K76" s="298">
        <f>IF('P5'!U25="","",'P5'!U25)</f>
        <v>10.59</v>
      </c>
      <c r="L76" s="298">
        <f>IF('P5'!V25="","",'P5'!V25)</f>
        <v>6.37</v>
      </c>
      <c r="M76" s="298">
        <f>IF('P5'!AC25&gt;34,'P5'!X25,'P5'!X26)</f>
        <v>737.3681497</v>
      </c>
      <c r="R76" s="302">
        <v>1.0</v>
      </c>
    </row>
    <row r="77" ht="12.0" customHeight="1">
      <c r="A77" s="297">
        <v>5.0</v>
      </c>
      <c r="B77" s="298">
        <f>IF('P5'!B23="","",'P5'!B23)</f>
        <v>74.62</v>
      </c>
      <c r="C77" s="299" t="str">
        <f>IF('P5'!C23="","",'P5'!C23)</f>
        <v>JM</v>
      </c>
      <c r="D77" s="299" t="str">
        <f>IF('P5'!D23="","",'P5'!D23)</f>
        <v>17-18</v>
      </c>
      <c r="E77" s="300">
        <f>IF('P5'!E23="","",'P5'!E23)</f>
        <v>38219</v>
      </c>
      <c r="F77" s="301" t="str">
        <f>IF('P5'!G23="","",'P5'!G23)</f>
        <v>Eivind Balstad</v>
      </c>
      <c r="G77" s="301" t="str">
        <f>IF('P5'!H23="","",'P5'!H23)</f>
        <v>Nidelv IL</v>
      </c>
      <c r="H77" s="297">
        <f>IF('P5'!O23="","",'P5'!O23)</f>
        <v>83</v>
      </c>
      <c r="I77" s="297">
        <f>IF('P5'!P23="","",'P5'!P23)</f>
        <v>95</v>
      </c>
      <c r="J77" s="298">
        <f>IF('P5'!T23="","",'P5'!T23)</f>
        <v>8.9</v>
      </c>
      <c r="K77" s="298">
        <f>IF('P5'!U23="","",'P5'!U23)</f>
        <v>10.08</v>
      </c>
      <c r="L77" s="298">
        <f>IF('P5'!V23="","",'P5'!V23)</f>
        <v>6.69</v>
      </c>
      <c r="M77" s="298">
        <f>IF('P5'!AC23&gt;34,'P5'!X23,'P5'!X24)</f>
        <v>709.2340534</v>
      </c>
      <c r="R77" s="302">
        <v>1.0</v>
      </c>
    </row>
    <row r="78" ht="12.0" customHeight="1">
      <c r="A78" s="297">
        <v>6.0</v>
      </c>
      <c r="B78" s="298">
        <f>IF('P5'!B29="","",'P5'!B29)</f>
        <v>91.4</v>
      </c>
      <c r="C78" s="299" t="str">
        <f>IF('P5'!C29="","",'P5'!C29)</f>
        <v>JM</v>
      </c>
      <c r="D78" s="299" t="str">
        <f>IF('P5'!D29="","",'P5'!D29)</f>
        <v>17-18</v>
      </c>
      <c r="E78" s="300">
        <f>IF('P5'!E29="","",'P5'!E29)</f>
        <v>38261</v>
      </c>
      <c r="F78" s="301" t="str">
        <f>IF('P5'!G29="","",'P5'!G29)</f>
        <v>Safa Sjøli Ararat</v>
      </c>
      <c r="G78" s="301" t="str">
        <f>IF('P5'!H29="","",'P5'!H29)</f>
        <v>Nidelv IL</v>
      </c>
      <c r="H78" s="297">
        <f>IF('P5'!O29="","",'P5'!O29)</f>
        <v>80</v>
      </c>
      <c r="I78" s="297">
        <f>IF('P5'!P29="","",'P5'!P29)</f>
        <v>98</v>
      </c>
      <c r="J78" s="298">
        <f>IF('P5'!T29="","",'P5'!T29)</f>
        <v>7.22</v>
      </c>
      <c r="K78" s="298">
        <f>IF('P5'!U29="","",'P5'!U29)</f>
        <v>8.82</v>
      </c>
      <c r="L78" s="298">
        <f>IF('P5'!V29="","",'P5'!V29)</f>
        <v>6.98</v>
      </c>
      <c r="M78" s="298">
        <f>IF('P5'!AC29&gt;34,'P5'!X29,'P5'!X30)</f>
        <v>611.2096081</v>
      </c>
      <c r="R78" s="302">
        <v>1.0</v>
      </c>
    </row>
    <row r="79" ht="12.0" customHeight="1">
      <c r="A79" s="297"/>
      <c r="B79" s="298"/>
      <c r="C79" s="299"/>
      <c r="D79" s="299"/>
      <c r="E79" s="300"/>
      <c r="F79" s="301"/>
      <c r="G79" s="301"/>
      <c r="H79" s="297"/>
      <c r="I79" s="297"/>
      <c r="J79" s="298"/>
      <c r="K79" s="298"/>
      <c r="L79" s="298"/>
      <c r="M79" s="298"/>
      <c r="R79" s="302"/>
    </row>
    <row r="80" ht="12.0" customHeight="1">
      <c r="A80" s="297">
        <v>1.0</v>
      </c>
      <c r="B80" s="298">
        <f>IF('P6'!B19="","",'P6'!B19)</f>
        <v>88.22</v>
      </c>
      <c r="C80" s="299" t="str">
        <f>IF('P6'!C19="","",'P6'!C19)</f>
        <v>SM</v>
      </c>
      <c r="D80" s="299" t="str">
        <f>IF('P6'!D19="","",'P6'!D19)</f>
        <v>19-23</v>
      </c>
      <c r="E80" s="300">
        <f>IF('P6'!E19="","",'P6'!E19)</f>
        <v>36748</v>
      </c>
      <c r="F80" s="301" t="str">
        <f>IF('P6'!G19="","",'P6'!G19)</f>
        <v>Bent Andre Midtbø</v>
      </c>
      <c r="G80" s="301" t="str">
        <f>IF('P6'!H19="","",'P6'!H19)</f>
        <v>Breimsbygda IL</v>
      </c>
      <c r="H80" s="297">
        <f>IF('P6'!O19="","",'P6'!O19)</f>
        <v>117</v>
      </c>
      <c r="I80" s="297">
        <f>IF('P6'!P19="","",'P6'!P19)</f>
        <v>153</v>
      </c>
      <c r="J80" s="298">
        <f>IF('P6'!T19="","",'P6'!T19)</f>
        <v>9.73</v>
      </c>
      <c r="K80" s="298">
        <f>IF('P6'!U19="","",'P6'!U19)</f>
        <v>16.03</v>
      </c>
      <c r="L80" s="298">
        <f>IF('P6'!V19="","",'P6'!V19)</f>
        <v>6.01</v>
      </c>
      <c r="M80" s="298">
        <f>IF('P6'!AC19&gt;34,'P6'!X19,'P6'!X20)</f>
        <v>915.820222</v>
      </c>
      <c r="R80" s="302">
        <v>1.0</v>
      </c>
    </row>
    <row r="81" ht="12.0" customHeight="1">
      <c r="A81" s="297">
        <v>2.0</v>
      </c>
      <c r="B81" s="298">
        <f>IF('P6'!B15="","",'P6'!B15)</f>
        <v>79.57</v>
      </c>
      <c r="C81" s="299" t="str">
        <f>IF('P6'!C15="","",'P6'!C15)</f>
        <v>SM</v>
      </c>
      <c r="D81" s="299" t="str">
        <f>IF('P6'!D15="","",'P6'!D15)</f>
        <v>19-23</v>
      </c>
      <c r="E81" s="300" t="str">
        <f>IF('P6'!E15="","",'P6'!E15)</f>
        <v>11.12.99</v>
      </c>
      <c r="F81" s="301" t="str">
        <f>IF('P6'!G15="","",'P6'!G15)</f>
        <v>Adrian Henneli</v>
      </c>
      <c r="G81" s="301" t="str">
        <f>IF('P6'!H15="","",'P6'!H15)</f>
        <v>AK Bjørgvin</v>
      </c>
      <c r="H81" s="297">
        <f>IF('P6'!O15="","",'P6'!O15)</f>
        <v>112</v>
      </c>
      <c r="I81" s="297">
        <f>IF('P6'!P15="","",'P6'!P15)</f>
        <v>135</v>
      </c>
      <c r="J81" s="298">
        <f>IF('P6'!T15="","",'P6'!T15)</f>
        <v>9.02</v>
      </c>
      <c r="K81" s="298">
        <f>IF('P6'!U15="","",'P6'!U15)</f>
        <v>13.47</v>
      </c>
      <c r="L81" s="298">
        <f>IF('P6'!V15="","",'P6'!V15)</f>
        <v>6.11</v>
      </c>
      <c r="M81" s="298">
        <f>IF('P6'!AC15&gt;34,'P6'!X15,'P6'!X16)</f>
        <v>861.242414</v>
      </c>
      <c r="R81" s="302">
        <v>1.0</v>
      </c>
    </row>
    <row r="82" ht="12.0" customHeight="1">
      <c r="A82" s="297">
        <v>3.0</v>
      </c>
      <c r="B82" s="298">
        <f>IF('P6'!B23="","",'P6'!B23)</f>
        <v>105.89</v>
      </c>
      <c r="C82" s="299" t="str">
        <f>IF('P6'!C23="","",'P6'!C23)</f>
        <v>SM</v>
      </c>
      <c r="D82" s="299" t="str">
        <f>IF('P6'!D23="","",'P6'!D23)</f>
        <v>19-23</v>
      </c>
      <c r="E82" s="300" t="str">
        <f>IF('P6'!E23="","",'P6'!E23)</f>
        <v>13.09.99</v>
      </c>
      <c r="F82" s="301" t="str">
        <f>IF('P6'!G23="","",'P6'!G23)</f>
        <v>Vetle Andersen</v>
      </c>
      <c r="G82" s="301" t="str">
        <f>IF('P6'!H23="","",'P6'!H23)</f>
        <v>Larvik AK</v>
      </c>
      <c r="H82" s="297">
        <f>IF('P6'!O23="","",'P6'!O23)</f>
        <v>125</v>
      </c>
      <c r="I82" s="297">
        <f>IF('P6'!P23="","",'P6'!P23)</f>
        <v>145</v>
      </c>
      <c r="J82" s="298">
        <f>IF('P6'!T23="","",'P6'!T23)</f>
        <v>9.38</v>
      </c>
      <c r="K82" s="298">
        <f>IF('P6'!U23="","",'P6'!U23)</f>
        <v>15.66</v>
      </c>
      <c r="L82" s="298">
        <f>IF('P6'!V23="","",'P6'!V23)</f>
        <v>6.24</v>
      </c>
      <c r="M82" s="298">
        <f>IF('P6'!AC23&gt;34,'P6'!X23,'P6'!X24)</f>
        <v>857.9883852</v>
      </c>
      <c r="R82" s="302">
        <v>1.0</v>
      </c>
    </row>
    <row r="83" ht="12.0" customHeight="1">
      <c r="A83" s="297">
        <v>4.0</v>
      </c>
      <c r="B83" s="298">
        <f>IF('P6'!B17="","",'P6'!B17)</f>
        <v>79.92</v>
      </c>
      <c r="C83" s="299" t="str">
        <f>IF('P6'!C17="","",'P6'!C17)</f>
        <v>SM</v>
      </c>
      <c r="D83" s="299" t="str">
        <f>IF('P6'!D17="","",'P6'!D17)</f>
        <v>19-23</v>
      </c>
      <c r="E83" s="300" t="str">
        <f>IF('P6'!E17="","",'P6'!E17)</f>
        <v>26.09.01</v>
      </c>
      <c r="F83" s="301" t="str">
        <f>IF('P6'!G17="","",'P6'!G17)</f>
        <v>Remy Heggvik Aune</v>
      </c>
      <c r="G83" s="301" t="str">
        <f>IF('P6'!H17="","",'P6'!H17)</f>
        <v>Hitra VK</v>
      </c>
      <c r="H83" s="297">
        <f>IF('P6'!O17="","",'P6'!O17)</f>
        <v>112</v>
      </c>
      <c r="I83" s="297">
        <f>IF('P6'!P17="","",'P6'!P17)</f>
        <v>152</v>
      </c>
      <c r="J83" s="298">
        <f>IF('P6'!T17="","",'P6'!T17)</f>
        <v>8.33</v>
      </c>
      <c r="K83" s="298">
        <f>IF('P6'!U17="","",'P6'!U17)</f>
        <v>12.38</v>
      </c>
      <c r="L83" s="298">
        <f>IF('P6'!V17="","",'P6'!V17)</f>
        <v>6.32</v>
      </c>
      <c r="M83" s="298">
        <f>IF('P6'!AC17&gt;34,'P6'!X17,'P6'!X18)</f>
        <v>849.8754758</v>
      </c>
      <c r="R83" s="302">
        <v>1.0</v>
      </c>
    </row>
    <row r="84" ht="12.0" customHeight="1">
      <c r="A84" s="297">
        <v>5.0</v>
      </c>
      <c r="B84" s="298">
        <f>IF('P6'!B11="","",'P6'!B11)</f>
        <v>69.46</v>
      </c>
      <c r="C84" s="299" t="str">
        <f>IF('P6'!C11="","",'P6'!C11)</f>
        <v>SM</v>
      </c>
      <c r="D84" s="299" t="str">
        <f>IF('P6'!D11="","",'P6'!D11)</f>
        <v>19-23</v>
      </c>
      <c r="E84" s="300">
        <f>IF('P6'!E11="","",'P6'!E11)</f>
        <v>36529</v>
      </c>
      <c r="F84" s="301" t="str">
        <f>IF('P6'!G11="","",'P6'!G11)</f>
        <v>Robert Andre Moldestad</v>
      </c>
      <c r="G84" s="301" t="str">
        <f>IF('P6'!H11="","",'P6'!H11)</f>
        <v>Breimsbygda IL</v>
      </c>
      <c r="H84" s="297">
        <f>IF('P6'!O11="","",'P6'!O11)</f>
        <v>104</v>
      </c>
      <c r="I84" s="297">
        <f>IF('P6'!P11="","",'P6'!P11)</f>
        <v>116</v>
      </c>
      <c r="J84" s="298">
        <f>IF('P6'!T11="","",'P6'!T11)</f>
        <v>8.44</v>
      </c>
      <c r="K84" s="298">
        <f>IF('P6'!U11="","",'P6'!U11)</f>
        <v>12.96</v>
      </c>
      <c r="L84" s="298">
        <f>IF('P6'!V11="","",'P6'!V11)</f>
        <v>6.06</v>
      </c>
      <c r="M84" s="298">
        <f>IF('P6'!AC11&gt;34,'P6'!X11,'P6'!X12)</f>
        <v>845.8897139</v>
      </c>
      <c r="R84" s="302">
        <v>1.0</v>
      </c>
    </row>
    <row r="85" ht="12.0" customHeight="1">
      <c r="A85" s="297">
        <v>6.0</v>
      </c>
      <c r="B85" s="298">
        <f>IF('P6'!B13="","",'P6'!B13)</f>
        <v>74.59</v>
      </c>
      <c r="C85" s="299" t="str">
        <f>IF('P6'!C13="","",'P6'!C13)</f>
        <v>SM</v>
      </c>
      <c r="D85" s="299" t="str">
        <f>IF('P6'!D13="","",'P6'!D13)</f>
        <v>19-23</v>
      </c>
      <c r="E85" s="300" t="str">
        <f>IF('P6'!E13="","",'P6'!E13)</f>
        <v>04.07.00</v>
      </c>
      <c r="F85" s="301" t="str">
        <f>IF('P6'!G13="","",'P6'!G13)</f>
        <v>Marius Haranes</v>
      </c>
      <c r="G85" s="301" t="str">
        <f>IF('P6'!H13="","",'P6'!H13)</f>
        <v>Hitra VK</v>
      </c>
      <c r="H85" s="297">
        <f>IF('P6'!O13="","",'P6'!O13)</f>
        <v>85</v>
      </c>
      <c r="I85" s="297">
        <f>IF('P6'!P13="","",'P6'!P13)</f>
        <v>107</v>
      </c>
      <c r="J85" s="298">
        <f>IF('P6'!T13="","",'P6'!T13)</f>
        <v>7.63</v>
      </c>
      <c r="K85" s="298">
        <f>IF('P6'!U13="","",'P6'!U13)</f>
        <v>10.24</v>
      </c>
      <c r="L85" s="298">
        <f>IF('P6'!V13="","",'P6'!V13)</f>
        <v>6.53</v>
      </c>
      <c r="M85" s="298">
        <f>IF('P6'!AC13&gt;34,'P6'!X13,'P6'!X14)</f>
        <v>711.2938559</v>
      </c>
      <c r="R85" s="302">
        <v>1.0</v>
      </c>
    </row>
    <row r="86" ht="12.0" customHeight="1">
      <c r="A86" s="297">
        <v>7.0</v>
      </c>
      <c r="B86" s="298">
        <f>IF('P6'!B21="","",'P6'!B21)</f>
        <v>111.64</v>
      </c>
      <c r="C86" s="299" t="str">
        <f>IF('P6'!C21="","",'P6'!C21)</f>
        <v>JM</v>
      </c>
      <c r="D86" s="299" t="str">
        <f>IF('P6'!D21="","",'P6'!D21)</f>
        <v>19-23</v>
      </c>
      <c r="E86" s="300" t="str">
        <f>IF('P6'!E21="","",'P6'!E21)</f>
        <v>04.04.02</v>
      </c>
      <c r="F86" s="301" t="str">
        <f>IF('P6'!G21="","",'P6'!G21)</f>
        <v>Hans G. Kvadsheim</v>
      </c>
      <c r="G86" s="301" t="str">
        <f>IF('P6'!H21="","",'P6'!H21)</f>
        <v>Vigrestad IK</v>
      </c>
      <c r="H86" s="297">
        <f>IF('P6'!O21="","",'P6'!O21)</f>
        <v>105</v>
      </c>
      <c r="I86" s="297">
        <f>IF('P6'!P21="","",'P6'!P21)</f>
        <v>140</v>
      </c>
      <c r="J86" s="298">
        <f>IF('P6'!T21="","",'P6'!T21)</f>
        <v>7.7</v>
      </c>
      <c r="K86" s="298">
        <f>IF('P6'!U21="","",'P6'!U21)</f>
        <v>11.42</v>
      </c>
      <c r="L86" s="298">
        <f>IF('P6'!V21="","",'P6'!V21)</f>
        <v>7.03</v>
      </c>
      <c r="M86" s="298">
        <f>IF('P6'!AC21&gt;34,'P6'!X21,'P6'!X22)</f>
        <v>706.4158547</v>
      </c>
      <c r="R86" s="302">
        <v>1.0</v>
      </c>
    </row>
    <row r="87" ht="12.0" customHeight="1">
      <c r="A87" s="297">
        <v>8.0</v>
      </c>
      <c r="B87" s="298">
        <f>IF('P6'!B9="","",'P6'!B9)</f>
        <v>91.47</v>
      </c>
      <c r="C87" s="299" t="str">
        <f>IF('P6'!C9="","",'P6'!C9)</f>
        <v>JM</v>
      </c>
      <c r="D87" s="299" t="str">
        <f>IF('P6'!D9="","",'P6'!D9)</f>
        <v>19-23</v>
      </c>
      <c r="E87" s="300" t="str">
        <f>IF('P6'!E9="","",'P6'!E9)</f>
        <v>31.03.03</v>
      </c>
      <c r="F87" s="301" t="str">
        <f>IF('P6'!G9="","",'P6'!G9)</f>
        <v>Emil Strandskog</v>
      </c>
      <c r="G87" s="301" t="str">
        <f>IF('P6'!H9="","",'P6'!H9)</f>
        <v>Tønsberg-Kam.</v>
      </c>
      <c r="H87" s="297">
        <f>IF('P6'!O9="","",'P6'!O9)</f>
        <v>81</v>
      </c>
      <c r="I87" s="297">
        <f>IF('P6'!P9="","",'P6'!P9)</f>
        <v>103</v>
      </c>
      <c r="J87" s="298">
        <f>IF('P6'!T9="","",'P6'!T9)</f>
        <v>7.4</v>
      </c>
      <c r="K87" s="298">
        <f>IF('P6'!U9="","",'P6'!U9)</f>
        <v>11.31</v>
      </c>
      <c r="L87" s="298">
        <f>IF('P6'!V9="","",'P6'!V9)</f>
        <v>6.84</v>
      </c>
      <c r="M87" s="298">
        <f>IF('P6'!AC9&gt;34,'P6'!X9,'P6'!X10)</f>
        <v>655.5718322</v>
      </c>
      <c r="R87" s="302">
        <v>1.0</v>
      </c>
    </row>
    <row r="88" ht="12.0" customHeight="1">
      <c r="A88" s="297"/>
      <c r="B88" s="298"/>
      <c r="C88" s="299"/>
      <c r="D88" s="299"/>
      <c r="E88" s="300"/>
      <c r="F88" s="301"/>
      <c r="G88" s="301"/>
      <c r="H88" s="297"/>
      <c r="I88" s="297"/>
      <c r="J88" s="298"/>
      <c r="K88" s="298"/>
      <c r="L88" s="298"/>
      <c r="M88" s="298"/>
      <c r="R88" s="302"/>
    </row>
    <row r="89" ht="12.0" customHeight="1">
      <c r="A89" s="297">
        <v>1.0</v>
      </c>
      <c r="B89" s="298">
        <f>IF('P9'!B19="","",'P9'!B19)</f>
        <v>121.36</v>
      </c>
      <c r="C89" s="299" t="str">
        <f>IF('P9'!C19="","",'P9'!C19)</f>
        <v>SM</v>
      </c>
      <c r="D89" s="299" t="str">
        <f>IF('P9'!D19="","",'P9'!D19)</f>
        <v>24-34</v>
      </c>
      <c r="E89" s="300" t="str">
        <f>IF('P9'!E19="","",'P9'!E19)</f>
        <v>24.12.89</v>
      </c>
      <c r="F89" s="301" t="str">
        <f>IF('P9'!G19="","",'P9'!G19)</f>
        <v>Kim Eirik Tollefsen</v>
      </c>
      <c r="G89" s="301" t="str">
        <f>IF('P9'!H19="","",'P9'!H19)</f>
        <v>Tønsberg-Kam.</v>
      </c>
      <c r="H89" s="297">
        <f>IF('P9'!O19="","",'P9'!O19)</f>
        <v>160</v>
      </c>
      <c r="I89" s="297">
        <f>IF('P9'!P19="","",'P9'!P19)</f>
        <v>200</v>
      </c>
      <c r="J89" s="298">
        <f>IF('P9'!T19="","",'P9'!T19)</f>
        <v>8.66</v>
      </c>
      <c r="K89" s="298">
        <f>IF('P9'!U19="","",'P9'!U19)</f>
        <v>13.03</v>
      </c>
      <c r="L89" s="298">
        <f>IF('P9'!V19="","",'P9'!V19)</f>
        <v>7.05</v>
      </c>
      <c r="M89" s="298">
        <f>IF('P9'!AC19&gt;34,'P9'!X19,'P9'!X20)</f>
        <v>877.0562972</v>
      </c>
      <c r="R89" s="302">
        <v>1.0</v>
      </c>
    </row>
    <row r="90" ht="12.0" customHeight="1">
      <c r="A90" s="297">
        <v>2.0</v>
      </c>
      <c r="B90" s="298">
        <f>IF('P9'!B15="","",'P9'!B15)</f>
        <v>110.35</v>
      </c>
      <c r="C90" s="299" t="str">
        <f>IF('P9'!C15="","",'P9'!C15)</f>
        <v>SM</v>
      </c>
      <c r="D90" s="299" t="str">
        <f>IF('P9'!D15="","",'P9'!D15)</f>
        <v>24-34</v>
      </c>
      <c r="E90" s="300" t="str">
        <f>IF('P9'!E15="","",'P9'!E15)</f>
        <v>15.10.92</v>
      </c>
      <c r="F90" s="301" t="str">
        <f>IF('P9'!G15="","",'P9'!G15)</f>
        <v>Jørgen Kjellevand</v>
      </c>
      <c r="G90" s="301" t="str">
        <f>IF('P9'!H15="","",'P9'!H15)</f>
        <v>Spydeberg Atletene</v>
      </c>
      <c r="H90" s="297">
        <f>IF('P9'!O15="","",'P9'!O15)</f>
        <v>128</v>
      </c>
      <c r="I90" s="297">
        <f>IF('P9'!P15="","",'P9'!P15)</f>
        <v>160</v>
      </c>
      <c r="J90" s="298">
        <f>IF('P9'!T15="","",'P9'!T15)</f>
        <v>9.03</v>
      </c>
      <c r="K90" s="298">
        <f>IF('P9'!U15="","",'P9'!U15)</f>
        <v>14.88</v>
      </c>
      <c r="L90" s="298">
        <f>IF('P9'!V15="","",'P9'!V15)</f>
        <v>6.29</v>
      </c>
      <c r="M90" s="298">
        <f>IF('P9'!AC15&gt;34,'P9'!X15,'P9'!X16)</f>
        <v>859.0159451</v>
      </c>
      <c r="R90" s="302">
        <v>1.0</v>
      </c>
    </row>
    <row r="91" ht="12.0" customHeight="1">
      <c r="A91" s="297">
        <v>3.0</v>
      </c>
      <c r="B91" s="298">
        <f>IF('P9'!B13="","",'P9'!B13)</f>
        <v>83.54</v>
      </c>
      <c r="C91" s="299" t="str">
        <f>IF('P9'!C13="","",'P9'!C13)</f>
        <v>SM</v>
      </c>
      <c r="D91" s="299" t="str">
        <f>IF('P9'!D13="","",'P9'!D13)</f>
        <v>24-34</v>
      </c>
      <c r="E91" s="300" t="str">
        <f>IF('P9'!E13="","",'P9'!E13)</f>
        <v>17.03.97</v>
      </c>
      <c r="F91" s="301" t="str">
        <f>IF('P9'!G13="","",'P9'!G13)</f>
        <v>Andreas Klinkenbesrg</v>
      </c>
      <c r="G91" s="301" t="str">
        <f>IF('P9'!H13="","",'P9'!H13)</f>
        <v>Nidelv IL</v>
      </c>
      <c r="H91" s="297">
        <f>IF('P9'!O13="","",'P9'!O13)</f>
        <v>97</v>
      </c>
      <c r="I91" s="297">
        <f>IF('P9'!P13="","",'P9'!P13)</f>
        <v>138</v>
      </c>
      <c r="J91" s="298">
        <f>IF('P9'!T13="","",'P9'!T13)</f>
        <v>8.05</v>
      </c>
      <c r="K91" s="298">
        <f>IF('P9'!U13="","",'P9'!U13)</f>
        <v>11.33</v>
      </c>
      <c r="L91" s="298">
        <f>IF('P9'!V13="","",'P9'!V13)</f>
        <v>6.52</v>
      </c>
      <c r="M91" s="298">
        <f>IF('P9'!AC13&gt;34,'P9'!X13,'P9'!X14)</f>
        <v>770.245497</v>
      </c>
      <c r="R91" s="302">
        <v>1.0</v>
      </c>
    </row>
    <row r="92" ht="12.0" customHeight="1">
      <c r="A92" s="297">
        <v>4.0</v>
      </c>
      <c r="B92" s="298">
        <f>IF('P9'!B9="","",'P9'!B9)</f>
        <v>78.84</v>
      </c>
      <c r="C92" s="299" t="str">
        <f>IF('P9'!C9="","",'P9'!C9)</f>
        <v>SM</v>
      </c>
      <c r="D92" s="299" t="str">
        <f>IF('P9'!D9="","",'P9'!D9)</f>
        <v>24-34</v>
      </c>
      <c r="E92" s="300" t="str">
        <f>IF('P9'!E9="","",'P9'!E9)</f>
        <v>06.08.96</v>
      </c>
      <c r="F92" s="301" t="str">
        <f>IF('P9'!G9="","",'P9'!G9)</f>
        <v>Jonas Grønstad</v>
      </c>
      <c r="G92" s="301" t="str">
        <f>IF('P9'!H9="","",'P9'!H9)</f>
        <v>Spydeberg Atletene</v>
      </c>
      <c r="H92" s="297">
        <f>IF('P9'!O9="","",'P9'!O9)</f>
        <v>90</v>
      </c>
      <c r="I92" s="297">
        <f>IF('P9'!P9="","",'P9'!P9)</f>
        <v>100</v>
      </c>
      <c r="J92" s="298">
        <f>IF('P9'!T9="","",'P9'!T9)</f>
        <v>8.88</v>
      </c>
      <c r="K92" s="298">
        <f>IF('P9'!U9="","",'P9'!U9)</f>
        <v>10.05</v>
      </c>
      <c r="L92" s="298">
        <f>IF('P9'!V9="","",'P9'!V9)</f>
        <v>6.16</v>
      </c>
      <c r="M92" s="298">
        <f>IF('P9'!AC9&gt;34,'P9'!X9,'P9'!X10)</f>
        <v>734.5148696</v>
      </c>
      <c r="R92" s="302">
        <v>1.0</v>
      </c>
    </row>
    <row r="93" ht="12.0" customHeight="1">
      <c r="A93" s="297">
        <v>5.0</v>
      </c>
      <c r="B93" s="298">
        <f>IF('P9'!B11="","",'P9'!B11)</f>
        <v>88.72</v>
      </c>
      <c r="C93" s="299" t="str">
        <f>IF('P9'!C11="","",'P9'!C11)</f>
        <v>SM</v>
      </c>
      <c r="D93" s="299" t="str">
        <f>IF('P9'!D11="","",'P9'!D11)</f>
        <v>24-34</v>
      </c>
      <c r="E93" s="300" t="str">
        <f>IF('P9'!E11="","",'P9'!E11)</f>
        <v>15.07.96</v>
      </c>
      <c r="F93" s="301" t="str">
        <f>IF('P9'!G11="","",'P9'!G11)</f>
        <v>Bjarne Bergheim</v>
      </c>
      <c r="G93" s="301" t="str">
        <f>IF('P9'!H11="","",'P9'!H11)</f>
        <v>Breimsbygda IL</v>
      </c>
      <c r="H93" s="297">
        <f>IF('P9'!O11="","",'P9'!O11)</f>
        <v>75</v>
      </c>
      <c r="I93" s="297">
        <f>IF('P9'!P11="","",'P9'!P11)</f>
        <v>100</v>
      </c>
      <c r="J93" s="298">
        <f>IF('P9'!T11="","",'P9'!T11)</f>
        <v>8.58</v>
      </c>
      <c r="K93" s="298">
        <f>IF('P9'!U11="","",'P9'!U11)</f>
        <v>13.49</v>
      </c>
      <c r="L93" s="298">
        <f>IF('P9'!V11="","",'P9'!V11)</f>
        <v>6.52</v>
      </c>
      <c r="M93" s="298">
        <f>IF('P9'!AC11&gt;34,'P9'!X11,'P9'!X12)</f>
        <v>709.1117459</v>
      </c>
      <c r="R93" s="302">
        <v>1.0</v>
      </c>
    </row>
    <row r="94" ht="12.0" customHeight="1">
      <c r="A94" s="297"/>
      <c r="B94" s="298">
        <f>IF('P9'!B17="","",'P9'!B17)</f>
        <v>108.83</v>
      </c>
      <c r="C94" s="299" t="str">
        <f>IF('P9'!C17="","",'P9'!C17)</f>
        <v>SM</v>
      </c>
      <c r="D94" s="299" t="str">
        <f>IF('P9'!D17="","",'P9'!D17)</f>
        <v>24-34</v>
      </c>
      <c r="E94" s="300" t="str">
        <f>IF('P9'!E17="","",'P9'!E17)</f>
        <v>17.11.91</v>
      </c>
      <c r="F94" s="301" t="str">
        <f>IF('P9'!G17="","",'P9'!G17)</f>
        <v>Tord Gravdal</v>
      </c>
      <c r="G94" s="301" t="str">
        <f>IF('P9'!H17="","",'P9'!H17)</f>
        <v>Vigrestad IK</v>
      </c>
      <c r="H94" s="297" t="str">
        <f>IF('P9'!O17="","",'P9'!O17)</f>
        <v/>
      </c>
      <c r="I94" s="297" t="str">
        <f>IF('P9'!P17="","",'P9'!P17)</f>
        <v/>
      </c>
      <c r="J94" s="298" t="str">
        <f>IF('P9'!T17="","",'P9'!T17)</f>
        <v/>
      </c>
      <c r="K94" s="298" t="str">
        <f>IF('P9'!U17="","",'P9'!U17)</f>
        <v/>
      </c>
      <c r="L94" s="298" t="str">
        <f>IF('P9'!V17="","",'P9'!V17)</f>
        <v/>
      </c>
      <c r="M94" s="298" t="str">
        <f>IF('P9'!AC17&gt;34,'P9'!X17,'P9'!X18)</f>
        <v/>
      </c>
      <c r="R94" s="302">
        <v>1.0</v>
      </c>
    </row>
    <row r="95" ht="12.0" customHeight="1">
      <c r="A95" s="297"/>
      <c r="B95" s="298"/>
      <c r="C95" s="299"/>
      <c r="D95" s="299"/>
      <c r="E95" s="300"/>
      <c r="F95" s="301"/>
      <c r="G95" s="301"/>
      <c r="H95" s="297"/>
      <c r="I95" s="297"/>
      <c r="J95" s="298"/>
      <c r="K95" s="298"/>
      <c r="L95" s="298"/>
      <c r="M95" s="298"/>
      <c r="R95" s="302"/>
    </row>
    <row r="96" ht="12.0" customHeight="1">
      <c r="A96" s="297">
        <v>1.0</v>
      </c>
      <c r="B96" s="298">
        <f>IF('P9'!B25="","",'P9'!B25)</f>
        <v>79.17</v>
      </c>
      <c r="C96" s="299" t="str">
        <f>IF('P9'!C25="","",'P9'!C25)</f>
        <v>M6</v>
      </c>
      <c r="D96" s="299" t="str">
        <f>IF('P9'!D25="","",'P9'!D25)</f>
        <v>+35</v>
      </c>
      <c r="E96" s="300" t="str">
        <f>IF('P9'!E25="","",'P9'!E25)</f>
        <v>04.09.61</v>
      </c>
      <c r="F96" s="301" t="str">
        <f>IF('P9'!G25="","",'P9'!G25)</f>
        <v>Terje Gulvik</v>
      </c>
      <c r="G96" s="301" t="str">
        <f>IF('P9'!H25="","",'P9'!H25)</f>
        <v>Larvik AK</v>
      </c>
      <c r="H96" s="297">
        <f>IF('P9'!O25="","",'P9'!O25)</f>
        <v>79</v>
      </c>
      <c r="I96" s="297">
        <f>IF('P9'!P25="","",'P9'!P25)</f>
        <v>100</v>
      </c>
      <c r="J96" s="298">
        <f>IF('P9'!T25="","",'P9'!T25)</f>
        <v>7.21</v>
      </c>
      <c r="K96" s="298">
        <f>IF('P9'!U25="","",'P9'!U25)</f>
        <v>9.12</v>
      </c>
      <c r="L96" s="298">
        <f>IF('P9'!V25="","",'P9'!V25)</f>
        <v>7.52</v>
      </c>
      <c r="M96" s="298">
        <f>IF('P9'!AC25&gt;34,'P9'!X25,'P9'!X26)</f>
        <v>950.1198153</v>
      </c>
      <c r="R96" s="302">
        <v>1.0</v>
      </c>
    </row>
    <row r="97" ht="12.0" customHeight="1">
      <c r="A97" s="297">
        <v>2.0</v>
      </c>
      <c r="B97" s="298">
        <f>IF('P9'!B21="","",'P9'!B21)</f>
        <v>105.07</v>
      </c>
      <c r="C97" s="299" t="str">
        <f>IF('P9'!C21="","",'P9'!C21)</f>
        <v>M3</v>
      </c>
      <c r="D97" s="299" t="str">
        <f>IF('P9'!D21="","",'P9'!D21)</f>
        <v>+35</v>
      </c>
      <c r="E97" s="300" t="str">
        <f>IF('P9'!E21="","",'P9'!E21)</f>
        <v>30.03.76</v>
      </c>
      <c r="F97" s="301" t="str">
        <f>IF('P9'!G21="","",'P9'!G21)</f>
        <v>Børge Aadland</v>
      </c>
      <c r="G97" s="301" t="str">
        <f>IF('P9'!H21="","",'P9'!H21)</f>
        <v>AK Bjørgvin</v>
      </c>
      <c r="H97" s="297">
        <f>IF('P9'!O21="","",'P9'!O21)</f>
        <v>106</v>
      </c>
      <c r="I97" s="297">
        <f>IF('P9'!P21="","",'P9'!P21)</f>
        <v>152</v>
      </c>
      <c r="J97" s="298">
        <f>IF('P9'!T21="","",'P9'!T21)</f>
        <v>8.06</v>
      </c>
      <c r="K97" s="298">
        <f>IF('P9'!U21="","",'P9'!U21)</f>
        <v>12.58</v>
      </c>
      <c r="L97" s="298">
        <f>IF('P9'!V21="","",'P9'!V21)</f>
        <v>6.93</v>
      </c>
      <c r="M97" s="298">
        <f>IF('P9'!AC21&gt;34,'P9'!X21,'P9'!X22)</f>
        <v>920.4222828</v>
      </c>
      <c r="R97" s="302">
        <v>1.0</v>
      </c>
    </row>
    <row r="98" ht="12.0" customHeight="1">
      <c r="A98" s="297">
        <v>3.0</v>
      </c>
      <c r="B98" s="298">
        <f>IF('P9'!B23="","",'P9'!B23)</f>
        <v>95.7</v>
      </c>
      <c r="C98" s="299" t="str">
        <f>IF('P9'!C23="","",'P9'!C23)</f>
        <v>M4</v>
      </c>
      <c r="D98" s="299" t="str">
        <f>IF('P9'!D23="","",'P9'!D23)</f>
        <v>+35</v>
      </c>
      <c r="E98" s="300" t="str">
        <f>IF('P9'!E23="","",'P9'!E23)</f>
        <v>02.07.68</v>
      </c>
      <c r="F98" s="301" t="str">
        <f>IF('P9'!G23="","",'P9'!G23)</f>
        <v>Dag Rønnevik</v>
      </c>
      <c r="G98" s="301" t="str">
        <f>IF('P9'!H23="","",'P9'!H23)</f>
        <v>Tysvær VK</v>
      </c>
      <c r="H98" s="297">
        <f>IF('P9'!O23="","",'P9'!O23)</f>
        <v>76</v>
      </c>
      <c r="I98" s="297">
        <f>IF('P9'!P23="","",'P9'!P23)</f>
        <v>104</v>
      </c>
      <c r="J98" s="298">
        <f>IF('P9'!T23="","",'P9'!T23)</f>
        <v>6.73</v>
      </c>
      <c r="K98" s="298">
        <f>IF('P9'!U23="","",'P9'!U23)</f>
        <v>11.63</v>
      </c>
      <c r="L98" s="298">
        <f>IF('P9'!V23="","",'P9'!V23)</f>
        <v>8.53</v>
      </c>
      <c r="M98" s="298">
        <f>IF('P9'!AC23&gt;34,'P9'!X23,'P9'!X24)</f>
        <v>769.3854109</v>
      </c>
      <c r="R98" s="302">
        <v>1.0</v>
      </c>
    </row>
    <row r="99" ht="12.0" customHeight="1">
      <c r="B99" s="303"/>
    </row>
    <row r="100" ht="12.0" customHeight="1">
      <c r="B100" s="303"/>
      <c r="R100" s="307">
        <f>SUM(R5:R98)</f>
        <v>82</v>
      </c>
    </row>
    <row r="101" ht="12.0" customHeight="1">
      <c r="B101" s="303"/>
    </row>
    <row r="102" ht="12.0" customHeight="1">
      <c r="B102" s="303"/>
    </row>
    <row r="103" ht="12.0" customHeight="1">
      <c r="B103" s="303"/>
    </row>
    <row r="104" ht="12.0" customHeight="1">
      <c r="B104" s="303"/>
    </row>
    <row r="105" ht="12.0" customHeight="1">
      <c r="B105" s="303"/>
    </row>
    <row r="106" ht="12.0" customHeight="1">
      <c r="B106" s="303"/>
    </row>
    <row r="107" ht="12.0" customHeight="1">
      <c r="B107" s="303"/>
    </row>
    <row r="108" ht="12.0" customHeight="1">
      <c r="B108" s="303"/>
    </row>
    <row r="109" ht="12.0" customHeight="1">
      <c r="B109" s="303"/>
    </row>
    <row r="110" ht="12.0" customHeight="1">
      <c r="B110" s="303"/>
    </row>
    <row r="111" ht="12.0" customHeight="1">
      <c r="B111" s="303"/>
    </row>
    <row r="112" ht="12.0" customHeight="1">
      <c r="B112" s="303"/>
    </row>
    <row r="113" ht="12.0" customHeight="1">
      <c r="B113" s="303"/>
    </row>
    <row r="114" ht="12.0" customHeight="1">
      <c r="B114" s="303"/>
    </row>
    <row r="115" ht="12.0" customHeight="1">
      <c r="B115" s="303"/>
    </row>
    <row r="116" ht="12.0" customHeight="1">
      <c r="B116" s="303"/>
    </row>
    <row r="117" ht="12.0" customHeight="1">
      <c r="B117" s="303"/>
    </row>
    <row r="118" ht="12.0" customHeight="1">
      <c r="B118" s="303"/>
    </row>
    <row r="119" ht="12.0" customHeight="1">
      <c r="B119" s="303"/>
    </row>
    <row r="120" ht="12.0" customHeight="1">
      <c r="B120" s="303"/>
    </row>
    <row r="121" ht="12.0" customHeight="1">
      <c r="B121" s="303"/>
    </row>
    <row r="122" ht="12.0" customHeight="1">
      <c r="B122" s="303"/>
    </row>
    <row r="123" ht="12.0" customHeight="1">
      <c r="B123" s="303"/>
    </row>
    <row r="124" ht="12.0" customHeight="1">
      <c r="B124" s="303"/>
    </row>
    <row r="125" ht="12.0" customHeight="1">
      <c r="B125" s="303"/>
    </row>
    <row r="126" ht="12.0" customHeight="1">
      <c r="B126" s="303"/>
    </row>
    <row r="127" ht="12.0" customHeight="1">
      <c r="B127" s="303"/>
    </row>
    <row r="128" ht="12.0" customHeight="1">
      <c r="B128" s="303"/>
    </row>
    <row r="129" ht="12.0" customHeight="1">
      <c r="B129" s="303"/>
    </row>
    <row r="130" ht="12.0" customHeight="1">
      <c r="B130" s="303"/>
    </row>
    <row r="131" ht="12.0" customHeight="1">
      <c r="B131" s="303"/>
    </row>
    <row r="132" ht="12.0" customHeight="1">
      <c r="B132" s="303"/>
    </row>
    <row r="133" ht="12.0" customHeight="1">
      <c r="B133" s="303"/>
    </row>
    <row r="134" ht="12.0" customHeight="1">
      <c r="B134" s="303"/>
    </row>
    <row r="135" ht="12.0" customHeight="1">
      <c r="B135" s="303"/>
    </row>
    <row r="136" ht="12.0" customHeight="1">
      <c r="B136" s="303"/>
    </row>
    <row r="137" ht="12.0" customHeight="1">
      <c r="B137" s="303"/>
    </row>
    <row r="138" ht="12.0" customHeight="1">
      <c r="B138" s="303"/>
    </row>
    <row r="139" ht="12.0" customHeight="1">
      <c r="B139" s="303"/>
    </row>
    <row r="140" ht="12.0" customHeight="1">
      <c r="B140" s="303"/>
    </row>
    <row r="141" ht="12.0" customHeight="1">
      <c r="B141" s="303"/>
    </row>
    <row r="142" ht="12.0" customHeight="1">
      <c r="B142" s="303"/>
    </row>
    <row r="143" ht="12.0" customHeight="1">
      <c r="B143" s="303"/>
    </row>
    <row r="144" ht="12.0" customHeight="1">
      <c r="B144" s="303"/>
    </row>
    <row r="145" ht="12.0" customHeight="1">
      <c r="B145" s="303"/>
    </row>
    <row r="146" ht="12.0" customHeight="1">
      <c r="B146" s="303"/>
    </row>
    <row r="147" ht="12.0" customHeight="1">
      <c r="B147" s="303"/>
    </row>
    <row r="148" ht="12.0" customHeight="1">
      <c r="B148" s="303"/>
    </row>
    <row r="149" ht="12.0" customHeight="1">
      <c r="B149" s="303"/>
    </row>
    <row r="150" ht="12.0" customHeight="1">
      <c r="B150" s="303"/>
    </row>
    <row r="151" ht="12.0" customHeight="1">
      <c r="B151" s="303"/>
    </row>
    <row r="152" ht="12.0" customHeight="1">
      <c r="B152" s="303"/>
    </row>
    <row r="153" ht="12.0" customHeight="1">
      <c r="B153" s="303"/>
    </row>
    <row r="154" ht="12.0" customHeight="1">
      <c r="B154" s="303"/>
    </row>
    <row r="155" ht="12.0" customHeight="1">
      <c r="B155" s="303"/>
    </row>
    <row r="156" ht="12.0" customHeight="1">
      <c r="B156" s="303"/>
    </row>
    <row r="157" ht="12.0" customHeight="1">
      <c r="B157" s="303"/>
    </row>
    <row r="158" ht="12.0" customHeight="1">
      <c r="B158" s="303"/>
    </row>
    <row r="159" ht="12.0" customHeight="1">
      <c r="B159" s="303"/>
    </row>
    <row r="160" ht="12.0" customHeight="1">
      <c r="B160" s="303"/>
    </row>
    <row r="161" ht="12.0" customHeight="1">
      <c r="B161" s="303"/>
    </row>
    <row r="162" ht="12.0" customHeight="1">
      <c r="B162" s="303"/>
    </row>
    <row r="163" ht="12.0" customHeight="1">
      <c r="B163" s="303"/>
    </row>
    <row r="164" ht="12.0" customHeight="1">
      <c r="B164" s="303"/>
    </row>
    <row r="165" ht="12.0" customHeight="1">
      <c r="B165" s="303"/>
    </row>
    <row r="166" ht="12.0" customHeight="1">
      <c r="B166" s="303"/>
    </row>
    <row r="167" ht="12.0" customHeight="1">
      <c r="B167" s="303"/>
    </row>
    <row r="168" ht="12.0" customHeight="1">
      <c r="B168" s="303"/>
    </row>
    <row r="169" ht="12.0" customHeight="1">
      <c r="B169" s="303"/>
    </row>
    <row r="170" ht="12.0" customHeight="1">
      <c r="B170" s="303"/>
    </row>
    <row r="171" ht="12.0" customHeight="1">
      <c r="B171" s="303"/>
    </row>
    <row r="172" ht="12.0" customHeight="1">
      <c r="B172" s="303"/>
    </row>
    <row r="173" ht="12.0" customHeight="1">
      <c r="B173" s="303"/>
    </row>
    <row r="174" ht="12.0" customHeight="1">
      <c r="B174" s="303"/>
    </row>
    <row r="175" ht="12.0" customHeight="1">
      <c r="B175" s="303"/>
    </row>
    <row r="176" ht="12.0" customHeight="1">
      <c r="B176" s="303"/>
    </row>
    <row r="177" ht="12.0" customHeight="1">
      <c r="B177" s="303"/>
    </row>
    <row r="178" ht="12.0" customHeight="1">
      <c r="B178" s="303"/>
    </row>
    <row r="179" ht="12.0" customHeight="1">
      <c r="B179" s="303"/>
    </row>
    <row r="180" ht="12.0" customHeight="1">
      <c r="B180" s="303"/>
    </row>
    <row r="181" ht="12.0" customHeight="1">
      <c r="B181" s="303"/>
    </row>
    <row r="182" ht="12.0" customHeight="1">
      <c r="B182" s="303"/>
    </row>
    <row r="183" ht="12.0" customHeight="1">
      <c r="B183" s="303"/>
    </row>
    <row r="184" ht="12.0" customHeight="1">
      <c r="B184" s="303"/>
    </row>
    <row r="185" ht="12.0" customHeight="1">
      <c r="B185" s="303"/>
    </row>
    <row r="186" ht="12.0" customHeight="1">
      <c r="B186" s="303"/>
    </row>
    <row r="187" ht="12.0" customHeight="1">
      <c r="B187" s="303"/>
    </row>
    <row r="188" ht="12.0" customHeight="1">
      <c r="B188" s="303"/>
    </row>
    <row r="189" ht="12.0" customHeight="1">
      <c r="B189" s="303"/>
    </row>
    <row r="190" ht="12.0" customHeight="1">
      <c r="B190" s="303"/>
    </row>
    <row r="191" ht="12.0" customHeight="1">
      <c r="B191" s="303"/>
    </row>
    <row r="192" ht="12.0" customHeight="1">
      <c r="B192" s="303"/>
    </row>
    <row r="193" ht="12.0" customHeight="1">
      <c r="B193" s="303"/>
    </row>
    <row r="194" ht="12.0" customHeight="1">
      <c r="B194" s="303"/>
    </row>
    <row r="195" ht="12.0" customHeight="1">
      <c r="B195" s="303"/>
    </row>
    <row r="196" ht="12.0" customHeight="1">
      <c r="B196" s="303"/>
    </row>
    <row r="197" ht="12.0" customHeight="1">
      <c r="B197" s="303"/>
    </row>
    <row r="198" ht="12.0" customHeight="1">
      <c r="B198" s="303"/>
    </row>
    <row r="199" ht="12.0" customHeight="1">
      <c r="B199" s="303"/>
    </row>
    <row r="200" ht="12.0" customHeight="1">
      <c r="B200" s="303"/>
    </row>
    <row r="201" ht="12.0" customHeight="1">
      <c r="B201" s="303"/>
    </row>
    <row r="202" ht="12.0" customHeight="1">
      <c r="B202" s="303"/>
    </row>
    <row r="203" ht="12.0" customHeight="1">
      <c r="B203" s="303"/>
    </row>
    <row r="204" ht="12.0" customHeight="1">
      <c r="B204" s="303"/>
    </row>
    <row r="205" ht="12.0" customHeight="1">
      <c r="B205" s="303"/>
    </row>
    <row r="206" ht="12.0" customHeight="1">
      <c r="B206" s="303"/>
    </row>
    <row r="207" ht="12.0" customHeight="1">
      <c r="B207" s="303"/>
    </row>
    <row r="208" ht="12.0" customHeight="1">
      <c r="B208" s="303"/>
    </row>
    <row r="209" ht="12.0" customHeight="1">
      <c r="B209" s="303"/>
    </row>
    <row r="210" ht="12.0" customHeight="1">
      <c r="B210" s="303"/>
    </row>
    <row r="211" ht="12.0" customHeight="1">
      <c r="B211" s="303"/>
    </row>
    <row r="212" ht="12.0" customHeight="1">
      <c r="B212" s="303"/>
    </row>
    <row r="213" ht="12.0" customHeight="1">
      <c r="B213" s="303"/>
    </row>
    <row r="214" ht="12.0" customHeight="1">
      <c r="B214" s="303"/>
    </row>
    <row r="215" ht="12.0" customHeight="1">
      <c r="B215" s="303"/>
    </row>
    <row r="216" ht="12.0" customHeight="1">
      <c r="B216" s="303"/>
    </row>
    <row r="217" ht="12.0" customHeight="1">
      <c r="B217" s="303"/>
    </row>
    <row r="218" ht="12.0" customHeight="1">
      <c r="B218" s="303"/>
    </row>
    <row r="219" ht="12.0" customHeight="1">
      <c r="B219" s="303"/>
    </row>
    <row r="220" ht="12.0" customHeight="1">
      <c r="B220" s="303"/>
    </row>
    <row r="221" ht="12.0" customHeight="1">
      <c r="B221" s="303"/>
    </row>
    <row r="222" ht="12.0" customHeight="1">
      <c r="B222" s="303"/>
    </row>
    <row r="223" ht="12.0" customHeight="1">
      <c r="B223" s="303"/>
    </row>
    <row r="224" ht="12.0" customHeight="1">
      <c r="B224" s="303"/>
    </row>
    <row r="225" ht="12.0" customHeight="1">
      <c r="B225" s="303"/>
    </row>
    <row r="226" ht="12.0" customHeight="1">
      <c r="B226" s="303"/>
    </row>
    <row r="227" ht="12.0" customHeight="1">
      <c r="B227" s="303"/>
    </row>
    <row r="228" ht="12.0" customHeight="1">
      <c r="B228" s="303"/>
    </row>
    <row r="229" ht="12.0" customHeight="1">
      <c r="B229" s="303"/>
    </row>
    <row r="230" ht="12.0" customHeight="1">
      <c r="B230" s="303"/>
    </row>
    <row r="231" ht="12.0" customHeight="1">
      <c r="B231" s="303"/>
    </row>
    <row r="232" ht="12.0" customHeight="1">
      <c r="B232" s="303"/>
    </row>
    <row r="233" ht="12.0" customHeight="1">
      <c r="B233" s="303"/>
    </row>
    <row r="234" ht="12.0" customHeight="1">
      <c r="B234" s="303"/>
    </row>
    <row r="235" ht="12.0" customHeight="1">
      <c r="B235" s="303"/>
    </row>
    <row r="236" ht="12.0" customHeight="1">
      <c r="B236" s="303"/>
    </row>
    <row r="237" ht="12.0" customHeight="1">
      <c r="B237" s="303"/>
    </row>
    <row r="238" ht="12.0" customHeight="1">
      <c r="B238" s="303"/>
    </row>
    <row r="239" ht="12.0" customHeight="1">
      <c r="B239" s="303"/>
    </row>
    <row r="240" ht="12.0" customHeight="1">
      <c r="B240" s="303"/>
    </row>
    <row r="241" ht="12.0" customHeight="1">
      <c r="B241" s="303"/>
    </row>
    <row r="242" ht="12.0" customHeight="1">
      <c r="B242" s="303"/>
    </row>
    <row r="243" ht="12.0" customHeight="1">
      <c r="B243" s="303"/>
    </row>
    <row r="244" ht="12.0" customHeight="1">
      <c r="B244" s="303"/>
    </row>
    <row r="245" ht="12.0" customHeight="1">
      <c r="B245" s="303"/>
    </row>
    <row r="246" ht="12.0" customHeight="1">
      <c r="B246" s="303"/>
    </row>
    <row r="247" ht="12.0" customHeight="1">
      <c r="B247" s="303"/>
    </row>
    <row r="248" ht="12.0" customHeight="1">
      <c r="B248" s="303"/>
    </row>
    <row r="249" ht="12.0" customHeight="1">
      <c r="B249" s="303"/>
    </row>
    <row r="250" ht="12.0" customHeight="1">
      <c r="B250" s="303"/>
    </row>
    <row r="251" ht="12.0" customHeight="1">
      <c r="B251" s="303"/>
    </row>
    <row r="252" ht="12.0" customHeight="1">
      <c r="B252" s="303"/>
    </row>
    <row r="253" ht="12.0" customHeight="1">
      <c r="B253" s="303"/>
    </row>
    <row r="254" ht="12.0" customHeight="1">
      <c r="B254" s="303"/>
    </row>
    <row r="255" ht="12.0" customHeight="1">
      <c r="B255" s="303"/>
    </row>
    <row r="256" ht="12.0" customHeight="1">
      <c r="B256" s="303"/>
    </row>
    <row r="257" ht="12.0" customHeight="1">
      <c r="B257" s="303"/>
    </row>
    <row r="258" ht="12.0" customHeight="1">
      <c r="B258" s="303"/>
    </row>
    <row r="259" ht="12.0" customHeight="1">
      <c r="B259" s="303"/>
    </row>
    <row r="260" ht="12.0" customHeight="1">
      <c r="B260" s="303"/>
    </row>
    <row r="261" ht="12.0" customHeight="1">
      <c r="B261" s="303"/>
    </row>
    <row r="262" ht="12.0" customHeight="1">
      <c r="B262" s="303"/>
    </row>
    <row r="263" ht="12.0" customHeight="1">
      <c r="B263" s="303"/>
    </row>
    <row r="264" ht="12.0" customHeight="1">
      <c r="B264" s="303"/>
    </row>
    <row r="265" ht="12.0" customHeight="1">
      <c r="B265" s="303"/>
    </row>
    <row r="266" ht="12.0" customHeight="1">
      <c r="B266" s="303"/>
    </row>
    <row r="267" ht="12.0" customHeight="1">
      <c r="B267" s="303"/>
    </row>
    <row r="268" ht="12.0" customHeight="1">
      <c r="B268" s="303"/>
    </row>
    <row r="269" ht="12.0" customHeight="1">
      <c r="B269" s="303"/>
    </row>
    <row r="270" ht="12.0" customHeight="1">
      <c r="B270" s="303"/>
    </row>
    <row r="271" ht="12.0" customHeight="1">
      <c r="B271" s="303"/>
    </row>
    <row r="272" ht="12.0" customHeight="1">
      <c r="B272" s="303"/>
    </row>
    <row r="273" ht="12.0" customHeight="1">
      <c r="B273" s="303"/>
    </row>
    <row r="274" ht="12.0" customHeight="1">
      <c r="B274" s="303"/>
    </row>
    <row r="275" ht="12.0" customHeight="1">
      <c r="B275" s="303"/>
    </row>
    <row r="276" ht="12.0" customHeight="1">
      <c r="B276" s="303"/>
    </row>
    <row r="277" ht="12.0" customHeight="1">
      <c r="B277" s="303"/>
    </row>
    <row r="278" ht="12.0" customHeight="1">
      <c r="B278" s="303"/>
    </row>
    <row r="279" ht="12.0" customHeight="1">
      <c r="B279" s="303"/>
    </row>
    <row r="280" ht="12.0" customHeight="1">
      <c r="B280" s="303"/>
    </row>
    <row r="281" ht="12.0" customHeight="1">
      <c r="B281" s="303"/>
    </row>
    <row r="282" ht="12.0" customHeight="1">
      <c r="B282" s="303"/>
    </row>
    <row r="283" ht="12.0" customHeight="1">
      <c r="B283" s="303"/>
    </row>
    <row r="284" ht="12.0" customHeight="1">
      <c r="B284" s="303"/>
    </row>
    <row r="285" ht="12.0" customHeight="1">
      <c r="B285" s="303"/>
    </row>
    <row r="286" ht="12.0" customHeight="1">
      <c r="B286" s="303"/>
    </row>
    <row r="287" ht="12.0" customHeight="1">
      <c r="B287" s="303"/>
    </row>
    <row r="288" ht="12.0" customHeight="1">
      <c r="B288" s="303"/>
    </row>
    <row r="289" ht="12.0" customHeight="1">
      <c r="B289" s="303"/>
    </row>
    <row r="290" ht="12.0" customHeight="1">
      <c r="B290" s="303"/>
    </row>
    <row r="291" ht="12.0" customHeight="1">
      <c r="B291" s="303"/>
    </row>
    <row r="292" ht="12.0" customHeight="1">
      <c r="B292" s="303"/>
    </row>
    <row r="293" ht="12.0" customHeight="1">
      <c r="B293" s="303"/>
    </row>
    <row r="294" ht="12.0" customHeight="1">
      <c r="B294" s="303"/>
    </row>
    <row r="295" ht="12.0" customHeight="1">
      <c r="B295" s="303"/>
    </row>
    <row r="296" ht="12.0" customHeight="1">
      <c r="B296" s="303"/>
    </row>
    <row r="297" ht="12.0" customHeight="1">
      <c r="B297" s="303"/>
    </row>
    <row r="298" ht="12.0" customHeight="1">
      <c r="B298" s="303"/>
    </row>
    <row r="299" ht="12.0" customHeight="1">
      <c r="B299" s="303"/>
    </row>
    <row r="300" ht="12.0" customHeight="1">
      <c r="B300" s="303"/>
    </row>
    <row r="301" ht="12.0" customHeight="1">
      <c r="B301" s="303"/>
    </row>
    <row r="302" ht="12.0" customHeight="1">
      <c r="B302" s="303"/>
    </row>
    <row r="303" ht="12.0" customHeight="1">
      <c r="B303" s="303"/>
    </row>
    <row r="304" ht="12.0" customHeight="1">
      <c r="B304" s="303"/>
    </row>
    <row r="305" ht="12.0" customHeight="1">
      <c r="B305" s="303"/>
    </row>
    <row r="306" ht="12.0" customHeight="1">
      <c r="B306" s="303"/>
    </row>
    <row r="307" ht="12.0" customHeight="1">
      <c r="B307" s="303"/>
    </row>
    <row r="308" ht="12.0" customHeight="1">
      <c r="B308" s="303"/>
    </row>
    <row r="309" ht="12.0" customHeight="1">
      <c r="B309" s="303"/>
    </row>
    <row r="310" ht="12.0" customHeight="1">
      <c r="B310" s="303"/>
    </row>
    <row r="311" ht="12.0" customHeight="1">
      <c r="B311" s="303"/>
    </row>
    <row r="312" ht="12.0" customHeight="1">
      <c r="B312" s="303"/>
    </row>
    <row r="313" ht="12.0" customHeight="1">
      <c r="B313" s="303"/>
    </row>
    <row r="314" ht="12.0" customHeight="1">
      <c r="B314" s="303"/>
    </row>
    <row r="315" ht="12.0" customHeight="1">
      <c r="B315" s="303"/>
    </row>
    <row r="316" ht="12.0" customHeight="1">
      <c r="B316" s="303"/>
    </row>
    <row r="317" ht="12.0" customHeight="1">
      <c r="B317" s="303"/>
    </row>
    <row r="318" ht="12.0" customHeight="1">
      <c r="B318" s="303"/>
    </row>
    <row r="319" ht="12.0" customHeight="1">
      <c r="B319" s="303"/>
    </row>
    <row r="320" ht="12.0" customHeight="1">
      <c r="B320" s="303"/>
    </row>
    <row r="321" ht="12.0" customHeight="1">
      <c r="B321" s="303"/>
    </row>
    <row r="322" ht="12.0" customHeight="1">
      <c r="B322" s="303"/>
    </row>
    <row r="323" ht="12.0" customHeight="1">
      <c r="B323" s="303"/>
    </row>
    <row r="324" ht="12.0" customHeight="1">
      <c r="B324" s="303"/>
    </row>
    <row r="325" ht="12.0" customHeight="1">
      <c r="B325" s="303"/>
    </row>
    <row r="326" ht="12.0" customHeight="1">
      <c r="B326" s="303"/>
    </row>
    <row r="327" ht="12.0" customHeight="1">
      <c r="B327" s="303"/>
    </row>
    <row r="328" ht="12.0" customHeight="1">
      <c r="B328" s="303"/>
    </row>
    <row r="329" ht="12.0" customHeight="1">
      <c r="B329" s="303"/>
    </row>
    <row r="330" ht="12.0" customHeight="1">
      <c r="B330" s="303"/>
    </row>
    <row r="331" ht="12.0" customHeight="1">
      <c r="B331" s="303"/>
    </row>
    <row r="332" ht="12.0" customHeight="1">
      <c r="B332" s="303"/>
    </row>
    <row r="333" ht="12.0" customHeight="1">
      <c r="B333" s="303"/>
    </row>
    <row r="334" ht="12.0" customHeight="1">
      <c r="B334" s="303"/>
    </row>
    <row r="335" ht="12.0" customHeight="1">
      <c r="B335" s="303"/>
    </row>
    <row r="336" ht="12.0" customHeight="1">
      <c r="B336" s="303"/>
    </row>
    <row r="337" ht="12.0" customHeight="1">
      <c r="B337" s="303"/>
    </row>
    <row r="338" ht="12.0" customHeight="1">
      <c r="B338" s="303"/>
    </row>
    <row r="339" ht="12.0" customHeight="1">
      <c r="B339" s="303"/>
    </row>
    <row r="340" ht="12.0" customHeight="1">
      <c r="B340" s="303"/>
    </row>
    <row r="341" ht="12.0" customHeight="1">
      <c r="B341" s="303"/>
    </row>
    <row r="342" ht="12.0" customHeight="1">
      <c r="B342" s="303"/>
    </row>
    <row r="343" ht="12.0" customHeight="1">
      <c r="B343" s="303"/>
    </row>
    <row r="344" ht="12.0" customHeight="1">
      <c r="B344" s="303"/>
    </row>
    <row r="345" ht="12.0" customHeight="1">
      <c r="B345" s="303"/>
    </row>
    <row r="346" ht="12.0" customHeight="1">
      <c r="B346" s="303"/>
    </row>
    <row r="347" ht="12.0" customHeight="1">
      <c r="B347" s="303"/>
    </row>
    <row r="348" ht="12.0" customHeight="1">
      <c r="B348" s="303"/>
    </row>
    <row r="349" ht="12.0" customHeight="1">
      <c r="B349" s="303"/>
    </row>
    <row r="350" ht="12.0" customHeight="1">
      <c r="B350" s="303"/>
    </row>
    <row r="351" ht="12.0" customHeight="1">
      <c r="B351" s="303"/>
    </row>
    <row r="352" ht="12.0" customHeight="1">
      <c r="B352" s="303"/>
    </row>
    <row r="353" ht="12.0" customHeight="1">
      <c r="B353" s="303"/>
    </row>
    <row r="354" ht="12.0" customHeight="1">
      <c r="B354" s="303"/>
    </row>
    <row r="355" ht="12.0" customHeight="1">
      <c r="B355" s="303"/>
    </row>
    <row r="356" ht="12.0" customHeight="1">
      <c r="B356" s="303"/>
    </row>
    <row r="357" ht="12.0" customHeight="1">
      <c r="B357" s="303"/>
    </row>
    <row r="358" ht="12.0" customHeight="1">
      <c r="B358" s="303"/>
    </row>
    <row r="359" ht="12.0" customHeight="1">
      <c r="B359" s="303"/>
    </row>
    <row r="360" ht="12.0" customHeight="1">
      <c r="B360" s="303"/>
    </row>
    <row r="361" ht="12.0" customHeight="1">
      <c r="B361" s="303"/>
    </row>
    <row r="362" ht="12.0" customHeight="1">
      <c r="B362" s="303"/>
    </row>
    <row r="363" ht="12.0" customHeight="1">
      <c r="B363" s="303"/>
    </row>
    <row r="364" ht="12.0" customHeight="1">
      <c r="B364" s="303"/>
    </row>
    <row r="365" ht="12.0" customHeight="1">
      <c r="B365" s="303"/>
    </row>
    <row r="366" ht="12.0" customHeight="1">
      <c r="B366" s="303"/>
    </row>
    <row r="367" ht="12.0" customHeight="1">
      <c r="B367" s="303"/>
    </row>
    <row r="368" ht="12.0" customHeight="1">
      <c r="B368" s="303"/>
    </row>
    <row r="369" ht="12.0" customHeight="1">
      <c r="B369" s="303"/>
    </row>
    <row r="370" ht="12.0" customHeight="1">
      <c r="B370" s="303"/>
    </row>
    <row r="371" ht="12.0" customHeight="1">
      <c r="B371" s="303"/>
    </row>
    <row r="372" ht="12.0" customHeight="1">
      <c r="B372" s="303"/>
    </row>
    <row r="373" ht="12.0" customHeight="1">
      <c r="B373" s="303"/>
    </row>
    <row r="374" ht="12.0" customHeight="1">
      <c r="B374" s="303"/>
    </row>
    <row r="375" ht="12.0" customHeight="1">
      <c r="B375" s="303"/>
    </row>
    <row r="376" ht="12.0" customHeight="1">
      <c r="B376" s="303"/>
    </row>
    <row r="377" ht="12.0" customHeight="1">
      <c r="B377" s="303"/>
    </row>
    <row r="378" ht="12.0" customHeight="1">
      <c r="B378" s="303"/>
    </row>
    <row r="379" ht="12.0" customHeight="1">
      <c r="B379" s="303"/>
    </row>
    <row r="380" ht="12.0" customHeight="1">
      <c r="B380" s="303"/>
    </row>
    <row r="381" ht="12.0" customHeight="1">
      <c r="B381" s="303"/>
    </row>
    <row r="382" ht="12.0" customHeight="1">
      <c r="B382" s="303"/>
    </row>
    <row r="383" ht="12.0" customHeight="1">
      <c r="B383" s="303"/>
    </row>
    <row r="384" ht="12.0" customHeight="1">
      <c r="B384" s="303"/>
    </row>
    <row r="385" ht="12.0" customHeight="1">
      <c r="B385" s="303"/>
    </row>
    <row r="386" ht="12.0" customHeight="1">
      <c r="B386" s="303"/>
    </row>
    <row r="387" ht="12.0" customHeight="1">
      <c r="B387" s="303"/>
    </row>
    <row r="388" ht="12.0" customHeight="1">
      <c r="B388" s="303"/>
    </row>
    <row r="389" ht="12.0" customHeight="1">
      <c r="B389" s="303"/>
    </row>
    <row r="390" ht="12.0" customHeight="1">
      <c r="B390" s="303"/>
    </row>
    <row r="391" ht="12.0" customHeight="1">
      <c r="B391" s="303"/>
    </row>
    <row r="392" ht="12.0" customHeight="1">
      <c r="B392" s="303"/>
    </row>
    <row r="393" ht="12.0" customHeight="1">
      <c r="B393" s="303"/>
    </row>
    <row r="394" ht="12.0" customHeight="1">
      <c r="B394" s="303"/>
    </row>
    <row r="395" ht="12.0" customHeight="1">
      <c r="B395" s="303"/>
    </row>
    <row r="396" ht="12.0" customHeight="1">
      <c r="B396" s="303"/>
    </row>
    <row r="397" ht="12.0" customHeight="1">
      <c r="B397" s="303"/>
    </row>
    <row r="398" ht="12.0" customHeight="1">
      <c r="B398" s="303"/>
    </row>
    <row r="399" ht="12.0" customHeight="1">
      <c r="B399" s="303"/>
    </row>
    <row r="400" ht="12.0" customHeight="1">
      <c r="B400" s="303"/>
    </row>
    <row r="401" ht="12.0" customHeight="1">
      <c r="B401" s="303"/>
    </row>
    <row r="402" ht="12.0" customHeight="1">
      <c r="B402" s="303"/>
    </row>
    <row r="403" ht="12.0" customHeight="1">
      <c r="B403" s="303"/>
    </row>
    <row r="404" ht="12.0" customHeight="1">
      <c r="B404" s="303"/>
    </row>
    <row r="405" ht="12.0" customHeight="1">
      <c r="B405" s="303"/>
    </row>
    <row r="406" ht="12.0" customHeight="1">
      <c r="B406" s="303"/>
    </row>
    <row r="407" ht="12.0" customHeight="1">
      <c r="B407" s="303"/>
    </row>
    <row r="408" ht="12.0" customHeight="1">
      <c r="B408" s="303"/>
    </row>
    <row r="409" ht="12.0" customHeight="1">
      <c r="B409" s="303"/>
    </row>
    <row r="410" ht="12.0" customHeight="1">
      <c r="B410" s="303"/>
    </row>
    <row r="411" ht="12.0" customHeight="1">
      <c r="B411" s="303"/>
    </row>
    <row r="412" ht="12.0" customHeight="1">
      <c r="B412" s="303"/>
    </row>
    <row r="413" ht="12.0" customHeight="1">
      <c r="B413" s="303"/>
    </row>
    <row r="414" ht="12.0" customHeight="1">
      <c r="B414" s="303"/>
    </row>
    <row r="415" ht="12.0" customHeight="1">
      <c r="B415" s="303"/>
    </row>
    <row r="416" ht="12.0" customHeight="1">
      <c r="B416" s="303"/>
    </row>
    <row r="417" ht="12.0" customHeight="1">
      <c r="B417" s="303"/>
    </row>
    <row r="418" ht="12.0" customHeight="1">
      <c r="B418" s="303"/>
    </row>
    <row r="419" ht="12.0" customHeight="1">
      <c r="B419" s="303"/>
    </row>
    <row r="420" ht="12.0" customHeight="1">
      <c r="B420" s="303"/>
    </row>
    <row r="421" ht="12.0" customHeight="1">
      <c r="B421" s="303"/>
    </row>
    <row r="422" ht="12.0" customHeight="1">
      <c r="B422" s="303"/>
    </row>
    <row r="423" ht="12.0" customHeight="1">
      <c r="B423" s="303"/>
    </row>
    <row r="424" ht="12.0" customHeight="1">
      <c r="B424" s="303"/>
    </row>
    <row r="425" ht="12.0" customHeight="1">
      <c r="B425" s="303"/>
    </row>
    <row r="426" ht="12.0" customHeight="1">
      <c r="B426" s="303"/>
    </row>
    <row r="427" ht="12.0" customHeight="1">
      <c r="B427" s="303"/>
    </row>
    <row r="428" ht="12.0" customHeight="1">
      <c r="B428" s="303"/>
    </row>
    <row r="429" ht="12.0" customHeight="1">
      <c r="B429" s="303"/>
    </row>
    <row r="430" ht="12.0" customHeight="1">
      <c r="B430" s="303"/>
    </row>
    <row r="431" ht="12.0" customHeight="1">
      <c r="B431" s="303"/>
    </row>
    <row r="432" ht="12.0" customHeight="1">
      <c r="B432" s="303"/>
    </row>
    <row r="433" ht="12.0" customHeight="1">
      <c r="B433" s="303"/>
    </row>
    <row r="434" ht="12.0" customHeight="1">
      <c r="B434" s="303"/>
    </row>
    <row r="435" ht="12.0" customHeight="1">
      <c r="B435" s="303"/>
    </row>
    <row r="436" ht="12.0" customHeight="1">
      <c r="B436" s="303"/>
    </row>
    <row r="437" ht="12.0" customHeight="1">
      <c r="B437" s="303"/>
    </row>
    <row r="438" ht="12.0" customHeight="1">
      <c r="B438" s="303"/>
    </row>
    <row r="439" ht="12.0" customHeight="1">
      <c r="B439" s="303"/>
    </row>
    <row r="440" ht="12.0" customHeight="1">
      <c r="B440" s="303"/>
    </row>
    <row r="441" ht="12.0" customHeight="1">
      <c r="B441" s="303"/>
    </row>
    <row r="442" ht="12.0" customHeight="1">
      <c r="B442" s="303"/>
    </row>
    <row r="443" ht="12.0" customHeight="1">
      <c r="B443" s="303"/>
    </row>
    <row r="444" ht="12.0" customHeight="1">
      <c r="B444" s="303"/>
    </row>
    <row r="445" ht="12.0" customHeight="1">
      <c r="B445" s="303"/>
    </row>
    <row r="446" ht="12.0" customHeight="1">
      <c r="B446" s="303"/>
    </row>
    <row r="447" ht="12.0" customHeight="1">
      <c r="B447" s="303"/>
    </row>
    <row r="448" ht="12.0" customHeight="1">
      <c r="B448" s="303"/>
    </row>
    <row r="449" ht="12.0" customHeight="1">
      <c r="B449" s="303"/>
    </row>
    <row r="450" ht="12.0" customHeight="1">
      <c r="B450" s="303"/>
    </row>
    <row r="451" ht="12.0" customHeight="1">
      <c r="B451" s="303"/>
    </row>
    <row r="452" ht="12.0" customHeight="1">
      <c r="B452" s="303"/>
    </row>
    <row r="453" ht="12.0" customHeight="1">
      <c r="B453" s="303"/>
    </row>
    <row r="454" ht="12.0" customHeight="1">
      <c r="B454" s="303"/>
    </row>
    <row r="455" ht="12.0" customHeight="1">
      <c r="B455" s="303"/>
    </row>
    <row r="456" ht="12.0" customHeight="1">
      <c r="B456" s="303"/>
    </row>
    <row r="457" ht="12.0" customHeight="1">
      <c r="B457" s="303"/>
    </row>
    <row r="458" ht="12.0" customHeight="1">
      <c r="B458" s="303"/>
    </row>
    <row r="459" ht="12.0" customHeight="1">
      <c r="B459" s="303"/>
    </row>
    <row r="460" ht="12.0" customHeight="1">
      <c r="B460" s="303"/>
    </row>
    <row r="461" ht="12.0" customHeight="1">
      <c r="B461" s="303"/>
    </row>
    <row r="462" ht="12.0" customHeight="1">
      <c r="B462" s="303"/>
    </row>
    <row r="463" ht="12.0" customHeight="1">
      <c r="B463" s="303"/>
    </row>
    <row r="464" ht="12.0" customHeight="1">
      <c r="B464" s="303"/>
    </row>
    <row r="465" ht="12.0" customHeight="1">
      <c r="B465" s="303"/>
    </row>
    <row r="466" ht="12.0" customHeight="1">
      <c r="B466" s="303"/>
    </row>
    <row r="467" ht="12.0" customHeight="1">
      <c r="B467" s="303"/>
    </row>
    <row r="468" ht="12.0" customHeight="1">
      <c r="B468" s="303"/>
    </row>
    <row r="469" ht="12.0" customHeight="1">
      <c r="B469" s="303"/>
    </row>
    <row r="470" ht="12.0" customHeight="1">
      <c r="B470" s="303"/>
    </row>
    <row r="471" ht="12.0" customHeight="1">
      <c r="B471" s="303"/>
    </row>
    <row r="472" ht="12.0" customHeight="1">
      <c r="B472" s="303"/>
    </row>
    <row r="473" ht="12.0" customHeight="1">
      <c r="B473" s="303"/>
    </row>
    <row r="474" ht="12.0" customHeight="1">
      <c r="B474" s="303"/>
    </row>
    <row r="475" ht="12.0" customHeight="1">
      <c r="B475" s="303"/>
    </row>
    <row r="476" ht="12.0" customHeight="1">
      <c r="B476" s="303"/>
    </row>
    <row r="477" ht="12.0" customHeight="1">
      <c r="B477" s="303"/>
    </row>
    <row r="478" ht="12.0" customHeight="1">
      <c r="B478" s="303"/>
    </row>
    <row r="479" ht="12.0" customHeight="1">
      <c r="B479" s="303"/>
    </row>
    <row r="480" ht="12.0" customHeight="1">
      <c r="B480" s="303"/>
    </row>
    <row r="481" ht="12.0" customHeight="1">
      <c r="B481" s="303"/>
    </row>
    <row r="482" ht="12.0" customHeight="1">
      <c r="B482" s="303"/>
    </row>
    <row r="483" ht="12.0" customHeight="1">
      <c r="B483" s="303"/>
    </row>
    <row r="484" ht="12.0" customHeight="1">
      <c r="B484" s="303"/>
    </row>
    <row r="485" ht="12.0" customHeight="1">
      <c r="B485" s="303"/>
    </row>
    <row r="486" ht="12.0" customHeight="1">
      <c r="B486" s="303"/>
    </row>
    <row r="487" ht="12.0" customHeight="1">
      <c r="B487" s="303"/>
    </row>
    <row r="488" ht="12.0" customHeight="1">
      <c r="B488" s="303"/>
    </row>
    <row r="489" ht="12.0" customHeight="1">
      <c r="B489" s="303"/>
    </row>
    <row r="490" ht="12.0" customHeight="1">
      <c r="B490" s="303"/>
    </row>
    <row r="491" ht="12.0" customHeight="1">
      <c r="B491" s="303"/>
    </row>
    <row r="492" ht="12.0" customHeight="1">
      <c r="B492" s="303"/>
    </row>
    <row r="493" ht="12.0" customHeight="1">
      <c r="B493" s="303"/>
    </row>
    <row r="494" ht="12.0" customHeight="1">
      <c r="B494" s="303"/>
    </row>
    <row r="495" ht="12.0" customHeight="1">
      <c r="B495" s="303"/>
    </row>
    <row r="496" ht="12.0" customHeight="1">
      <c r="B496" s="303"/>
    </row>
    <row r="497" ht="12.0" customHeight="1">
      <c r="B497" s="303"/>
    </row>
    <row r="498" ht="12.0" customHeight="1">
      <c r="B498" s="303"/>
    </row>
    <row r="499" ht="12.0" customHeight="1">
      <c r="B499" s="303"/>
    </row>
    <row r="500" ht="12.0" customHeight="1">
      <c r="B500" s="303"/>
    </row>
    <row r="501" ht="12.0" customHeight="1">
      <c r="B501" s="303"/>
    </row>
    <row r="502" ht="12.0" customHeight="1">
      <c r="B502" s="303"/>
    </row>
    <row r="503" ht="12.0" customHeight="1">
      <c r="B503" s="303"/>
    </row>
    <row r="504" ht="12.0" customHeight="1">
      <c r="B504" s="303"/>
    </row>
    <row r="505" ht="12.0" customHeight="1">
      <c r="B505" s="303"/>
    </row>
    <row r="506" ht="12.0" customHeight="1">
      <c r="B506" s="303"/>
    </row>
    <row r="507" ht="12.0" customHeight="1">
      <c r="B507" s="303"/>
    </row>
    <row r="508" ht="12.0" customHeight="1">
      <c r="B508" s="303"/>
    </row>
    <row r="509" ht="12.0" customHeight="1">
      <c r="B509" s="303"/>
    </row>
    <row r="510" ht="12.0" customHeight="1">
      <c r="B510" s="303"/>
    </row>
    <row r="511" ht="12.0" customHeight="1">
      <c r="B511" s="303"/>
    </row>
    <row r="512" ht="12.0" customHeight="1">
      <c r="B512" s="303"/>
    </row>
    <row r="513" ht="12.0" customHeight="1">
      <c r="B513" s="303"/>
    </row>
    <row r="514" ht="12.0" customHeight="1">
      <c r="B514" s="303"/>
    </row>
    <row r="515" ht="12.0" customHeight="1">
      <c r="B515" s="303"/>
    </row>
    <row r="516" ht="12.0" customHeight="1">
      <c r="B516" s="303"/>
    </row>
    <row r="517" ht="12.0" customHeight="1">
      <c r="B517" s="303"/>
    </row>
    <row r="518" ht="12.0" customHeight="1">
      <c r="B518" s="303"/>
    </row>
    <row r="519" ht="12.0" customHeight="1">
      <c r="B519" s="303"/>
    </row>
    <row r="520" ht="12.0" customHeight="1">
      <c r="B520" s="303"/>
    </row>
    <row r="521" ht="12.0" customHeight="1">
      <c r="B521" s="303"/>
    </row>
    <row r="522" ht="12.0" customHeight="1">
      <c r="B522" s="303"/>
    </row>
    <row r="523" ht="12.0" customHeight="1">
      <c r="B523" s="303"/>
    </row>
    <row r="524" ht="12.0" customHeight="1">
      <c r="B524" s="303"/>
    </row>
    <row r="525" ht="12.0" customHeight="1">
      <c r="B525" s="303"/>
    </row>
    <row r="526" ht="12.0" customHeight="1">
      <c r="B526" s="303"/>
    </row>
    <row r="527" ht="12.0" customHeight="1">
      <c r="B527" s="303"/>
    </row>
    <row r="528" ht="12.0" customHeight="1">
      <c r="B528" s="303"/>
    </row>
    <row r="529" ht="12.0" customHeight="1">
      <c r="B529" s="303"/>
    </row>
    <row r="530" ht="12.0" customHeight="1">
      <c r="B530" s="303"/>
    </row>
    <row r="531" ht="12.0" customHeight="1">
      <c r="B531" s="303"/>
    </row>
    <row r="532" ht="12.0" customHeight="1">
      <c r="B532" s="303"/>
    </row>
    <row r="533" ht="12.0" customHeight="1">
      <c r="B533" s="303"/>
    </row>
    <row r="534" ht="12.0" customHeight="1">
      <c r="B534" s="303"/>
    </row>
    <row r="535" ht="12.0" customHeight="1">
      <c r="B535" s="303"/>
    </row>
    <row r="536" ht="12.0" customHeight="1">
      <c r="B536" s="303"/>
    </row>
    <row r="537" ht="12.0" customHeight="1">
      <c r="B537" s="303"/>
    </row>
    <row r="538" ht="12.0" customHeight="1">
      <c r="B538" s="303"/>
    </row>
    <row r="539" ht="12.0" customHeight="1">
      <c r="B539" s="303"/>
    </row>
    <row r="540" ht="12.0" customHeight="1">
      <c r="B540" s="303"/>
    </row>
    <row r="541" ht="12.0" customHeight="1">
      <c r="B541" s="303"/>
    </row>
    <row r="542" ht="12.0" customHeight="1">
      <c r="B542" s="303"/>
    </row>
    <row r="543" ht="12.0" customHeight="1">
      <c r="B543" s="303"/>
    </row>
    <row r="544" ht="12.0" customHeight="1">
      <c r="B544" s="303"/>
    </row>
    <row r="545" ht="12.0" customHeight="1">
      <c r="B545" s="303"/>
    </row>
    <row r="546" ht="12.0" customHeight="1">
      <c r="B546" s="303"/>
    </row>
    <row r="547" ht="12.0" customHeight="1">
      <c r="B547" s="303"/>
    </row>
    <row r="548" ht="12.0" customHeight="1">
      <c r="B548" s="303"/>
    </row>
    <row r="549" ht="12.0" customHeight="1">
      <c r="B549" s="303"/>
    </row>
    <row r="550" ht="12.0" customHeight="1">
      <c r="B550" s="303"/>
    </row>
    <row r="551" ht="12.0" customHeight="1">
      <c r="B551" s="303"/>
    </row>
    <row r="552" ht="12.0" customHeight="1">
      <c r="B552" s="303"/>
    </row>
    <row r="553" ht="12.0" customHeight="1">
      <c r="B553" s="303"/>
    </row>
    <row r="554" ht="12.0" customHeight="1">
      <c r="B554" s="303"/>
    </row>
    <row r="555" ht="12.0" customHeight="1">
      <c r="B555" s="303"/>
    </row>
    <row r="556" ht="12.0" customHeight="1">
      <c r="B556" s="303"/>
    </row>
    <row r="557" ht="12.0" customHeight="1">
      <c r="B557" s="303"/>
    </row>
    <row r="558" ht="12.0" customHeight="1">
      <c r="B558" s="303"/>
    </row>
    <row r="559" ht="12.0" customHeight="1">
      <c r="B559" s="303"/>
    </row>
    <row r="560" ht="12.0" customHeight="1">
      <c r="B560" s="303"/>
    </row>
    <row r="561" ht="12.0" customHeight="1">
      <c r="B561" s="303"/>
    </row>
    <row r="562" ht="12.0" customHeight="1">
      <c r="B562" s="303"/>
    </row>
    <row r="563" ht="12.0" customHeight="1">
      <c r="B563" s="303"/>
    </row>
    <row r="564" ht="12.0" customHeight="1">
      <c r="B564" s="303"/>
    </row>
    <row r="565" ht="12.0" customHeight="1">
      <c r="B565" s="303"/>
    </row>
    <row r="566" ht="12.0" customHeight="1">
      <c r="B566" s="303"/>
    </row>
    <row r="567" ht="12.0" customHeight="1">
      <c r="B567" s="303"/>
    </row>
    <row r="568" ht="12.0" customHeight="1">
      <c r="B568" s="303"/>
    </row>
    <row r="569" ht="12.0" customHeight="1">
      <c r="B569" s="303"/>
    </row>
    <row r="570" ht="12.0" customHeight="1">
      <c r="B570" s="303"/>
    </row>
    <row r="571" ht="12.0" customHeight="1">
      <c r="B571" s="303"/>
    </row>
    <row r="572" ht="12.0" customHeight="1">
      <c r="B572" s="303"/>
    </row>
    <row r="573" ht="12.0" customHeight="1">
      <c r="B573" s="303"/>
    </row>
    <row r="574" ht="12.0" customHeight="1">
      <c r="B574" s="303"/>
    </row>
    <row r="575" ht="12.0" customHeight="1">
      <c r="B575" s="303"/>
    </row>
    <row r="576" ht="12.0" customHeight="1">
      <c r="B576" s="303"/>
    </row>
    <row r="577" ht="12.0" customHeight="1">
      <c r="B577" s="303"/>
    </row>
    <row r="578" ht="12.0" customHeight="1">
      <c r="B578" s="303"/>
    </row>
    <row r="579" ht="12.0" customHeight="1">
      <c r="B579" s="303"/>
    </row>
    <row r="580" ht="12.0" customHeight="1">
      <c r="B580" s="303"/>
    </row>
    <row r="581" ht="12.0" customHeight="1">
      <c r="B581" s="303"/>
    </row>
    <row r="582" ht="12.0" customHeight="1">
      <c r="B582" s="303"/>
    </row>
    <row r="583" ht="12.0" customHeight="1">
      <c r="B583" s="303"/>
    </row>
    <row r="584" ht="12.0" customHeight="1">
      <c r="B584" s="303"/>
    </row>
    <row r="585" ht="12.0" customHeight="1">
      <c r="B585" s="303"/>
    </row>
    <row r="586" ht="12.0" customHeight="1">
      <c r="B586" s="303"/>
    </row>
    <row r="587" ht="12.0" customHeight="1">
      <c r="B587" s="303"/>
    </row>
    <row r="588" ht="12.0" customHeight="1">
      <c r="B588" s="303"/>
    </row>
    <row r="589" ht="12.0" customHeight="1">
      <c r="B589" s="303"/>
    </row>
    <row r="590" ht="12.0" customHeight="1">
      <c r="B590" s="303"/>
    </row>
    <row r="591" ht="12.0" customHeight="1">
      <c r="B591" s="303"/>
    </row>
    <row r="592" ht="12.0" customHeight="1">
      <c r="B592" s="303"/>
    </row>
    <row r="593" ht="12.0" customHeight="1">
      <c r="B593" s="303"/>
    </row>
    <row r="594" ht="12.0" customHeight="1">
      <c r="B594" s="303"/>
    </row>
    <row r="595" ht="12.0" customHeight="1">
      <c r="B595" s="303"/>
    </row>
    <row r="596" ht="12.0" customHeight="1">
      <c r="B596" s="303"/>
    </row>
    <row r="597" ht="12.0" customHeight="1">
      <c r="B597" s="303"/>
    </row>
    <row r="598" ht="12.0" customHeight="1">
      <c r="B598" s="303"/>
    </row>
    <row r="599" ht="12.0" customHeight="1">
      <c r="B599" s="303"/>
    </row>
    <row r="600" ht="12.0" customHeight="1">
      <c r="B600" s="303"/>
    </row>
    <row r="601" ht="12.0" customHeight="1">
      <c r="B601" s="303"/>
    </row>
    <row r="602" ht="12.0" customHeight="1">
      <c r="B602" s="303"/>
    </row>
    <row r="603" ht="12.0" customHeight="1">
      <c r="B603" s="303"/>
    </row>
    <row r="604" ht="12.0" customHeight="1">
      <c r="B604" s="303"/>
    </row>
    <row r="605" ht="12.0" customHeight="1">
      <c r="B605" s="303"/>
    </row>
    <row r="606" ht="12.0" customHeight="1">
      <c r="B606" s="303"/>
    </row>
    <row r="607" ht="12.0" customHeight="1">
      <c r="B607" s="303"/>
    </row>
    <row r="608" ht="12.0" customHeight="1">
      <c r="B608" s="303"/>
    </row>
    <row r="609" ht="12.0" customHeight="1">
      <c r="B609" s="303"/>
    </row>
    <row r="610" ht="12.0" customHeight="1">
      <c r="B610" s="303"/>
    </row>
    <row r="611" ht="12.0" customHeight="1">
      <c r="B611" s="303"/>
    </row>
    <row r="612" ht="12.0" customHeight="1">
      <c r="B612" s="303"/>
    </row>
    <row r="613" ht="12.0" customHeight="1">
      <c r="B613" s="303"/>
    </row>
    <row r="614" ht="12.0" customHeight="1">
      <c r="B614" s="303"/>
    </row>
    <row r="615" ht="12.0" customHeight="1">
      <c r="B615" s="303"/>
    </row>
    <row r="616" ht="12.0" customHeight="1">
      <c r="B616" s="303"/>
    </row>
    <row r="617" ht="12.0" customHeight="1">
      <c r="B617" s="303"/>
    </row>
    <row r="618" ht="12.0" customHeight="1">
      <c r="B618" s="303"/>
    </row>
    <row r="619" ht="12.0" customHeight="1">
      <c r="B619" s="303"/>
    </row>
    <row r="620" ht="12.0" customHeight="1">
      <c r="B620" s="303"/>
    </row>
    <row r="621" ht="12.0" customHeight="1">
      <c r="B621" s="303"/>
    </row>
    <row r="622" ht="12.0" customHeight="1">
      <c r="B622" s="303"/>
    </row>
    <row r="623" ht="12.0" customHeight="1">
      <c r="B623" s="303"/>
    </row>
    <row r="624" ht="12.0" customHeight="1">
      <c r="B624" s="303"/>
    </row>
    <row r="625" ht="12.0" customHeight="1">
      <c r="B625" s="303"/>
    </row>
    <row r="626" ht="12.0" customHeight="1">
      <c r="B626" s="303"/>
    </row>
    <row r="627" ht="12.0" customHeight="1">
      <c r="B627" s="303"/>
    </row>
    <row r="628" ht="12.0" customHeight="1">
      <c r="B628" s="303"/>
    </row>
    <row r="629" ht="12.0" customHeight="1">
      <c r="B629" s="303"/>
    </row>
    <row r="630" ht="12.0" customHeight="1">
      <c r="B630" s="303"/>
    </row>
    <row r="631" ht="12.0" customHeight="1">
      <c r="B631" s="303"/>
    </row>
    <row r="632" ht="12.0" customHeight="1">
      <c r="B632" s="303"/>
    </row>
    <row r="633" ht="12.0" customHeight="1">
      <c r="B633" s="303"/>
    </row>
    <row r="634" ht="12.0" customHeight="1">
      <c r="B634" s="303"/>
    </row>
    <row r="635" ht="12.0" customHeight="1">
      <c r="B635" s="303"/>
    </row>
    <row r="636" ht="12.0" customHeight="1">
      <c r="B636" s="303"/>
    </row>
    <row r="637" ht="12.0" customHeight="1">
      <c r="B637" s="303"/>
    </row>
    <row r="638" ht="12.0" customHeight="1">
      <c r="B638" s="303"/>
    </row>
    <row r="639" ht="12.0" customHeight="1">
      <c r="B639" s="303"/>
    </row>
    <row r="640" ht="12.0" customHeight="1">
      <c r="B640" s="303"/>
    </row>
    <row r="641" ht="12.0" customHeight="1">
      <c r="B641" s="303"/>
    </row>
    <row r="642" ht="12.0" customHeight="1">
      <c r="B642" s="303"/>
    </row>
    <row r="643" ht="12.0" customHeight="1">
      <c r="B643" s="303"/>
    </row>
    <row r="644" ht="12.0" customHeight="1">
      <c r="B644" s="303"/>
    </row>
    <row r="645" ht="12.0" customHeight="1">
      <c r="B645" s="303"/>
    </row>
    <row r="646" ht="12.0" customHeight="1">
      <c r="B646" s="303"/>
    </row>
    <row r="647" ht="12.0" customHeight="1">
      <c r="B647" s="303"/>
    </row>
    <row r="648" ht="12.0" customHeight="1">
      <c r="B648" s="303"/>
    </row>
    <row r="649" ht="12.0" customHeight="1">
      <c r="B649" s="303"/>
    </row>
    <row r="650" ht="12.0" customHeight="1">
      <c r="B650" s="303"/>
    </row>
    <row r="651" ht="12.0" customHeight="1">
      <c r="B651" s="303"/>
    </row>
    <row r="652" ht="12.0" customHeight="1">
      <c r="B652" s="303"/>
    </row>
    <row r="653" ht="12.0" customHeight="1">
      <c r="B653" s="303"/>
    </row>
    <row r="654" ht="12.0" customHeight="1">
      <c r="B654" s="303"/>
    </row>
    <row r="655" ht="12.0" customHeight="1">
      <c r="B655" s="303"/>
    </row>
    <row r="656" ht="12.0" customHeight="1">
      <c r="B656" s="303"/>
    </row>
    <row r="657" ht="12.0" customHeight="1">
      <c r="B657" s="303"/>
    </row>
    <row r="658" ht="12.0" customHeight="1">
      <c r="B658" s="303"/>
    </row>
    <row r="659" ht="12.0" customHeight="1">
      <c r="B659" s="303"/>
    </row>
    <row r="660" ht="12.0" customHeight="1">
      <c r="B660" s="303"/>
    </row>
    <row r="661" ht="12.0" customHeight="1">
      <c r="B661" s="303"/>
    </row>
    <row r="662" ht="12.0" customHeight="1">
      <c r="B662" s="303"/>
    </row>
    <row r="663" ht="12.0" customHeight="1">
      <c r="B663" s="303"/>
    </row>
    <row r="664" ht="12.0" customHeight="1">
      <c r="B664" s="303"/>
    </row>
    <row r="665" ht="12.0" customHeight="1">
      <c r="B665" s="303"/>
    </row>
    <row r="666" ht="12.0" customHeight="1">
      <c r="B666" s="303"/>
    </row>
    <row r="667" ht="12.0" customHeight="1">
      <c r="B667" s="303"/>
    </row>
    <row r="668" ht="12.0" customHeight="1">
      <c r="B668" s="303"/>
    </row>
    <row r="669" ht="12.0" customHeight="1">
      <c r="B669" s="303"/>
    </row>
    <row r="670" ht="12.0" customHeight="1">
      <c r="B670" s="303"/>
    </row>
    <row r="671" ht="12.0" customHeight="1">
      <c r="B671" s="303"/>
    </row>
    <row r="672" ht="12.0" customHeight="1">
      <c r="B672" s="303"/>
    </row>
    <row r="673" ht="12.0" customHeight="1">
      <c r="B673" s="303"/>
    </row>
    <row r="674" ht="12.0" customHeight="1">
      <c r="B674" s="303"/>
    </row>
    <row r="675" ht="12.0" customHeight="1">
      <c r="B675" s="303"/>
    </row>
    <row r="676" ht="12.0" customHeight="1">
      <c r="B676" s="303"/>
    </row>
    <row r="677" ht="12.0" customHeight="1">
      <c r="B677" s="303"/>
    </row>
    <row r="678" ht="12.0" customHeight="1">
      <c r="B678" s="303"/>
    </row>
    <row r="679" ht="12.0" customHeight="1">
      <c r="B679" s="303"/>
    </row>
    <row r="680" ht="12.0" customHeight="1">
      <c r="B680" s="303"/>
    </row>
    <row r="681" ht="12.0" customHeight="1">
      <c r="B681" s="303"/>
    </row>
    <row r="682" ht="12.0" customHeight="1">
      <c r="B682" s="303"/>
    </row>
    <row r="683" ht="12.0" customHeight="1">
      <c r="B683" s="303"/>
    </row>
    <row r="684" ht="12.0" customHeight="1">
      <c r="B684" s="303"/>
    </row>
    <row r="685" ht="12.0" customHeight="1">
      <c r="B685" s="303"/>
    </row>
    <row r="686" ht="12.0" customHeight="1">
      <c r="B686" s="303"/>
    </row>
    <row r="687" ht="12.0" customHeight="1">
      <c r="B687" s="303"/>
    </row>
    <row r="688" ht="12.0" customHeight="1">
      <c r="B688" s="303"/>
    </row>
    <row r="689" ht="12.0" customHeight="1">
      <c r="B689" s="303"/>
    </row>
    <row r="690" ht="12.0" customHeight="1">
      <c r="B690" s="303"/>
    </row>
    <row r="691" ht="12.0" customHeight="1">
      <c r="B691" s="303"/>
    </row>
    <row r="692" ht="12.0" customHeight="1">
      <c r="B692" s="303"/>
    </row>
    <row r="693" ht="12.0" customHeight="1">
      <c r="B693" s="303"/>
    </row>
    <row r="694" ht="12.0" customHeight="1">
      <c r="B694" s="303"/>
    </row>
    <row r="695" ht="12.0" customHeight="1">
      <c r="B695" s="303"/>
    </row>
    <row r="696" ht="12.0" customHeight="1">
      <c r="B696" s="303"/>
    </row>
    <row r="697" ht="12.0" customHeight="1">
      <c r="B697" s="303"/>
    </row>
    <row r="698" ht="12.0" customHeight="1">
      <c r="B698" s="303"/>
    </row>
    <row r="699" ht="12.0" customHeight="1">
      <c r="B699" s="303"/>
    </row>
    <row r="700" ht="12.0" customHeight="1">
      <c r="B700" s="303"/>
    </row>
    <row r="701" ht="12.0" customHeight="1">
      <c r="B701" s="303"/>
    </row>
    <row r="702" ht="12.0" customHeight="1">
      <c r="B702" s="303"/>
    </row>
    <row r="703" ht="12.0" customHeight="1">
      <c r="B703" s="303"/>
    </row>
    <row r="704" ht="12.0" customHeight="1">
      <c r="B704" s="303"/>
    </row>
    <row r="705" ht="12.0" customHeight="1">
      <c r="B705" s="303"/>
    </row>
    <row r="706" ht="12.0" customHeight="1">
      <c r="B706" s="303"/>
    </row>
    <row r="707" ht="12.0" customHeight="1">
      <c r="B707" s="303"/>
    </row>
    <row r="708" ht="12.0" customHeight="1">
      <c r="B708" s="303"/>
    </row>
    <row r="709" ht="12.0" customHeight="1">
      <c r="B709" s="303"/>
    </row>
    <row r="710" ht="12.0" customHeight="1">
      <c r="B710" s="303"/>
    </row>
    <row r="711" ht="12.0" customHeight="1">
      <c r="B711" s="303"/>
    </row>
    <row r="712" ht="12.0" customHeight="1">
      <c r="B712" s="303"/>
    </row>
    <row r="713" ht="12.0" customHeight="1">
      <c r="B713" s="303"/>
    </row>
    <row r="714" ht="12.0" customHeight="1">
      <c r="B714" s="303"/>
    </row>
    <row r="715" ht="12.0" customHeight="1">
      <c r="B715" s="303"/>
    </row>
    <row r="716" ht="12.0" customHeight="1">
      <c r="B716" s="303"/>
    </row>
    <row r="717" ht="12.0" customHeight="1">
      <c r="B717" s="303"/>
    </row>
    <row r="718" ht="12.0" customHeight="1">
      <c r="B718" s="303"/>
    </row>
    <row r="719" ht="12.0" customHeight="1">
      <c r="B719" s="303"/>
    </row>
    <row r="720" ht="12.0" customHeight="1">
      <c r="B720" s="303"/>
    </row>
    <row r="721" ht="12.0" customHeight="1">
      <c r="B721" s="303"/>
    </row>
    <row r="722" ht="12.0" customHeight="1">
      <c r="B722" s="303"/>
    </row>
    <row r="723" ht="12.0" customHeight="1">
      <c r="B723" s="303"/>
    </row>
    <row r="724" ht="12.0" customHeight="1">
      <c r="B724" s="303"/>
    </row>
    <row r="725" ht="12.0" customHeight="1">
      <c r="B725" s="303"/>
    </row>
    <row r="726" ht="12.0" customHeight="1">
      <c r="B726" s="303"/>
    </row>
    <row r="727" ht="12.0" customHeight="1">
      <c r="B727" s="303"/>
    </row>
    <row r="728" ht="12.0" customHeight="1">
      <c r="B728" s="303"/>
    </row>
    <row r="729" ht="12.0" customHeight="1">
      <c r="B729" s="303"/>
    </row>
    <row r="730" ht="12.0" customHeight="1">
      <c r="B730" s="303"/>
    </row>
    <row r="731" ht="12.0" customHeight="1">
      <c r="B731" s="303"/>
    </row>
    <row r="732" ht="12.0" customHeight="1">
      <c r="B732" s="303"/>
    </row>
    <row r="733" ht="12.0" customHeight="1">
      <c r="B733" s="303"/>
    </row>
    <row r="734" ht="12.0" customHeight="1">
      <c r="B734" s="303"/>
    </row>
    <row r="735" ht="12.0" customHeight="1">
      <c r="B735" s="303"/>
    </row>
    <row r="736" ht="12.0" customHeight="1">
      <c r="B736" s="303"/>
    </row>
    <row r="737" ht="12.0" customHeight="1">
      <c r="B737" s="303"/>
    </row>
    <row r="738" ht="12.0" customHeight="1">
      <c r="B738" s="303"/>
    </row>
    <row r="739" ht="12.0" customHeight="1">
      <c r="B739" s="303"/>
    </row>
    <row r="740" ht="12.0" customHeight="1">
      <c r="B740" s="303"/>
    </row>
    <row r="741" ht="12.0" customHeight="1">
      <c r="B741" s="303"/>
    </row>
    <row r="742" ht="12.0" customHeight="1">
      <c r="B742" s="303"/>
    </row>
    <row r="743" ht="12.0" customHeight="1">
      <c r="B743" s="303"/>
    </row>
    <row r="744" ht="12.0" customHeight="1">
      <c r="B744" s="303"/>
    </row>
    <row r="745" ht="12.0" customHeight="1">
      <c r="B745" s="303"/>
    </row>
    <row r="746" ht="12.0" customHeight="1">
      <c r="B746" s="303"/>
    </row>
    <row r="747" ht="12.0" customHeight="1">
      <c r="B747" s="303"/>
    </row>
    <row r="748" ht="12.0" customHeight="1">
      <c r="B748" s="303"/>
    </row>
    <row r="749" ht="12.0" customHeight="1">
      <c r="B749" s="303"/>
    </row>
    <row r="750" ht="12.0" customHeight="1">
      <c r="B750" s="303"/>
    </row>
    <row r="751" ht="12.0" customHeight="1">
      <c r="B751" s="303"/>
    </row>
    <row r="752" ht="12.0" customHeight="1">
      <c r="B752" s="303"/>
    </row>
    <row r="753" ht="12.0" customHeight="1">
      <c r="B753" s="303"/>
    </row>
    <row r="754" ht="12.0" customHeight="1">
      <c r="B754" s="303"/>
    </row>
    <row r="755" ht="12.0" customHeight="1">
      <c r="B755" s="303"/>
    </row>
    <row r="756" ht="12.0" customHeight="1">
      <c r="B756" s="303"/>
    </row>
    <row r="757" ht="12.0" customHeight="1">
      <c r="B757" s="303"/>
    </row>
    <row r="758" ht="12.0" customHeight="1">
      <c r="B758" s="303"/>
    </row>
    <row r="759" ht="12.0" customHeight="1">
      <c r="B759" s="303"/>
    </row>
    <row r="760" ht="12.0" customHeight="1">
      <c r="B760" s="303"/>
    </row>
    <row r="761" ht="12.0" customHeight="1">
      <c r="B761" s="303"/>
    </row>
    <row r="762" ht="12.0" customHeight="1">
      <c r="B762" s="303"/>
    </row>
    <row r="763" ht="12.0" customHeight="1">
      <c r="B763" s="303"/>
    </row>
    <row r="764" ht="12.0" customHeight="1">
      <c r="B764" s="303"/>
    </row>
    <row r="765" ht="12.0" customHeight="1">
      <c r="B765" s="303"/>
    </row>
    <row r="766" ht="12.0" customHeight="1">
      <c r="B766" s="303"/>
    </row>
    <row r="767" ht="12.0" customHeight="1">
      <c r="B767" s="303"/>
    </row>
    <row r="768" ht="12.0" customHeight="1">
      <c r="B768" s="303"/>
    </row>
    <row r="769" ht="12.0" customHeight="1">
      <c r="B769" s="303"/>
    </row>
    <row r="770" ht="12.0" customHeight="1">
      <c r="B770" s="303"/>
    </row>
    <row r="771" ht="12.0" customHeight="1">
      <c r="B771" s="303"/>
    </row>
    <row r="772" ht="12.0" customHeight="1">
      <c r="B772" s="303"/>
    </row>
    <row r="773" ht="12.0" customHeight="1">
      <c r="B773" s="303"/>
    </row>
    <row r="774" ht="12.0" customHeight="1">
      <c r="B774" s="303"/>
    </row>
    <row r="775" ht="12.0" customHeight="1">
      <c r="B775" s="303"/>
    </row>
    <row r="776" ht="12.0" customHeight="1">
      <c r="B776" s="303"/>
    </row>
    <row r="777" ht="12.0" customHeight="1">
      <c r="B777" s="303"/>
    </row>
    <row r="778" ht="12.0" customHeight="1">
      <c r="B778" s="303"/>
    </row>
    <row r="779" ht="12.0" customHeight="1">
      <c r="B779" s="303"/>
    </row>
    <row r="780" ht="12.0" customHeight="1">
      <c r="B780" s="303"/>
    </row>
    <row r="781" ht="12.0" customHeight="1">
      <c r="B781" s="303"/>
    </row>
    <row r="782" ht="12.0" customHeight="1">
      <c r="B782" s="303"/>
    </row>
    <row r="783" ht="12.0" customHeight="1">
      <c r="B783" s="303"/>
    </row>
    <row r="784" ht="12.0" customHeight="1">
      <c r="B784" s="303"/>
    </row>
    <row r="785" ht="12.0" customHeight="1">
      <c r="B785" s="303"/>
    </row>
    <row r="786" ht="12.0" customHeight="1">
      <c r="B786" s="303"/>
    </row>
    <row r="787" ht="12.0" customHeight="1">
      <c r="B787" s="303"/>
    </row>
    <row r="788" ht="12.0" customHeight="1">
      <c r="B788" s="303"/>
    </row>
    <row r="789" ht="12.0" customHeight="1">
      <c r="B789" s="303"/>
    </row>
    <row r="790" ht="12.0" customHeight="1">
      <c r="B790" s="303"/>
    </row>
    <row r="791" ht="12.0" customHeight="1">
      <c r="B791" s="303"/>
    </row>
    <row r="792" ht="12.0" customHeight="1">
      <c r="B792" s="303"/>
    </row>
    <row r="793" ht="12.0" customHeight="1">
      <c r="B793" s="303"/>
    </row>
    <row r="794" ht="12.0" customHeight="1">
      <c r="B794" s="303"/>
    </row>
    <row r="795" ht="12.0" customHeight="1">
      <c r="B795" s="303"/>
    </row>
    <row r="796" ht="12.0" customHeight="1">
      <c r="B796" s="303"/>
    </row>
    <row r="797" ht="12.0" customHeight="1">
      <c r="B797" s="303"/>
    </row>
    <row r="798" ht="12.0" customHeight="1">
      <c r="B798" s="303"/>
    </row>
    <row r="799" ht="12.0" customHeight="1">
      <c r="B799" s="303"/>
    </row>
    <row r="800" ht="12.0" customHeight="1">
      <c r="B800" s="303"/>
    </row>
    <row r="801" ht="12.0" customHeight="1">
      <c r="B801" s="303"/>
    </row>
    <row r="802" ht="12.0" customHeight="1">
      <c r="B802" s="303"/>
    </row>
    <row r="803" ht="12.0" customHeight="1">
      <c r="B803" s="303"/>
    </row>
    <row r="804" ht="12.0" customHeight="1">
      <c r="B804" s="303"/>
    </row>
    <row r="805" ht="12.0" customHeight="1">
      <c r="B805" s="303"/>
    </row>
    <row r="806" ht="12.0" customHeight="1">
      <c r="B806" s="303"/>
    </row>
    <row r="807" ht="12.0" customHeight="1">
      <c r="B807" s="303"/>
    </row>
    <row r="808" ht="12.0" customHeight="1">
      <c r="B808" s="303"/>
    </row>
    <row r="809" ht="12.0" customHeight="1">
      <c r="B809" s="303"/>
    </row>
    <row r="810" ht="12.0" customHeight="1">
      <c r="B810" s="303"/>
    </row>
    <row r="811" ht="12.0" customHeight="1">
      <c r="B811" s="303"/>
    </row>
    <row r="812" ht="12.0" customHeight="1">
      <c r="B812" s="303"/>
    </row>
    <row r="813" ht="12.0" customHeight="1">
      <c r="B813" s="303"/>
    </row>
    <row r="814" ht="12.0" customHeight="1">
      <c r="B814" s="303"/>
    </row>
    <row r="815" ht="12.0" customHeight="1">
      <c r="B815" s="303"/>
    </row>
    <row r="816" ht="12.0" customHeight="1">
      <c r="B816" s="303"/>
    </row>
    <row r="817" ht="12.0" customHeight="1">
      <c r="B817" s="303"/>
    </row>
    <row r="818" ht="12.0" customHeight="1">
      <c r="B818" s="303"/>
    </row>
    <row r="819" ht="12.0" customHeight="1">
      <c r="B819" s="303"/>
    </row>
    <row r="820" ht="12.0" customHeight="1">
      <c r="B820" s="303"/>
    </row>
    <row r="821" ht="12.0" customHeight="1">
      <c r="B821" s="303"/>
    </row>
    <row r="822" ht="12.0" customHeight="1">
      <c r="B822" s="303"/>
    </row>
    <row r="823" ht="12.0" customHeight="1">
      <c r="B823" s="303"/>
    </row>
    <row r="824" ht="12.0" customHeight="1">
      <c r="B824" s="303"/>
    </row>
    <row r="825" ht="12.0" customHeight="1">
      <c r="B825" s="303"/>
    </row>
    <row r="826" ht="12.0" customHeight="1">
      <c r="B826" s="303"/>
    </row>
    <row r="827" ht="12.0" customHeight="1">
      <c r="B827" s="303"/>
    </row>
    <row r="828" ht="12.0" customHeight="1">
      <c r="B828" s="303"/>
    </row>
    <row r="829" ht="12.0" customHeight="1">
      <c r="B829" s="303"/>
    </row>
    <row r="830" ht="12.0" customHeight="1">
      <c r="B830" s="303"/>
    </row>
    <row r="831" ht="12.0" customHeight="1">
      <c r="B831" s="303"/>
    </row>
    <row r="832" ht="12.0" customHeight="1">
      <c r="B832" s="303"/>
    </row>
    <row r="833" ht="12.0" customHeight="1">
      <c r="B833" s="303"/>
    </row>
    <row r="834" ht="12.0" customHeight="1">
      <c r="B834" s="303"/>
    </row>
    <row r="835" ht="12.0" customHeight="1">
      <c r="B835" s="303"/>
    </row>
    <row r="836" ht="12.0" customHeight="1">
      <c r="B836" s="303"/>
    </row>
    <row r="837" ht="12.0" customHeight="1">
      <c r="B837" s="303"/>
    </row>
    <row r="838" ht="12.0" customHeight="1">
      <c r="B838" s="303"/>
    </row>
    <row r="839" ht="12.0" customHeight="1">
      <c r="B839" s="303"/>
    </row>
    <row r="840" ht="12.0" customHeight="1">
      <c r="B840" s="303"/>
    </row>
    <row r="841" ht="12.0" customHeight="1">
      <c r="B841" s="303"/>
    </row>
    <row r="842" ht="12.0" customHeight="1">
      <c r="B842" s="303"/>
    </row>
    <row r="843" ht="12.0" customHeight="1">
      <c r="B843" s="303"/>
    </row>
    <row r="844" ht="12.0" customHeight="1">
      <c r="B844" s="303"/>
    </row>
    <row r="845" ht="12.0" customHeight="1">
      <c r="B845" s="303"/>
    </row>
    <row r="846" ht="12.0" customHeight="1">
      <c r="B846" s="303"/>
    </row>
    <row r="847" ht="12.0" customHeight="1">
      <c r="B847" s="303"/>
    </row>
    <row r="848" ht="12.0" customHeight="1">
      <c r="B848" s="303"/>
    </row>
    <row r="849" ht="12.0" customHeight="1">
      <c r="B849" s="303"/>
    </row>
    <row r="850" ht="12.0" customHeight="1">
      <c r="B850" s="303"/>
    </row>
    <row r="851" ht="12.0" customHeight="1">
      <c r="B851" s="303"/>
    </row>
    <row r="852" ht="12.0" customHeight="1">
      <c r="B852" s="303"/>
    </row>
    <row r="853" ht="12.0" customHeight="1">
      <c r="B853" s="303"/>
    </row>
    <row r="854" ht="12.0" customHeight="1">
      <c r="B854" s="303"/>
    </row>
    <row r="855" ht="12.0" customHeight="1">
      <c r="B855" s="303"/>
    </row>
    <row r="856" ht="12.0" customHeight="1">
      <c r="B856" s="303"/>
    </row>
    <row r="857" ht="12.0" customHeight="1">
      <c r="B857" s="303"/>
    </row>
    <row r="858" ht="12.0" customHeight="1">
      <c r="B858" s="303"/>
    </row>
    <row r="859" ht="12.0" customHeight="1">
      <c r="B859" s="303"/>
    </row>
    <row r="860" ht="12.0" customHeight="1">
      <c r="B860" s="303"/>
    </row>
    <row r="861" ht="12.0" customHeight="1">
      <c r="B861" s="303"/>
    </row>
    <row r="862" ht="12.0" customHeight="1">
      <c r="B862" s="303"/>
    </row>
    <row r="863" ht="12.0" customHeight="1">
      <c r="B863" s="303"/>
    </row>
    <row r="864" ht="12.0" customHeight="1">
      <c r="B864" s="303"/>
    </row>
    <row r="865" ht="12.0" customHeight="1">
      <c r="B865" s="303"/>
    </row>
    <row r="866" ht="12.0" customHeight="1">
      <c r="B866" s="303"/>
    </row>
    <row r="867" ht="12.0" customHeight="1">
      <c r="B867" s="303"/>
    </row>
    <row r="868" ht="12.0" customHeight="1">
      <c r="B868" s="303"/>
    </row>
    <row r="869" ht="12.0" customHeight="1">
      <c r="B869" s="303"/>
    </row>
    <row r="870" ht="12.0" customHeight="1">
      <c r="B870" s="303"/>
    </row>
    <row r="871" ht="12.0" customHeight="1">
      <c r="B871" s="303"/>
    </row>
    <row r="872" ht="12.0" customHeight="1">
      <c r="B872" s="303"/>
    </row>
    <row r="873" ht="12.0" customHeight="1">
      <c r="B873" s="303"/>
    </row>
    <row r="874" ht="12.0" customHeight="1">
      <c r="B874" s="303"/>
    </row>
    <row r="875" ht="12.0" customHeight="1">
      <c r="B875" s="303"/>
    </row>
    <row r="876" ht="12.0" customHeight="1">
      <c r="B876" s="303"/>
    </row>
    <row r="877" ht="12.0" customHeight="1">
      <c r="B877" s="303"/>
    </row>
    <row r="878" ht="12.0" customHeight="1">
      <c r="B878" s="303"/>
    </row>
    <row r="879" ht="12.0" customHeight="1">
      <c r="B879" s="303"/>
    </row>
    <row r="880" ht="12.0" customHeight="1">
      <c r="B880" s="303"/>
    </row>
    <row r="881" ht="12.0" customHeight="1">
      <c r="B881" s="303"/>
    </row>
    <row r="882" ht="12.0" customHeight="1">
      <c r="B882" s="303"/>
    </row>
    <row r="883" ht="12.0" customHeight="1">
      <c r="B883" s="303"/>
    </row>
    <row r="884" ht="12.0" customHeight="1">
      <c r="B884" s="303"/>
    </row>
    <row r="885" ht="12.0" customHeight="1">
      <c r="B885" s="303"/>
    </row>
    <row r="886" ht="12.0" customHeight="1">
      <c r="B886" s="303"/>
    </row>
    <row r="887" ht="12.0" customHeight="1">
      <c r="B887" s="303"/>
    </row>
    <row r="888" ht="12.0" customHeight="1">
      <c r="B888" s="303"/>
    </row>
    <row r="889" ht="12.0" customHeight="1">
      <c r="B889" s="303"/>
    </row>
    <row r="890" ht="12.0" customHeight="1">
      <c r="B890" s="303"/>
    </row>
    <row r="891" ht="12.0" customHeight="1">
      <c r="B891" s="303"/>
    </row>
    <row r="892" ht="12.0" customHeight="1">
      <c r="B892" s="303"/>
    </row>
    <row r="893" ht="12.0" customHeight="1">
      <c r="B893" s="303"/>
    </row>
    <row r="894" ht="12.0" customHeight="1">
      <c r="B894" s="303"/>
    </row>
    <row r="895" ht="12.0" customHeight="1">
      <c r="B895" s="303"/>
    </row>
    <row r="896" ht="12.0" customHeight="1">
      <c r="B896" s="303"/>
    </row>
    <row r="897" ht="12.0" customHeight="1">
      <c r="B897" s="303"/>
    </row>
    <row r="898" ht="12.0" customHeight="1">
      <c r="B898" s="303"/>
    </row>
    <row r="899" ht="12.0" customHeight="1">
      <c r="B899" s="303"/>
    </row>
    <row r="900" ht="12.0" customHeight="1">
      <c r="B900" s="303"/>
    </row>
    <row r="901" ht="12.0" customHeight="1">
      <c r="B901" s="303"/>
    </row>
    <row r="902" ht="12.0" customHeight="1">
      <c r="B902" s="303"/>
    </row>
    <row r="903" ht="12.0" customHeight="1">
      <c r="B903" s="303"/>
    </row>
    <row r="904" ht="12.0" customHeight="1">
      <c r="B904" s="303"/>
    </row>
    <row r="905" ht="12.0" customHeight="1">
      <c r="B905" s="303"/>
    </row>
    <row r="906" ht="12.0" customHeight="1">
      <c r="B906" s="303"/>
    </row>
    <row r="907" ht="12.0" customHeight="1">
      <c r="B907" s="303"/>
    </row>
    <row r="908" ht="12.0" customHeight="1">
      <c r="B908" s="303"/>
    </row>
    <row r="909" ht="12.0" customHeight="1">
      <c r="B909" s="303"/>
    </row>
    <row r="910" ht="12.0" customHeight="1">
      <c r="B910" s="303"/>
    </row>
    <row r="911" ht="12.0" customHeight="1">
      <c r="B911" s="303"/>
    </row>
    <row r="912" ht="12.0" customHeight="1">
      <c r="B912" s="303"/>
    </row>
    <row r="913" ht="12.0" customHeight="1">
      <c r="B913" s="303"/>
    </row>
    <row r="914" ht="12.0" customHeight="1">
      <c r="B914" s="303"/>
    </row>
    <row r="915" ht="12.0" customHeight="1">
      <c r="B915" s="303"/>
    </row>
    <row r="916" ht="12.0" customHeight="1">
      <c r="B916" s="303"/>
    </row>
    <row r="917" ht="12.0" customHeight="1">
      <c r="B917" s="303"/>
    </row>
    <row r="918" ht="12.0" customHeight="1">
      <c r="B918" s="303"/>
    </row>
    <row r="919" ht="12.0" customHeight="1">
      <c r="B919" s="303"/>
    </row>
    <row r="920" ht="12.0" customHeight="1">
      <c r="B920" s="303"/>
    </row>
    <row r="921" ht="12.0" customHeight="1">
      <c r="B921" s="303"/>
    </row>
    <row r="922" ht="12.0" customHeight="1">
      <c r="B922" s="303"/>
    </row>
    <row r="923" ht="12.0" customHeight="1">
      <c r="B923" s="303"/>
    </row>
    <row r="924" ht="12.0" customHeight="1">
      <c r="B924" s="303"/>
    </row>
    <row r="925" ht="12.0" customHeight="1">
      <c r="B925" s="303"/>
    </row>
    <row r="926" ht="12.0" customHeight="1">
      <c r="B926" s="303"/>
    </row>
    <row r="927" ht="12.0" customHeight="1">
      <c r="B927" s="303"/>
    </row>
    <row r="928" ht="12.0" customHeight="1">
      <c r="B928" s="303"/>
    </row>
    <row r="929" ht="12.0" customHeight="1">
      <c r="B929" s="303"/>
    </row>
    <row r="930" ht="12.0" customHeight="1">
      <c r="B930" s="303"/>
    </row>
    <row r="931" ht="12.0" customHeight="1">
      <c r="B931" s="303"/>
    </row>
    <row r="932" ht="12.0" customHeight="1">
      <c r="B932" s="303"/>
    </row>
    <row r="933" ht="12.0" customHeight="1">
      <c r="B933" s="303"/>
    </row>
    <row r="934" ht="12.0" customHeight="1">
      <c r="B934" s="303"/>
    </row>
    <row r="935" ht="12.0" customHeight="1">
      <c r="B935" s="303"/>
    </row>
    <row r="936" ht="12.0" customHeight="1">
      <c r="B936" s="303"/>
    </row>
    <row r="937" ht="12.0" customHeight="1">
      <c r="B937" s="303"/>
    </row>
    <row r="938" ht="12.0" customHeight="1">
      <c r="B938" s="303"/>
    </row>
    <row r="939" ht="12.0" customHeight="1">
      <c r="B939" s="303"/>
    </row>
    <row r="940" ht="12.0" customHeight="1">
      <c r="B940" s="303"/>
    </row>
    <row r="941" ht="12.0" customHeight="1">
      <c r="B941" s="303"/>
    </row>
    <row r="942" ht="12.0" customHeight="1">
      <c r="B942" s="303"/>
    </row>
    <row r="943" ht="12.0" customHeight="1">
      <c r="B943" s="303"/>
    </row>
    <row r="944" ht="12.0" customHeight="1">
      <c r="B944" s="303"/>
    </row>
    <row r="945" ht="12.0" customHeight="1">
      <c r="B945" s="303"/>
    </row>
    <row r="946" ht="12.0" customHeight="1">
      <c r="B946" s="303"/>
    </row>
    <row r="947" ht="12.0" customHeight="1">
      <c r="B947" s="303"/>
    </row>
    <row r="948" ht="12.0" customHeight="1">
      <c r="B948" s="303"/>
    </row>
    <row r="949" ht="12.0" customHeight="1">
      <c r="B949" s="303"/>
    </row>
    <row r="950" ht="12.0" customHeight="1">
      <c r="B950" s="303"/>
    </row>
    <row r="951" ht="12.0" customHeight="1">
      <c r="B951" s="303"/>
    </row>
    <row r="952" ht="12.0" customHeight="1">
      <c r="B952" s="303"/>
    </row>
    <row r="953" ht="12.0" customHeight="1">
      <c r="B953" s="303"/>
    </row>
    <row r="954" ht="12.0" customHeight="1">
      <c r="B954" s="303"/>
    </row>
    <row r="955" ht="12.0" customHeight="1">
      <c r="B955" s="303"/>
    </row>
    <row r="956" ht="12.0" customHeight="1">
      <c r="B956" s="303"/>
    </row>
    <row r="957" ht="12.0" customHeight="1">
      <c r="B957" s="303"/>
    </row>
    <row r="958" ht="12.0" customHeight="1">
      <c r="B958" s="303"/>
    </row>
    <row r="959" ht="12.0" customHeight="1">
      <c r="B959" s="303"/>
    </row>
    <row r="960" ht="12.0" customHeight="1">
      <c r="B960" s="303"/>
    </row>
    <row r="961" ht="12.0" customHeight="1">
      <c r="B961" s="303"/>
    </row>
    <row r="962" ht="12.0" customHeight="1">
      <c r="B962" s="303"/>
    </row>
    <row r="963" ht="12.0" customHeight="1">
      <c r="B963" s="303"/>
    </row>
    <row r="964" ht="12.0" customHeight="1">
      <c r="B964" s="303"/>
    </row>
    <row r="965" ht="12.0" customHeight="1">
      <c r="B965" s="303"/>
    </row>
    <row r="966" ht="12.0" customHeight="1">
      <c r="B966" s="303"/>
    </row>
    <row r="967" ht="12.0" customHeight="1">
      <c r="B967" s="303"/>
    </row>
    <row r="968" ht="12.0" customHeight="1">
      <c r="B968" s="303"/>
    </row>
    <row r="969" ht="12.0" customHeight="1">
      <c r="B969" s="303"/>
    </row>
    <row r="970" ht="12.0" customHeight="1">
      <c r="B970" s="303"/>
    </row>
    <row r="971" ht="12.0" customHeight="1">
      <c r="B971" s="303"/>
    </row>
    <row r="972" ht="12.0" customHeight="1">
      <c r="B972" s="303"/>
    </row>
    <row r="973" ht="12.0" customHeight="1">
      <c r="B973" s="303"/>
    </row>
    <row r="974" ht="12.0" customHeight="1">
      <c r="B974" s="303"/>
    </row>
    <row r="975" ht="12.0" customHeight="1">
      <c r="B975" s="303"/>
    </row>
    <row r="976" ht="12.0" customHeight="1">
      <c r="B976" s="303"/>
    </row>
    <row r="977" ht="12.0" customHeight="1">
      <c r="B977" s="303"/>
    </row>
    <row r="978" ht="12.0" customHeight="1">
      <c r="B978" s="303"/>
    </row>
    <row r="979" ht="12.0" customHeight="1">
      <c r="B979" s="303"/>
    </row>
    <row r="980" ht="12.0" customHeight="1">
      <c r="B980" s="303"/>
    </row>
    <row r="981" ht="12.0" customHeight="1">
      <c r="B981" s="303"/>
    </row>
    <row r="982" ht="12.0" customHeight="1">
      <c r="B982" s="303"/>
    </row>
    <row r="983" ht="12.0" customHeight="1">
      <c r="B983" s="303"/>
    </row>
    <row r="984" ht="12.0" customHeight="1">
      <c r="B984" s="303"/>
    </row>
    <row r="985" ht="12.0" customHeight="1">
      <c r="B985" s="303"/>
    </row>
    <row r="986" ht="12.0" customHeight="1">
      <c r="B986" s="303"/>
    </row>
    <row r="987" ht="12.0" customHeight="1">
      <c r="B987" s="303"/>
    </row>
    <row r="988" ht="12.0" customHeight="1">
      <c r="B988" s="303"/>
    </row>
    <row r="989" ht="12.0" customHeight="1">
      <c r="B989" s="303"/>
    </row>
    <row r="990" ht="12.0" customHeight="1">
      <c r="B990" s="303"/>
    </row>
    <row r="991" ht="12.0" customHeight="1">
      <c r="B991" s="303"/>
    </row>
    <row r="992" ht="12.0" customHeight="1">
      <c r="B992" s="303"/>
    </row>
    <row r="993" ht="12.0" customHeight="1">
      <c r="B993" s="303"/>
    </row>
    <row r="994" ht="12.0" customHeight="1">
      <c r="B994" s="303"/>
    </row>
    <row r="995" ht="12.0" customHeight="1">
      <c r="B995" s="303"/>
    </row>
    <row r="996" ht="12.0" customHeight="1">
      <c r="B996" s="303"/>
    </row>
    <row r="997" ht="12.0" customHeight="1">
      <c r="B997" s="303"/>
    </row>
    <row r="998" ht="12.0" customHeight="1">
      <c r="B998" s="303"/>
    </row>
    <row r="999" ht="12.0" customHeight="1">
      <c r="B999" s="303"/>
    </row>
    <row r="1000" ht="12.0" customHeight="1">
      <c r="B1000" s="303"/>
    </row>
  </sheetData>
  <mergeCells count="6">
    <mergeCell ref="A1:M1"/>
    <mergeCell ref="A2:E2"/>
    <mergeCell ref="F2:I2"/>
    <mergeCell ref="J2:M2"/>
    <mergeCell ref="A4:M4"/>
    <mergeCell ref="A43:M43"/>
  </mergeCells>
  <printOptions/>
  <pageMargins bottom="0.984251968503937" footer="0.0" header="0.0" left="0.7480314960629921" right="0.7480314960629921" top="0.984251968503937"/>
  <pageSetup fitToHeight="0"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29"/>
    <col customWidth="1" min="2" max="3" width="7.57"/>
    <col customWidth="1" min="4" max="4" width="7.14"/>
    <col customWidth="1" min="5" max="5" width="10.29"/>
    <col customWidth="1" min="6" max="6" width="27.57"/>
    <col customWidth="1" min="7" max="7" width="20.57"/>
    <col customWidth="1" min="8" max="9" width="6.86"/>
    <col customWidth="1" min="10" max="11" width="8.57"/>
    <col customWidth="1" min="12" max="12" width="9.57"/>
    <col customWidth="1" min="13" max="13" width="9.29"/>
    <col customWidth="1" min="14" max="26" width="8.86"/>
  </cols>
  <sheetData>
    <row r="1" ht="12.0" customHeight="1">
      <c r="A1" s="284" t="s">
        <v>264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</row>
    <row r="2" ht="24.0" customHeight="1">
      <c r="A2" s="287" t="str">
        <f>IF('P1'!I5&gt;0,'P1'!I5,"")</f>
        <v>Larvik AK</v>
      </c>
      <c r="B2" s="285"/>
      <c r="C2" s="285"/>
      <c r="D2" s="285"/>
      <c r="E2" s="288"/>
      <c r="F2" s="289" t="str">
        <f>IF('P1'!P5&gt;0,'P1'!P5,"")</f>
        <v>Stavernhallen</v>
      </c>
      <c r="G2" s="285"/>
      <c r="H2" s="285"/>
      <c r="I2" s="288"/>
      <c r="J2" s="290" t="s">
        <v>253</v>
      </c>
      <c r="K2" s="285"/>
      <c r="L2" s="285"/>
      <c r="M2" s="288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ht="12.0" customHeight="1">
      <c r="A3" s="292" t="s">
        <v>254</v>
      </c>
      <c r="B3" s="294" t="s">
        <v>255</v>
      </c>
      <c r="C3" s="294" t="s">
        <v>256</v>
      </c>
      <c r="D3" s="292" t="s">
        <v>257</v>
      </c>
      <c r="E3" s="292" t="s">
        <v>258</v>
      </c>
      <c r="F3" s="295" t="s">
        <v>18</v>
      </c>
      <c r="G3" s="295" t="s">
        <v>259</v>
      </c>
      <c r="H3" s="292" t="s">
        <v>20</v>
      </c>
      <c r="I3" s="292" t="s">
        <v>21</v>
      </c>
      <c r="J3" s="292" t="s">
        <v>260</v>
      </c>
      <c r="K3" s="292" t="s">
        <v>261</v>
      </c>
      <c r="L3" s="292" t="s">
        <v>26</v>
      </c>
      <c r="M3" s="292" t="s">
        <v>23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0" customHeight="1">
      <c r="A4" s="296" t="s">
        <v>262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ht="12.0" customHeight="1">
      <c r="A5" s="297">
        <v>1.0</v>
      </c>
      <c r="B5" s="298">
        <f>IF('P7'!B13="","",'P7'!B13)</f>
        <v>68.96</v>
      </c>
      <c r="C5" s="299" t="str">
        <f>IF('P7'!C13="","",'P7'!C13)</f>
        <v>SK</v>
      </c>
      <c r="D5" s="299" t="str">
        <f>IF('P7'!D13="","",'P7'!D13)</f>
        <v>24-34</v>
      </c>
      <c r="E5" s="300">
        <f>IF('P7'!E13="","",'P7'!E13)</f>
        <v>33735</v>
      </c>
      <c r="F5" s="301" t="str">
        <f>IF('P7'!G13="","",'P7'!G13)</f>
        <v>Marit Årdalsbakke</v>
      </c>
      <c r="G5" s="301" t="str">
        <f>IF('P7'!H13="","",'P7'!H13)</f>
        <v>Tambarskjelvar IL</v>
      </c>
      <c r="H5" s="297">
        <f>IF('P7'!O13="","",'P7'!O13)</f>
        <v>90</v>
      </c>
      <c r="I5" s="297">
        <f>IF('P7'!P13="","",'P7'!P13)</f>
        <v>110</v>
      </c>
      <c r="J5" s="298">
        <f>IF('P7'!T13="","",'P7'!T13)</f>
        <v>7.74</v>
      </c>
      <c r="K5" s="298">
        <f>IF('P7'!U13="","",'P7'!U13)</f>
        <v>14.2</v>
      </c>
      <c r="L5" s="298">
        <f>IF('P7'!V13="","",'P7'!V13)</f>
        <v>6.83</v>
      </c>
      <c r="M5" s="298">
        <f>IF('P7'!X14="","",'P7'!X14)</f>
        <v>766.2072745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A6" s="297">
        <v>2.0</v>
      </c>
      <c r="B6" s="298">
        <f>IF('P7'!B9="","",'P7'!B9)</f>
        <v>56.9</v>
      </c>
      <c r="C6" s="299" t="str">
        <f>IF('P7'!C9="","",'P7'!C9)</f>
        <v>SK</v>
      </c>
      <c r="D6" s="299" t="str">
        <f>IF('P7'!D9="","",'P7'!D9)</f>
        <v>24-34</v>
      </c>
      <c r="E6" s="300" t="str">
        <f>IF('P7'!E9="","",'P7'!E9)</f>
        <v>12.09.96</v>
      </c>
      <c r="F6" s="301" t="str">
        <f>IF('P7'!G9="","",'P7'!G9)</f>
        <v>Rebekka Tao Jacobsen</v>
      </c>
      <c r="G6" s="301" t="str">
        <f>IF('P7'!H9="","",'P7'!H9)</f>
        <v>Larvik AK</v>
      </c>
      <c r="H6" s="297">
        <f>IF('P7'!O9="","",'P7'!O9)</f>
        <v>80</v>
      </c>
      <c r="I6" s="297">
        <f>IF('P7'!P9="","",'P7'!P9)</f>
        <v>103</v>
      </c>
      <c r="J6" s="298">
        <f>IF('P7'!T9="","",'P7'!T9)</f>
        <v>7.27</v>
      </c>
      <c r="K6" s="298">
        <f>IF('P7'!U9="","",'P7'!U9)</f>
        <v>10.49</v>
      </c>
      <c r="L6" s="298">
        <f>IF('P7'!V9="","",'P7'!V9)</f>
        <v>6.86</v>
      </c>
      <c r="M6" s="298">
        <f>IF('P7'!X10="","",'P7'!X10)</f>
        <v>735.3851699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0" customHeight="1">
      <c r="A7" s="297">
        <v>3.0</v>
      </c>
      <c r="B7" s="298">
        <f>IF('P3'!B21="","",'P3'!B21)</f>
        <v>66.71</v>
      </c>
      <c r="C7" s="299" t="str">
        <f>IF('P3'!C21="","",'P3'!C21)</f>
        <v>JK</v>
      </c>
      <c r="D7" s="299" t="str">
        <f>IF('P3'!D21="","",'P3'!D21)</f>
        <v>19-23</v>
      </c>
      <c r="E7" s="300">
        <f>IF('P3'!E21="","",'P3'!E21)</f>
        <v>37315</v>
      </c>
      <c r="F7" s="301" t="str">
        <f>IF('P3'!G21="","",'P3'!G21)</f>
        <v>Julia Jordanger Loen</v>
      </c>
      <c r="G7" s="301" t="str">
        <f>IF('P3'!H21="","",'P3'!H21)</f>
        <v>Breimsbygda IL</v>
      </c>
      <c r="H7" s="297">
        <f>IF('P3'!O21="","",'P3'!O21)</f>
        <v>81</v>
      </c>
      <c r="I7" s="297">
        <f>IF('P3'!P21="","",'P3'!P21)</f>
        <v>99</v>
      </c>
      <c r="J7" s="298">
        <f>IF('P3'!T21="","",'P3'!T21)</f>
        <v>7.22</v>
      </c>
      <c r="K7" s="298">
        <f>IF('P3'!U21="","",'P3'!U21)</f>
        <v>13.11</v>
      </c>
      <c r="L7" s="298">
        <f>IF('P3'!V21="","",'P3'!V21)</f>
        <v>6.86</v>
      </c>
      <c r="M7" s="298">
        <f>IF('P3'!X22="","",'P3'!X22)</f>
        <v>720.0897621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0" customHeight="1">
      <c r="A8" s="297">
        <v>4.0</v>
      </c>
      <c r="B8" s="298">
        <f>IF('P3'!B15="","",'P3'!B15)</f>
        <v>58.5</v>
      </c>
      <c r="C8" s="299" t="str">
        <f>IF('P3'!C15="","",'P3'!C15)</f>
        <v>UK</v>
      </c>
      <c r="D8" s="299" t="str">
        <f>IF('P3'!D15="","",'P3'!D15)</f>
        <v>17-18</v>
      </c>
      <c r="E8" s="300">
        <f>IF('P3'!E15="","",'P3'!E15)</f>
        <v>38424</v>
      </c>
      <c r="F8" s="301" t="str">
        <f>IF('P3'!G15="","",'P3'!G15)</f>
        <v>Sandra Nævdal</v>
      </c>
      <c r="G8" s="301" t="str">
        <f>IF('P3'!H15="","",'P3'!H15)</f>
        <v>AK Bjørgvin</v>
      </c>
      <c r="H8" s="297">
        <f>IF('P3'!O15="","",'P3'!O15)</f>
        <v>75</v>
      </c>
      <c r="I8" s="297">
        <f>IF('P3'!P15="","",'P3'!P15)</f>
        <v>92</v>
      </c>
      <c r="J8" s="298">
        <f>IF('P3'!T15="","",'P3'!T15)</f>
        <v>7.46</v>
      </c>
      <c r="K8" s="298">
        <f>IF('P3'!U15="","",'P3'!U15)</f>
        <v>11.01</v>
      </c>
      <c r="L8" s="298">
        <f>IF('P3'!V15="","",'P3'!V15)</f>
        <v>6.64</v>
      </c>
      <c r="M8" s="298">
        <f>IF('P3'!X16="","",'P3'!X16)</f>
        <v>719.7333662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0" customHeight="1">
      <c r="A9" s="297">
        <v>5.0</v>
      </c>
      <c r="B9" s="298">
        <f>IF('P3'!B9="","",'P3'!B9)</f>
        <v>55.64</v>
      </c>
      <c r="C9" s="299" t="str">
        <f>IF('P3'!C9="","",'P3'!C9)</f>
        <v>JK</v>
      </c>
      <c r="D9" s="299" t="str">
        <f>IF('P3'!D9="","",'P3'!D9)</f>
        <v>17-18</v>
      </c>
      <c r="E9" s="300">
        <f>IF('P3'!E9="","",'P3'!E9)</f>
        <v>38084</v>
      </c>
      <c r="F9" s="301" t="str">
        <f>IF('P3'!G9="","",'P3'!G9)</f>
        <v>Ronja Lenvik</v>
      </c>
      <c r="G9" s="301" t="str">
        <f>IF('P3'!H9="","",'P3'!H9)</f>
        <v>Hitra VK</v>
      </c>
      <c r="H9" s="297">
        <f>IF('P3'!O9="","",'P3'!O9)</f>
        <v>72</v>
      </c>
      <c r="I9" s="297">
        <f>IF('P3'!P9="","",'P3'!P9)</f>
        <v>87</v>
      </c>
      <c r="J9" s="298">
        <f>IF('P3'!T9="","",'P3'!T9)</f>
        <v>7.19</v>
      </c>
      <c r="K9" s="298">
        <f>IF('P3'!U9="","",'P3'!U9)</f>
        <v>10.75</v>
      </c>
      <c r="L9" s="298">
        <f>IF('P3'!V9="","",'P3'!V9)</f>
        <v>7.06</v>
      </c>
      <c r="M9" s="298">
        <f>IF('P3'!X10="","",'P3'!X10)</f>
        <v>696.2744909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0" customHeight="1">
      <c r="A10" s="297">
        <v>6.0</v>
      </c>
      <c r="B10" s="298">
        <f>IF('P3'!B29="","",'P3'!B29)</f>
        <v>73.96</v>
      </c>
      <c r="C10" s="299" t="str">
        <f>IF('P3'!C29="","",'P3'!C29)</f>
        <v>SK</v>
      </c>
      <c r="D10" s="299" t="str">
        <f>IF('P3'!D29="","",'P3'!D29)</f>
        <v>19-23</v>
      </c>
      <c r="E10" s="300">
        <f>IF('P3'!E29="","",'P3'!E29)</f>
        <v>36401</v>
      </c>
      <c r="F10" s="301" t="str">
        <f>IF('P3'!G29="","",'P3'!G29)</f>
        <v>Tinna Ringsaker</v>
      </c>
      <c r="G10" s="301" t="str">
        <f>IF('P3'!H29="","",'P3'!H29)</f>
        <v>Spydeberg Atletene</v>
      </c>
      <c r="H10" s="297">
        <f>IF('P3'!O29="","",'P3'!O29)</f>
        <v>88</v>
      </c>
      <c r="I10" s="297">
        <f>IF('P3'!P29="","",'P3'!P29)</f>
        <v>101</v>
      </c>
      <c r="J10" s="298">
        <f>IF('P3'!T29="","",'P3'!T29)</f>
        <v>7.23</v>
      </c>
      <c r="K10" s="298">
        <f>IF('P3'!U29="","",'P3'!U29)</f>
        <v>10.55</v>
      </c>
      <c r="L10" s="298">
        <f>IF('P3'!V29="","",'P3'!V29)</f>
        <v>7.26</v>
      </c>
      <c r="M10" s="298">
        <f>IF('P3'!X30="","",'P3'!X30)</f>
        <v>659.2872029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0" customHeight="1">
      <c r="A11" s="297">
        <v>7.0</v>
      </c>
      <c r="B11" s="298">
        <f>IF('P8'!B11="","",'P8'!B11)</f>
        <v>63.37</v>
      </c>
      <c r="C11" s="299" t="str">
        <f>IF('P8'!C11="","",'P8'!C11)</f>
        <v>SK</v>
      </c>
      <c r="D11" s="299" t="str">
        <f>IF('P8'!D11="","",'P8'!D11)</f>
        <v>24-34</v>
      </c>
      <c r="E11" s="300">
        <f>IF('P8'!E11="","",'P8'!E11)</f>
        <v>34222</v>
      </c>
      <c r="F11" s="301" t="str">
        <f>IF('P8'!G11="","",'P8'!G11)</f>
        <v>Celine Mariell Båtnes</v>
      </c>
      <c r="G11" s="301" t="str">
        <f>IF('P8'!H11="","",'P8'!H11)</f>
        <v>Spydeberg Atletene</v>
      </c>
      <c r="H11" s="297">
        <f>IF('P8'!O11="","",'P8'!O11)</f>
        <v>68</v>
      </c>
      <c r="I11" s="297">
        <f>IF('P8'!P11="","",'P8'!P11)</f>
        <v>91</v>
      </c>
      <c r="J11" s="298">
        <f>IF('P8'!T11="","",'P8'!T11)</f>
        <v>7.17</v>
      </c>
      <c r="K11" s="298">
        <f>IF('P8'!U11="","",'P8'!U11)</f>
        <v>11.4</v>
      </c>
      <c r="L11" s="298">
        <f>IF('P8'!V11="","",'P8'!V11)</f>
        <v>7.43</v>
      </c>
      <c r="M11" s="298">
        <f>IF('P8'!X12="","",'P8'!X12)</f>
        <v>652.5638755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0" customHeight="1">
      <c r="A12" s="297">
        <v>8.0</v>
      </c>
      <c r="B12" s="298">
        <f>IF('P7'!B15="","",'P7'!B15)</f>
        <v>82.86</v>
      </c>
      <c r="C12" s="299" t="str">
        <f>IF('P7'!C15="","",'P7'!C15)</f>
        <v>SK</v>
      </c>
      <c r="D12" s="299" t="str">
        <f>IF('P7'!D15="","",'P7'!D15)</f>
        <v>24-34</v>
      </c>
      <c r="E12" s="300">
        <f>IF('P7'!E15="","",'P7'!E15)</f>
        <v>33918</v>
      </c>
      <c r="F12" s="301" t="str">
        <f>IF('P7'!G15="","",'P7'!G15)</f>
        <v>Lone Kalland</v>
      </c>
      <c r="G12" s="301" t="str">
        <f>IF('P7'!H15="","",'P7'!H15)</f>
        <v>Tambarskjelvar IL</v>
      </c>
      <c r="H12" s="297">
        <f>IF('P7'!O15="","",'P7'!O15)</f>
        <v>81</v>
      </c>
      <c r="I12" s="297">
        <f>IF('P7'!P15="","",'P7'!P15)</f>
        <v>106</v>
      </c>
      <c r="J12" s="298">
        <f>IF('P7'!T15="","",'P7'!T15)</f>
        <v>7.13</v>
      </c>
      <c r="K12" s="298">
        <f>IF('P7'!U15="","",'P7'!U15)</f>
        <v>12.82</v>
      </c>
      <c r="L12" s="298">
        <f>IF('P7'!V15="","",'P7'!V15)</f>
        <v>7.48</v>
      </c>
      <c r="M12" s="298">
        <f>IF('P7'!X16="","",'P7'!X16)</f>
        <v>652.1858193</v>
      </c>
    </row>
    <row r="13" ht="12.0" customHeight="1">
      <c r="A13" s="297">
        <v>9.0</v>
      </c>
      <c r="B13" s="298">
        <f>IF('P3'!B19="","",'P3'!B19)</f>
        <v>70.6</v>
      </c>
      <c r="C13" s="299" t="str">
        <f>IF('P3'!C19="","",'P3'!C19)</f>
        <v>JK</v>
      </c>
      <c r="D13" s="299" t="str">
        <f>IF('P3'!D19="","",'P3'!D19)</f>
        <v>17-18</v>
      </c>
      <c r="E13" s="300">
        <f>IF('P3'!E19="","",'P3'!E19)</f>
        <v>38060</v>
      </c>
      <c r="F13" s="301" t="str">
        <f>IF('P3'!G19="","",'P3'!G19)</f>
        <v>Tine Rognaldsen Pedersen</v>
      </c>
      <c r="G13" s="301" t="str">
        <f>IF('P3'!H19="","",'P3'!H19)</f>
        <v>Tambarskjelvar IL</v>
      </c>
      <c r="H13" s="297">
        <f>IF('P3'!O19="","",'P3'!O19)</f>
        <v>77</v>
      </c>
      <c r="I13" s="297">
        <f>IF('P3'!P19="","",'P3'!P19)</f>
        <v>97</v>
      </c>
      <c r="J13" s="298">
        <f>IF('P3'!T19="","",'P3'!T19)</f>
        <v>6.93</v>
      </c>
      <c r="K13" s="298">
        <f>IF('P3'!U19="","",'P3'!U19)</f>
        <v>9.61</v>
      </c>
      <c r="L13" s="298">
        <f>IF('P3'!V19="","",'P3'!V19)</f>
        <v>7.3</v>
      </c>
      <c r="M13" s="298">
        <f>IF('P3'!X20="","",'P3'!X20)</f>
        <v>629.1003061</v>
      </c>
    </row>
    <row r="14" ht="12.0" customHeight="1">
      <c r="A14" s="297">
        <v>10.0</v>
      </c>
      <c r="B14" s="298">
        <f>IF('P7'!B11="","",'P7'!B11)</f>
        <v>74.02</v>
      </c>
      <c r="C14" s="299" t="str">
        <f>IF('P7'!C11="","",'P7'!C11)</f>
        <v>SK</v>
      </c>
      <c r="D14" s="299" t="str">
        <f>IF('P7'!D11="","",'P7'!D11)</f>
        <v>24-34</v>
      </c>
      <c r="E14" s="300">
        <f>IF('P7'!E11="","",'P7'!E11)</f>
        <v>32509</v>
      </c>
      <c r="F14" s="301" t="str">
        <f>IF('P7'!G11="","",'P7'!G11)</f>
        <v>Melissa Schanche</v>
      </c>
      <c r="G14" s="301" t="str">
        <f>IF('P7'!H11="","",'P7'!H11)</f>
        <v>Spydeberg Atletene</v>
      </c>
      <c r="H14" s="297">
        <f>IF('P7'!O11="","",'P7'!O11)</f>
        <v>88</v>
      </c>
      <c r="I14" s="297">
        <f>IF('P7'!P11="","",'P7'!P11)</f>
        <v>106</v>
      </c>
      <c r="J14" s="298">
        <f>IF('P7'!T11="","",'P7'!T11)</f>
        <v>7.2</v>
      </c>
      <c r="K14" s="298">
        <f>IF('P7'!U11="","",'P7'!U11)</f>
        <v>8.98</v>
      </c>
      <c r="L14" s="298">
        <f>IF('P7'!V11="","",'P7'!V11)</f>
        <v>7.72</v>
      </c>
      <c r="M14" s="298">
        <f>IF('P7'!X12="","",'P7'!X12)</f>
        <v>625.6832842</v>
      </c>
    </row>
    <row r="15" ht="12.0" customHeight="1">
      <c r="A15" s="297">
        <v>11.0</v>
      </c>
      <c r="B15" s="298">
        <f>IF('P8'!B17="","",'P8'!B17)</f>
        <v>59.29</v>
      </c>
      <c r="C15" s="299" t="str">
        <f>IF('P8'!C17="","",'P8'!C17)</f>
        <v>K1</v>
      </c>
      <c r="D15" s="299" t="str">
        <f>IF('P8'!D17="","",'P8'!D17)</f>
        <v>+35</v>
      </c>
      <c r="E15" s="300">
        <f>IF('P8'!E17="","",'P8'!E17)</f>
        <v>31091</v>
      </c>
      <c r="F15" s="301" t="str">
        <f>IF('P8'!G17="","",'P8'!G17)</f>
        <v>Tinna Marína Jónsdóttir⁠</v>
      </c>
      <c r="G15" s="301" t="str">
        <f>IF('P8'!H17="","",'P8'!H17)</f>
        <v>Tysvær VK</v>
      </c>
      <c r="H15" s="297">
        <f>IF('P8'!O17="","",'P8'!O17)</f>
        <v>49</v>
      </c>
      <c r="I15" s="297">
        <f>IF('P8'!P17="","",'P8'!P17)</f>
        <v>67</v>
      </c>
      <c r="J15" s="298">
        <f>IF('P8'!T17="","",'P8'!T17)</f>
        <v>7.04</v>
      </c>
      <c r="K15" s="298">
        <f>IF('P8'!U17="","",'P8'!U17)</f>
        <v>10.18</v>
      </c>
      <c r="L15" s="298">
        <f>IF('P8'!V17="","",'P8'!V17)</f>
        <v>7.33</v>
      </c>
      <c r="M15" s="298">
        <f>IF('P8'!X18="","",'P8'!X18)</f>
        <v>583.8649217</v>
      </c>
    </row>
    <row r="16" ht="12.0" customHeight="1">
      <c r="A16" s="297">
        <v>12.0</v>
      </c>
      <c r="B16" s="298">
        <f>IF('P1'!B19="","",'P1'!B19)</f>
        <v>54.01</v>
      </c>
      <c r="C16" s="299" t="str">
        <f>IF('P1'!C19="","",'P1'!C19)</f>
        <v>UK</v>
      </c>
      <c r="D16" s="299" t="str">
        <f>IF('P1'!D19="","",'P1'!D19)</f>
        <v>13-14</v>
      </c>
      <c r="E16" s="300">
        <f>IF('P1'!E19="","",'P1'!E19)</f>
        <v>39505</v>
      </c>
      <c r="F16" s="301" t="str">
        <f>IF('P1'!G19="","",'P1'!G19)</f>
        <v>Eline Høien</v>
      </c>
      <c r="G16" s="301" t="str">
        <f>IF('P1'!H19="","",'P1'!H19)</f>
        <v>Vigrstad IK</v>
      </c>
      <c r="H16" s="297">
        <f>IF('P1'!O19="","",'P1'!O19)</f>
        <v>47</v>
      </c>
      <c r="I16" s="297">
        <f>IF('P1'!P19="","",'P1'!P19)</f>
        <v>61</v>
      </c>
      <c r="J16" s="298">
        <f>IF('P1'!T19="","",'P1'!T19)</f>
        <v>6.32</v>
      </c>
      <c r="K16" s="298">
        <f>IF('P1'!U19="","",'P1'!U19)</f>
        <v>9.98</v>
      </c>
      <c r="L16" s="298">
        <f>IF('P1'!V19="","",'P1'!V19)</f>
        <v>7.21</v>
      </c>
      <c r="M16" s="298">
        <f>IF('P1'!X20="","",'P1'!X20)</f>
        <v>579.4724875</v>
      </c>
    </row>
    <row r="17" ht="12.0" customHeight="1">
      <c r="A17" s="297">
        <v>13.0</v>
      </c>
      <c r="B17" s="298">
        <f>IF('P8'!B9="","",'P8'!B9)</f>
        <v>63.75</v>
      </c>
      <c r="C17" s="299" t="str">
        <f>IF('P8'!C9="","",'P8'!C9)</f>
        <v>SK</v>
      </c>
      <c r="D17" s="299" t="str">
        <f>IF('P8'!D9="","",'P8'!D9)</f>
        <v>24-34</v>
      </c>
      <c r="E17" s="300">
        <f>IF('P8'!E9="","",'P8'!E9)</f>
        <v>33443</v>
      </c>
      <c r="F17" s="301" t="str">
        <f>IF('P8'!G9="","",'P8'!G9)</f>
        <v>Sara Broe Østvold</v>
      </c>
      <c r="G17" s="301" t="str">
        <f>IF('P8'!H9="","",'P8'!H9)</f>
        <v>Spydeberg Atletene</v>
      </c>
      <c r="H17" s="297">
        <f>IF('P8'!O9="","",'P8'!O9)</f>
        <v>63</v>
      </c>
      <c r="I17" s="297">
        <f>IF('P8'!P9="","",'P8'!P9)</f>
        <v>78</v>
      </c>
      <c r="J17" s="298">
        <f>IF('P8'!T9="","",'P8'!T9)</f>
        <v>6.87</v>
      </c>
      <c r="K17" s="298">
        <f>IF('P8'!U9="","",'P8'!U9)</f>
        <v>8.43</v>
      </c>
      <c r="L17" s="298">
        <f>IF('P8'!V9="","",'P8'!V9)</f>
        <v>7.35</v>
      </c>
      <c r="M17" s="298">
        <f>IF('P8'!X10="","",'P8'!X10)</f>
        <v>579.4139772</v>
      </c>
    </row>
    <row r="18" ht="12.0" customHeight="1">
      <c r="A18" s="297">
        <v>14.0</v>
      </c>
      <c r="B18" s="298">
        <f>IF('P8'!B15="","",'P8'!B15)</f>
        <v>63.55</v>
      </c>
      <c r="C18" s="299" t="str">
        <f>IF('P8'!C15="","",'P8'!C15)</f>
        <v>SK</v>
      </c>
      <c r="D18" s="299" t="str">
        <f>IF('P8'!D15="","",'P8'!D15)</f>
        <v>24-34</v>
      </c>
      <c r="E18" s="300">
        <f>IF('P8'!E15="","",'P8'!E15)</f>
        <v>35414</v>
      </c>
      <c r="F18" s="301" t="str">
        <f>IF('P8'!G15="","",'P8'!G15)</f>
        <v>Katarina Øye</v>
      </c>
      <c r="G18" s="301" t="str">
        <f>IF('P8'!H15="","",'P8'!H15)</f>
        <v>Vigrestad IK</v>
      </c>
      <c r="H18" s="297">
        <f>IF('P8'!O15="","",'P8'!O15)</f>
        <v>61</v>
      </c>
      <c r="I18" s="297">
        <f>IF('P8'!P15="","",'P8'!P15)</f>
        <v>76</v>
      </c>
      <c r="J18" s="298">
        <f>IF('P8'!T15="","",'P8'!T15)</f>
        <v>6.6</v>
      </c>
      <c r="K18" s="298">
        <f>IF('P8'!U15="","",'P8'!U15)</f>
        <v>8.9</v>
      </c>
      <c r="L18" s="298">
        <f>IF('P8'!V15="","",'P8'!V15)</f>
        <v>7.23</v>
      </c>
      <c r="M18" s="298">
        <f>IF('P8'!X16="","",'P8'!X16)</f>
        <v>579.0004278</v>
      </c>
    </row>
    <row r="19" ht="12.0" customHeight="1">
      <c r="A19" s="297">
        <v>15.0</v>
      </c>
      <c r="B19" s="298">
        <f>IF('P8'!B13="","",'P8'!B13)</f>
        <v>66.56</v>
      </c>
      <c r="C19" s="299" t="str">
        <f>IF('P8'!C13="","",'P8'!C13)</f>
        <v>SK</v>
      </c>
      <c r="D19" s="299" t="str">
        <f>IF('P8'!D13="","",'P8'!D13)</f>
        <v>24-34</v>
      </c>
      <c r="E19" s="300">
        <f>IF('P8'!E13="","",'P8'!E13)</f>
        <v>32733</v>
      </c>
      <c r="F19" s="301" t="str">
        <f>IF('P8'!G13="","",'P8'!G13)</f>
        <v>Karoline Merli</v>
      </c>
      <c r="G19" s="301" t="str">
        <f>IF('P8'!H13="","",'P8'!H13)</f>
        <v>Oslo AK</v>
      </c>
      <c r="H19" s="297">
        <f>IF('P8'!O13="","",'P8'!O13)</f>
        <v>59</v>
      </c>
      <c r="I19" s="297">
        <f>IF('P8'!P13="","",'P8'!P13)</f>
        <v>78</v>
      </c>
      <c r="J19" s="298">
        <f>IF('P8'!T13="","",'P8'!T13)</f>
        <v>6.9</v>
      </c>
      <c r="K19" s="298">
        <f>IF('P8'!U13="","",'P8'!U13)</f>
        <v>8.82</v>
      </c>
      <c r="L19" s="298">
        <f>IF('P8'!V13="","",'P8'!V13)</f>
        <v>7.3</v>
      </c>
      <c r="M19" s="298">
        <f>IF('P8'!X14="","",'P8'!X14)</f>
        <v>574.502482</v>
      </c>
    </row>
    <row r="20" ht="12.0" customHeight="1">
      <c r="A20" s="297">
        <v>16.0</v>
      </c>
      <c r="B20" s="298">
        <f>IF('P3'!B27="","",'P3'!B27)</f>
        <v>72.9</v>
      </c>
      <c r="C20" s="299" t="str">
        <f>IF('P3'!C27="","",'P3'!C27)</f>
        <v>JK</v>
      </c>
      <c r="D20" s="299" t="str">
        <f>IF('P3'!D27="","",'P3'!D27)</f>
        <v>19-23</v>
      </c>
      <c r="E20" s="300">
        <f>IF('P3'!E27="","",'P3'!E27)</f>
        <v>37977</v>
      </c>
      <c r="F20" s="301" t="str">
        <f>IF('P3'!G27="","",'P3'!G27)</f>
        <v>Louisa Hjelmås</v>
      </c>
      <c r="G20" s="301" t="str">
        <f>IF('P3'!H27="","",'P3'!H27)</f>
        <v>Gjøvik AK</v>
      </c>
      <c r="H20" s="297">
        <f>IF('P3'!O27="","",'P3'!O27)</f>
        <v>72</v>
      </c>
      <c r="I20" s="297">
        <f>IF('P3'!P27="","",'P3'!P27)</f>
        <v>85</v>
      </c>
      <c r="J20" s="298">
        <f>IF('P3'!T27="","",'P3'!T27)</f>
        <v>6.49</v>
      </c>
      <c r="K20" s="298">
        <f>IF('P3'!U27="","",'P3'!U27)</f>
        <v>8.45</v>
      </c>
      <c r="L20" s="298">
        <f>IF('P3'!V27="","",'P3'!V27)</f>
        <v>7.64</v>
      </c>
      <c r="M20" s="298">
        <f>IF('P3'!X28="","",'P3'!X28)</f>
        <v>558.1609401</v>
      </c>
    </row>
    <row r="21" ht="12.0" customHeight="1">
      <c r="A21" s="297">
        <v>17.0</v>
      </c>
      <c r="B21" s="298">
        <f>IF('P3'!B17="","",'P3'!B17)</f>
        <v>70.36</v>
      </c>
      <c r="C21" s="299" t="str">
        <f>IF('P3'!C17="","",'P3'!C17)</f>
        <v>UK</v>
      </c>
      <c r="D21" s="299" t="str">
        <f>IF('P3'!D17="","",'P3'!D17)</f>
        <v>17-18</v>
      </c>
      <c r="E21" s="300">
        <f>IF('P3'!E17="","",'P3'!E17)</f>
        <v>38610</v>
      </c>
      <c r="F21" s="301" t="str">
        <f>IF('P3'!G17="","",'P3'!G17)</f>
        <v>Trine Endestad Hellevang</v>
      </c>
      <c r="G21" s="301" t="str">
        <f>IF('P3'!H17="","",'P3'!H17)</f>
        <v>Tambarskjelvar IL</v>
      </c>
      <c r="H21" s="297">
        <f>IF('P3'!O17="","",'P3'!O17)</f>
        <v>62</v>
      </c>
      <c r="I21" s="297">
        <f>IF('P3'!P17="","",'P3'!P17)</f>
        <v>72</v>
      </c>
      <c r="J21" s="298">
        <f>IF('P3'!T17="","",'P3'!T17)</f>
        <v>7.23</v>
      </c>
      <c r="K21" s="298">
        <f>IF('P3'!U17="","",'P3'!U17)</f>
        <v>9.95</v>
      </c>
      <c r="L21" s="298">
        <f>IF('P3'!V17="","",'P3'!V17)</f>
        <v>7.85</v>
      </c>
      <c r="M21" s="298">
        <f>IF('P3'!X18="","",'P3'!X18)</f>
        <v>557.2121586</v>
      </c>
    </row>
    <row r="22" ht="12.0" customHeight="1">
      <c r="A22" s="297">
        <v>18.0</v>
      </c>
      <c r="B22" s="298">
        <f>IF('P3'!B25="","",'P3'!B25)</f>
        <v>75.15</v>
      </c>
      <c r="C22" s="299" t="str">
        <f>IF('P3'!C25="","",'P3'!C25)</f>
        <v>SK</v>
      </c>
      <c r="D22" s="299" t="str">
        <f>IF('P3'!D25="","",'P3'!D25)</f>
        <v>19-23</v>
      </c>
      <c r="E22" s="300">
        <f>IF('P3'!E25="","",'P3'!E25)</f>
        <v>37069</v>
      </c>
      <c r="F22" s="301" t="str">
        <f>IF('P3'!G25="","",'P3'!G25)</f>
        <v>Anna Wiik</v>
      </c>
      <c r="G22" s="301" t="str">
        <f>IF('P3'!H25="","",'P3'!H25)</f>
        <v>Breimsbygda IL</v>
      </c>
      <c r="H22" s="297">
        <f>IF('P3'!O25="","",'P3'!O25)</f>
        <v>51</v>
      </c>
      <c r="I22" s="297">
        <f>IF('P3'!P25="","",'P3'!P25)</f>
        <v>67</v>
      </c>
      <c r="J22" s="298">
        <f>IF('P3'!T25="","",'P3'!T25)</f>
        <v>7.02</v>
      </c>
      <c r="K22" s="298">
        <f>IF('P3'!U25="","",'P3'!U25)</f>
        <v>10.03</v>
      </c>
      <c r="L22" s="298">
        <f>IF('P3'!V25="","",'P3'!V25)</f>
        <v>7.29</v>
      </c>
      <c r="M22" s="298">
        <f>IF('P3'!X26="","",'P3'!X26)</f>
        <v>543.7857521</v>
      </c>
    </row>
    <row r="23" ht="12.0" customHeight="1">
      <c r="A23" s="297">
        <v>19.0</v>
      </c>
      <c r="B23" s="298">
        <f>IF('P1'!B11="","",'P1'!B11)</f>
        <v>62.19</v>
      </c>
      <c r="C23" s="299" t="str">
        <f>IF('P1'!C11="","",'P1'!C11)</f>
        <v>UK</v>
      </c>
      <c r="D23" s="299" t="str">
        <f>IF('P1'!D11="","",'P1'!D11)</f>
        <v>13-14</v>
      </c>
      <c r="E23" s="300">
        <f>IF('P1'!E11="","",'P1'!E11)</f>
        <v>39575</v>
      </c>
      <c r="F23" s="301" t="str">
        <f>IF('P1'!G11="","",'P1'!G11)</f>
        <v>Mariell Endestad Hellevang</v>
      </c>
      <c r="G23" s="301" t="str">
        <f>IF('P1'!H11="","",'P1'!H11)</f>
        <v>Tambarskjelvar IL</v>
      </c>
      <c r="H23" s="297">
        <f>IF('P1'!O11="","",'P1'!O11)</f>
        <v>51</v>
      </c>
      <c r="I23" s="297">
        <f>IF('P1'!P11="","",'P1'!P11)</f>
        <v>63</v>
      </c>
      <c r="J23" s="298">
        <f>IF('P1'!T11="","",'P1'!T11)</f>
        <v>6.32</v>
      </c>
      <c r="K23" s="298">
        <f>IF('P1'!U11="","",'P1'!U11)</f>
        <v>9.83</v>
      </c>
      <c r="L23" s="298">
        <f>IF('P1'!V11="","",'P1'!V11)</f>
        <v>7.63</v>
      </c>
      <c r="M23" s="298">
        <f>IF('P1'!X12="","",'P1'!X12)</f>
        <v>538.8182623</v>
      </c>
    </row>
    <row r="24" ht="12.0" customHeight="1">
      <c r="A24" s="297">
        <v>20.0</v>
      </c>
      <c r="B24" s="298">
        <f>IF('P1'!B15="","",'P1'!B15)</f>
        <v>48.95</v>
      </c>
      <c r="C24" s="299" t="str">
        <f>IF('P1'!C15="","",'P1'!C15)</f>
        <v>UK</v>
      </c>
      <c r="D24" s="299" t="str">
        <f>IF('P1'!D15="","",'P1'!D15)</f>
        <v>13-14</v>
      </c>
      <c r="E24" s="300">
        <f>IF('P1'!E15="","",'P1'!E15)</f>
        <v>39927</v>
      </c>
      <c r="F24" s="301" t="str">
        <f>IF('P1'!G15="","",'P1'!G15)</f>
        <v>Lea B. Jensen</v>
      </c>
      <c r="G24" s="301" t="str">
        <f>IF('P1'!H15="","",'P1'!H15)</f>
        <v>Vigrstad IK</v>
      </c>
      <c r="H24" s="297">
        <f>IF('P1'!O15="","",'P1'!O15)</f>
        <v>41</v>
      </c>
      <c r="I24" s="297">
        <f>IF('P1'!P15="","",'P1'!P15)</f>
        <v>51</v>
      </c>
      <c r="J24" s="298">
        <f>IF('P1'!T15="","",'P1'!T15)</f>
        <v>5.81</v>
      </c>
      <c r="K24" s="298">
        <f>IF('P1'!U15="","",'P1'!U15)</f>
        <v>7.26</v>
      </c>
      <c r="L24" s="298">
        <f>IF('P1'!V15="","",'P1'!V15)</f>
        <v>7.46</v>
      </c>
      <c r="M24" s="298">
        <f>IF('P1'!X16="","",'P1'!X16)</f>
        <v>512.1658898</v>
      </c>
    </row>
    <row r="25" ht="12.0" customHeight="1">
      <c r="A25" s="297">
        <v>21.0</v>
      </c>
      <c r="B25" s="298">
        <f>IF('P8'!B21="","",'P8'!B21)</f>
        <v>64.16</v>
      </c>
      <c r="C25" s="299" t="str">
        <f>IF('P8'!C21="","",'P8'!C21)</f>
        <v>K2</v>
      </c>
      <c r="D25" s="299" t="str">
        <f>IF('P8'!D21="","",'P8'!D21)</f>
        <v>+35</v>
      </c>
      <c r="E25" s="300">
        <f>IF('P8'!E21="","",'P8'!E21)</f>
        <v>29102</v>
      </c>
      <c r="F25" s="301" t="str">
        <f>IF('P8'!G21="","",'P8'!G21)</f>
        <v>Hilde Næss</v>
      </c>
      <c r="G25" s="301" t="str">
        <f>IF('P8'!H21="","",'P8'!H21)</f>
        <v>Lørenskog AK</v>
      </c>
      <c r="H25" s="297">
        <f>IF('P8'!O21="","",'P8'!O21)</f>
        <v>48</v>
      </c>
      <c r="I25" s="297">
        <f>IF('P8'!P21="","",'P8'!P21)</f>
        <v>60</v>
      </c>
      <c r="J25" s="298">
        <f>IF('P8'!T21="","",'P8'!T21)</f>
        <v>6.08</v>
      </c>
      <c r="K25" s="298">
        <f>IF('P8'!U21="","",'P8'!U21)</f>
        <v>8.78</v>
      </c>
      <c r="L25" s="298">
        <f>IF('P8'!V21="","",'P8'!V21)</f>
        <v>7.79</v>
      </c>
      <c r="M25" s="298">
        <f>IF('P8'!X22="","",'P8'!X22)</f>
        <v>499.8143246</v>
      </c>
    </row>
    <row r="26" ht="12.0" customHeight="1">
      <c r="A26" s="297">
        <v>22.0</v>
      </c>
      <c r="B26" s="298">
        <f>IF('P7'!B19="","",'P7'!B19)</f>
        <v>85.68</v>
      </c>
      <c r="C26" s="299" t="str">
        <f>IF('P7'!C19="","",'P7'!C19)</f>
        <v>SK</v>
      </c>
      <c r="D26" s="299" t="str">
        <f>IF('P7'!D19="","",'P7'!D19)</f>
        <v>24-34</v>
      </c>
      <c r="E26" s="300">
        <f>IF('P7'!E19="","",'P7'!E19)</f>
        <v>34143</v>
      </c>
      <c r="F26" s="301" t="str">
        <f>IF('P7'!G19="","",'P7'!G19)</f>
        <v>Eva Kristin Erikson</v>
      </c>
      <c r="G26" s="301" t="str">
        <f>IF('P7'!H19="","",'P7'!H19)</f>
        <v>Spydeberg Atletene</v>
      </c>
      <c r="H26" s="297">
        <f>IF('P7'!O19="","",'P7'!O19)</f>
        <v>61</v>
      </c>
      <c r="I26" s="297">
        <f>IF('P7'!P19="","",'P7'!P19)</f>
        <v>81</v>
      </c>
      <c r="J26" s="298">
        <f>IF('P7'!T19="","",'P7'!T19)</f>
        <v>6.35</v>
      </c>
      <c r="K26" s="298">
        <f>IF('P7'!U19="","",'P7'!U19)</f>
        <v>8.89</v>
      </c>
      <c r="L26" s="298">
        <f>IF('P7'!V19="","",'P7'!V19)</f>
        <v>8.49</v>
      </c>
      <c r="M26" s="298">
        <f>IF('P7'!X20="","",'P7'!X20)</f>
        <v>483.5291202</v>
      </c>
    </row>
    <row r="27" ht="12.0" customHeight="1">
      <c r="A27" s="297">
        <v>23.0</v>
      </c>
      <c r="B27" s="298">
        <f>IF('P1'!B9="","",'P1'!B9)</f>
        <v>46.6</v>
      </c>
      <c r="C27" s="299" t="str">
        <f>IF('P1'!C9="","",'P1'!C9)</f>
        <v>UK</v>
      </c>
      <c r="D27" s="299" t="str">
        <f>IF('P1'!D9="","",'P1'!D9)</f>
        <v>13-14</v>
      </c>
      <c r="E27" s="300">
        <f>IF('P1'!E9="","",'P1'!E9)</f>
        <v>40008</v>
      </c>
      <c r="F27" s="301" t="str">
        <f>IF('P1'!G9="","",'P1'!G9)</f>
        <v>Heidi Nævdal</v>
      </c>
      <c r="G27" s="301" t="str">
        <f>IF('P1'!H9="","",'P1'!H9)</f>
        <v>AK Bjørgvin</v>
      </c>
      <c r="H27" s="297">
        <f>IF('P1'!O9="","",'P1'!O9)</f>
        <v>27</v>
      </c>
      <c r="I27" s="297">
        <f>IF('P1'!P9="","",'P1'!P9)</f>
        <v>37</v>
      </c>
      <c r="J27" s="298">
        <f>IF('P1'!T9="","",'P1'!T9)</f>
        <v>5.82</v>
      </c>
      <c r="K27" s="298">
        <f>IF('P1'!U9="","",'P1'!U9)</f>
        <v>7.33</v>
      </c>
      <c r="L27" s="298">
        <f>IF('P1'!V9="","",'P1'!V9)</f>
        <v>7.56</v>
      </c>
      <c r="M27" s="298">
        <f>IF('P1'!X10="","",'P1'!X10)</f>
        <v>467.2267849</v>
      </c>
    </row>
    <row r="28" ht="12.0" customHeight="1">
      <c r="A28" s="297">
        <v>24.0</v>
      </c>
      <c r="B28" s="298">
        <f>IF('P8'!B23="","",'P8'!B23)</f>
        <v>58.97</v>
      </c>
      <c r="C28" s="299" t="str">
        <f>IF('P8'!C23="","",'P8'!C23)</f>
        <v>K4</v>
      </c>
      <c r="D28" s="299" t="str">
        <f>IF('P8'!D23="","",'P8'!D23)</f>
        <v>+35</v>
      </c>
      <c r="E28" s="300">
        <f>IF('P8'!E23="","",'P8'!E23)</f>
        <v>25930</v>
      </c>
      <c r="F28" s="301" t="str">
        <f>IF('P8'!G23="","",'P8'!G23)</f>
        <v>Line Søfteland</v>
      </c>
      <c r="G28" s="301" t="str">
        <f>IF('P8'!H23="","",'P8'!H23)</f>
        <v>AK Bjørgvin</v>
      </c>
      <c r="H28" s="297">
        <f>IF('P8'!O23="","",'P8'!O23)</f>
        <v>43</v>
      </c>
      <c r="I28" s="297">
        <f>IF('P8'!P23="","",'P8'!P23)</f>
        <v>58</v>
      </c>
      <c r="J28" s="298">
        <f>IF('P8'!T23="","",'P8'!T23)</f>
        <v>5.88</v>
      </c>
      <c r="K28" s="298">
        <f>IF('P8'!U23="","",'P8'!U23)</f>
        <v>8.27</v>
      </c>
      <c r="L28" s="298">
        <f>IF('P8'!V23="","",'P8'!V23)</f>
        <v>8.47</v>
      </c>
      <c r="M28" s="298">
        <f>IF('P8'!X24="","",'P8'!X24)</f>
        <v>465.149221</v>
      </c>
    </row>
    <row r="29" ht="12.0" customHeight="1">
      <c r="A29" s="297">
        <v>25.0</v>
      </c>
      <c r="B29" s="298">
        <f>IF('P8'!B19="","",'P8'!B19)</f>
        <v>70.07</v>
      </c>
      <c r="C29" s="299" t="str">
        <f>IF('P8'!C19="","",'P8'!C19)</f>
        <v>K1</v>
      </c>
      <c r="D29" s="299" t="str">
        <f>IF('P8'!D19="","",'P8'!D19)</f>
        <v>+35</v>
      </c>
      <c r="E29" s="300">
        <f>IF('P8'!E19="","",'P8'!E19)</f>
        <v>30454</v>
      </c>
      <c r="F29" s="301" t="str">
        <f>IF('P8'!G19="","",'P8'!G19)</f>
        <v>Merete Ree</v>
      </c>
      <c r="G29" s="301" t="str">
        <f>IF('P8'!H19="","",'P8'!H19)</f>
        <v>Tysvær VK</v>
      </c>
      <c r="H29" s="297">
        <f>IF('P8'!O19="","",'P8'!O19)</f>
        <v>52</v>
      </c>
      <c r="I29" s="297">
        <f>IF('P8'!P19="","",'P8'!P19)</f>
        <v>67</v>
      </c>
      <c r="J29" s="298">
        <f>IF('P8'!T19="","",'P8'!T19)</f>
        <v>5.77</v>
      </c>
      <c r="K29" s="298">
        <f>IF('P8'!U19="","",'P8'!U19)</f>
        <v>7.93</v>
      </c>
      <c r="L29" s="298">
        <f>IF('P8'!V19="","",'P8'!V19)</f>
        <v>8.56</v>
      </c>
      <c r="M29" s="298">
        <f>IF('P8'!X20="","",'P8'!X20)</f>
        <v>451.9676012</v>
      </c>
    </row>
    <row r="30" ht="12.0" customHeight="1">
      <c r="A30" s="297">
        <v>26.0</v>
      </c>
      <c r="B30" s="298">
        <f>IF('P3'!B13="","",'P3'!B13)</f>
        <v>59.21</v>
      </c>
      <c r="C30" s="299" t="str">
        <f>IF('P3'!C13="","",'P3'!C13)</f>
        <v>JK</v>
      </c>
      <c r="D30" s="299" t="str">
        <f>IF('P3'!D13="","",'P3'!D13)</f>
        <v>17-18</v>
      </c>
      <c r="E30" s="300">
        <f>IF('P3'!E13="","",'P3'!E13)</f>
        <v>38030</v>
      </c>
      <c r="F30" s="301" t="str">
        <f>IF('P3'!G13="","",'P3'!G13)</f>
        <v>Siv-Helene Haaland</v>
      </c>
      <c r="G30" s="301" t="str">
        <f>IF('P3'!H13="","",'P3'!H13)</f>
        <v>Tysvær VK</v>
      </c>
      <c r="H30" s="297">
        <f>IF('P3'!O13="","",'P3'!O13)</f>
        <v>35</v>
      </c>
      <c r="I30" s="297">
        <f>IF('P3'!P13="","",'P3'!P13)</f>
        <v>50</v>
      </c>
      <c r="J30" s="298">
        <f>IF('P3'!T13="","",'P3'!T13)</f>
        <v>5.9</v>
      </c>
      <c r="K30" s="298">
        <f>IF('P3'!U13="","",'P3'!U13)</f>
        <v>8.27</v>
      </c>
      <c r="L30" s="298">
        <f>IF('P3'!V13="","",'P3'!V13)</f>
        <v>8.2</v>
      </c>
      <c r="M30" s="298">
        <f>IF('P3'!X14="","",'P3'!X14)</f>
        <v>450.5976762</v>
      </c>
    </row>
    <row r="31" ht="12.0" customHeight="1">
      <c r="A31" s="297">
        <v>27.0</v>
      </c>
      <c r="B31" s="298">
        <f>IF('P1'!B13="","",'P1'!B13)</f>
        <v>45.87</v>
      </c>
      <c r="C31" s="299" t="str">
        <f>IF('P1'!C13="","",'P1'!C13)</f>
        <v>UK</v>
      </c>
      <c r="D31" s="299" t="str">
        <f>IF('P1'!D13="","",'P1'!D13)</f>
        <v>13-14</v>
      </c>
      <c r="E31" s="300">
        <f>IF('P1'!E13="","",'P1'!E13)</f>
        <v>39957</v>
      </c>
      <c r="F31" s="301" t="str">
        <f>IF('P1'!G13="","",'P1'!G13)</f>
        <v>Nora K. Haugland</v>
      </c>
      <c r="G31" s="301" t="str">
        <f>IF('P1'!H13="","",'P1'!H13)</f>
        <v>Vigrstad IK</v>
      </c>
      <c r="H31" s="297">
        <f>IF('P1'!O13="","",'P1'!O13)</f>
        <v>31</v>
      </c>
      <c r="I31" s="297">
        <f>IF('P1'!P13="","",'P1'!P13)</f>
        <v>36</v>
      </c>
      <c r="J31" s="298">
        <f>IF('P1'!T13="","",'P1'!T13)</f>
        <v>5.38</v>
      </c>
      <c r="K31" s="298">
        <f>IF('P1'!U13="","",'P1'!U13)</f>
        <v>5.29</v>
      </c>
      <c r="L31" s="298">
        <f>IF('P1'!V13="","",'P1'!V13)</f>
        <v>8.12</v>
      </c>
      <c r="M31" s="298">
        <f>IF('P1'!X14="","",'P1'!X14)</f>
        <v>407.039611</v>
      </c>
    </row>
    <row r="32" ht="12.0" customHeight="1">
      <c r="A32" s="297">
        <v>28.0</v>
      </c>
      <c r="B32" s="298">
        <f>IF('P8'!B25="","",'P8'!B25)</f>
        <v>79.15</v>
      </c>
      <c r="C32" s="299" t="str">
        <f>IF('P8'!C25="","",'P8'!C25)</f>
        <v>K5</v>
      </c>
      <c r="D32" s="299" t="str">
        <f>IF('P8'!D25="","",'P8'!D25)</f>
        <v>+35</v>
      </c>
      <c r="E32" s="300">
        <f>IF('P8'!E25="","",'P8'!E25)</f>
        <v>23735</v>
      </c>
      <c r="F32" s="301" t="str">
        <f>IF('P8'!G25="","",'P8'!G25)</f>
        <v>Margit Skjervheim</v>
      </c>
      <c r="G32" s="301" t="str">
        <f>IF('P8'!H25="","",'P8'!H25)</f>
        <v>AK Bjørgvin</v>
      </c>
      <c r="H32" s="297">
        <f>IF('P8'!O25="","",'P8'!O25)</f>
        <v>47</v>
      </c>
      <c r="I32" s="297">
        <f>IF('P8'!P25="","",'P8'!P25)</f>
        <v>61</v>
      </c>
      <c r="J32" s="298">
        <f>IF('P8'!T25="","",'P8'!T25)</f>
        <v>5.55</v>
      </c>
      <c r="K32" s="298">
        <f>IF('P8'!U25="","",'P8'!U25)</f>
        <v>9.23</v>
      </c>
      <c r="L32" s="298">
        <f>IF('P8'!V25="","",'P8'!V25)</f>
        <v>9.24</v>
      </c>
      <c r="M32" s="298">
        <f>IF('P8'!X26="","",'P8'!X26)</f>
        <v>403.072067</v>
      </c>
    </row>
    <row r="33" ht="12.0" customHeight="1">
      <c r="A33" s="297">
        <v>29.0</v>
      </c>
      <c r="B33" s="298">
        <f>IF('P1'!B21="","",'P1'!B21)</f>
        <v>74.66</v>
      </c>
      <c r="C33" s="299" t="str">
        <f>IF('P1'!C21="","",'P1'!C21)</f>
        <v>UK</v>
      </c>
      <c r="D33" s="299" t="str">
        <f>IF('P1'!D21="","",'P1'!D21)</f>
        <v>13-14</v>
      </c>
      <c r="E33" s="300">
        <f>IF('P1'!E21="","",'P1'!E21)</f>
        <v>39742</v>
      </c>
      <c r="F33" s="301" t="str">
        <f>IF('P1'!G21="","",'P1'!G21)</f>
        <v>Mille Dekke</v>
      </c>
      <c r="G33" s="301" t="str">
        <f>IF('P1'!H21="","",'P1'!H21)</f>
        <v>Spydeberg Atletene</v>
      </c>
      <c r="H33" s="297">
        <f>IF('P1'!O21="","",'P1'!O21)</f>
        <v>39</v>
      </c>
      <c r="I33" s="297">
        <f>IF('P1'!P21="","",'P1'!P21)</f>
        <v>52</v>
      </c>
      <c r="J33" s="298">
        <f>IF('P1'!T21="","",'P1'!T21)</f>
        <v>5.13</v>
      </c>
      <c r="K33" s="298">
        <f>IF('P1'!U21="","",'P1'!U21)</f>
        <v>9.02</v>
      </c>
      <c r="L33" s="298">
        <f>IF('P1'!V21="","",'P1'!V21)</f>
        <v>9.07</v>
      </c>
      <c r="M33" s="298">
        <f>IF('P1'!X22="","",'P1'!X22)</f>
        <v>383.4828319</v>
      </c>
    </row>
    <row r="34" ht="12.0" customHeight="1">
      <c r="A34" s="297">
        <v>30.0</v>
      </c>
      <c r="B34" s="298">
        <f>IF('P3'!B11="","",'P3'!B11)</f>
        <v>55.26</v>
      </c>
      <c r="C34" s="299" t="str">
        <f>IF('P3'!C11="","",'P3'!C11)</f>
        <v>UK</v>
      </c>
      <c r="D34" s="299" t="str">
        <f>IF('P3'!D11="","",'P3'!D11)</f>
        <v>17-18</v>
      </c>
      <c r="E34" s="300">
        <f>IF('P3'!E11="","",'P3'!E11)</f>
        <v>38515</v>
      </c>
      <c r="F34" s="301" t="str">
        <f>IF('P3'!G11="","",'P3'!G11)</f>
        <v>Rina Tysse</v>
      </c>
      <c r="G34" s="301" t="str">
        <f>IF('P3'!H11="","",'P3'!H11)</f>
        <v>Tysvær VK</v>
      </c>
      <c r="H34" s="297">
        <f>IF('P3'!O11="","",'P3'!O11)</f>
        <v>29</v>
      </c>
      <c r="I34" s="297">
        <f>IF('P3'!P11="","",'P3'!P11)</f>
        <v>35</v>
      </c>
      <c r="J34" s="298">
        <f>IF('P3'!T11="","",'P3'!T11)</f>
        <v>5.52</v>
      </c>
      <c r="K34" s="298">
        <f>IF('P3'!U11="","",'P3'!U11)</f>
        <v>5.6</v>
      </c>
      <c r="L34" s="298">
        <f>IF('P3'!V11="","",'P3'!V11)</f>
        <v>8.1</v>
      </c>
      <c r="M34" s="298">
        <f>IF('P3'!X12="","",'P3'!X12)</f>
        <v>382.6408321</v>
      </c>
    </row>
    <row r="35" ht="12.0" customHeight="1">
      <c r="A35" s="297">
        <v>31.0</v>
      </c>
      <c r="B35" s="298">
        <f>IF('P1'!B17="","",'P1'!B17)</f>
        <v>51</v>
      </c>
      <c r="C35" s="299" t="str">
        <f>IF('P1'!C17="","",'P1'!C17)</f>
        <v>UK</v>
      </c>
      <c r="D35" s="299" t="str">
        <f>IF('P1'!D17="","",'P1'!D17)</f>
        <v>13-14</v>
      </c>
      <c r="E35" s="300">
        <f>IF('P1'!E17="","",'P1'!E17)</f>
        <v>39863</v>
      </c>
      <c r="F35" s="301" t="str">
        <f>IF('P1'!G17="","",'P1'!G17)</f>
        <v>Lisa Siqveland</v>
      </c>
      <c r="G35" s="301" t="str">
        <f>IF('P1'!H17="","",'P1'!H17)</f>
        <v>Vigrstad IK</v>
      </c>
      <c r="H35" s="297">
        <f>IF('P1'!O17="","",'P1'!O17)</f>
        <v>25</v>
      </c>
      <c r="I35" s="297">
        <f>IF('P1'!P17="","",'P1'!P17)</f>
        <v>32</v>
      </c>
      <c r="J35" s="298">
        <f>IF('P1'!T17="","",'P1'!T17)</f>
        <v>5.25</v>
      </c>
      <c r="K35" s="298">
        <f>IF('P1'!U17="","",'P1'!U17)</f>
        <v>5.49</v>
      </c>
      <c r="L35" s="298">
        <f>IF('P1'!V17="","",'P1'!V17)</f>
        <v>8.61</v>
      </c>
      <c r="M35" s="298">
        <f>IF('P1'!X18="","",'P1'!X18)</f>
        <v>350.8720864</v>
      </c>
    </row>
    <row r="36" ht="12.0" customHeight="1">
      <c r="A36" s="297">
        <v>32.0</v>
      </c>
      <c r="B36" s="298">
        <f>IF('P3'!B23="","",'P3'!B23)</f>
        <v>67.55</v>
      </c>
      <c r="C36" s="299" t="str">
        <f>IF('P3'!C23="","",'P3'!C23)</f>
        <v>JK</v>
      </c>
      <c r="D36" s="299" t="str">
        <f>IF('P3'!D23="","",'P3'!D23)</f>
        <v>19-23</v>
      </c>
      <c r="E36" s="300">
        <f>IF('P3'!E23="","",'P3'!E23)</f>
        <v>37362</v>
      </c>
      <c r="F36" s="301" t="str">
        <f>IF('P3'!G23="","",'P3'!G23)</f>
        <v>Emilie Kolseth Jensen</v>
      </c>
      <c r="G36" s="301" t="str">
        <f>IF('P3'!H23="","",'P3'!H23)</f>
        <v>Breimsbygda IL</v>
      </c>
      <c r="H36" s="297">
        <f>IF('P3'!O23="","",'P3'!O23)</f>
        <v>25</v>
      </c>
      <c r="I36" s="297">
        <f>IF('P3'!P23="","",'P3'!P23)</f>
        <v>25</v>
      </c>
      <c r="J36" s="298">
        <f>IF('P3'!T23="","",'P3'!T23)</f>
        <v>4.99</v>
      </c>
      <c r="K36" s="298">
        <f>IF('P3'!U23="","",'P3'!U23)</f>
        <v>10.53</v>
      </c>
      <c r="L36" s="298">
        <f>IF('P3'!V23="","",'P3'!V23)</f>
        <v>9.15</v>
      </c>
      <c r="M36" s="298">
        <f>IF('P3'!X24="","",'P3'!X24)</f>
        <v>349.1194727</v>
      </c>
    </row>
    <row r="37" ht="12.0" customHeight="1">
      <c r="A37" s="297">
        <v>33.0</v>
      </c>
      <c r="B37" s="298">
        <f>IF('P7'!B17="","",'P7'!B17)</f>
        <v>86.83</v>
      </c>
      <c r="C37" s="299" t="str">
        <f>IF('P7'!C17="","",'P7'!C17)</f>
        <v>SK</v>
      </c>
      <c r="D37" s="299" t="str">
        <f>IF('P7'!D17="","",'P7'!D17)</f>
        <v>24-34</v>
      </c>
      <c r="E37" s="300">
        <f>IF('P7'!E17="","",'P7'!E17)</f>
        <v>34556</v>
      </c>
      <c r="F37" s="301" t="str">
        <f>IF('P7'!G17="","",'P7'!G17)</f>
        <v>Linnea Johanssen</v>
      </c>
      <c r="G37" s="301" t="str">
        <f>IF('P7'!H17="","",'P7'!H17)</f>
        <v>Spydeberg Atletene</v>
      </c>
      <c r="H37" s="297">
        <f>IF('P7'!O17="","",'P7'!O17)</f>
        <v>40</v>
      </c>
      <c r="I37" s="297">
        <f>IF('P7'!P17="","",'P7'!P17)</f>
        <v>50</v>
      </c>
      <c r="J37" s="298">
        <f>IF('P7'!T17="","",'P7'!T17)</f>
        <v>5.34</v>
      </c>
      <c r="K37" s="298">
        <f>IF('P7'!U17="","",'P7'!U17)</f>
        <v>7.41</v>
      </c>
      <c r="L37" s="298">
        <f>IF('P7'!V17="","",'P7'!V17)</f>
        <v>9.27</v>
      </c>
      <c r="M37" s="298">
        <f>IF('P7'!X18="","",'P7'!X18)</f>
        <v>342.5677902</v>
      </c>
    </row>
    <row r="38" ht="7.5" customHeight="1"/>
    <row r="39" ht="12.0" customHeight="1">
      <c r="A39" s="304" t="s">
        <v>263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6"/>
    </row>
    <row r="40" ht="7.5" customHeight="1"/>
    <row r="41" ht="12.0" customHeight="1">
      <c r="A41" s="297">
        <v>1.0</v>
      </c>
      <c r="B41" s="298">
        <f>IF('P6'!B19="","",'P6'!B19)</f>
        <v>88.22</v>
      </c>
      <c r="C41" s="299" t="str">
        <f>IF('P6'!C19="","",'P6'!C19)</f>
        <v>SM</v>
      </c>
      <c r="D41" s="299" t="str">
        <f>IF('P6'!D19="","",'P6'!D19)</f>
        <v>19-23</v>
      </c>
      <c r="E41" s="300">
        <f>IF('P6'!E19="","",'P6'!E19)</f>
        <v>36748</v>
      </c>
      <c r="F41" s="301" t="str">
        <f>IF('P6'!G19="","",'P6'!G19)</f>
        <v>Bent Andre Midtbø</v>
      </c>
      <c r="G41" s="301" t="str">
        <f>IF('P6'!H19="","",'P6'!H19)</f>
        <v>Breimsbygda IL</v>
      </c>
      <c r="H41" s="297">
        <f>IF('P6'!O19="","",'P6'!O19)</f>
        <v>117</v>
      </c>
      <c r="I41" s="297">
        <f>IF('P6'!P19="","",'P6'!P19)</f>
        <v>153</v>
      </c>
      <c r="J41" s="298">
        <f>IF('P6'!T19="","",'P6'!T19)</f>
        <v>9.73</v>
      </c>
      <c r="K41" s="298">
        <f>IF('P6'!U19="","",'P6'!U19)</f>
        <v>16.03</v>
      </c>
      <c r="L41" s="298">
        <f>IF('P6'!V19="","",'P6'!V19)</f>
        <v>6.01</v>
      </c>
      <c r="M41" s="298">
        <f>IF('P6'!X20="","",'P6'!X20)</f>
        <v>915.820222</v>
      </c>
    </row>
    <row r="42" ht="12.0" customHeight="1">
      <c r="A42" s="297">
        <v>2.0</v>
      </c>
      <c r="B42" s="298">
        <f>IF('P9'!B19="","",'P9'!B19)</f>
        <v>121.36</v>
      </c>
      <c r="C42" s="299" t="str">
        <f>IF('P9'!C19="","",'P9'!C19)</f>
        <v>SM</v>
      </c>
      <c r="D42" s="299" t="str">
        <f>IF('P9'!D19="","",'P9'!D19)</f>
        <v>24-34</v>
      </c>
      <c r="E42" s="300" t="str">
        <f>IF('P9'!E19="","",'P9'!E19)</f>
        <v>24.12.89</v>
      </c>
      <c r="F42" s="301" t="str">
        <f>IF('P9'!G19="","",'P9'!G19)</f>
        <v>Kim Eirik Tollefsen</v>
      </c>
      <c r="G42" s="301" t="str">
        <f>IF('P9'!H19="","",'P9'!H19)</f>
        <v>Tønsberg-Kam.</v>
      </c>
      <c r="H42" s="297">
        <f>IF('P9'!O19="","",'P9'!O19)</f>
        <v>160</v>
      </c>
      <c r="I42" s="297">
        <f>IF('P9'!P19="","",'P9'!P19)</f>
        <v>200</v>
      </c>
      <c r="J42" s="298">
        <f>IF('P9'!T19="","",'P9'!T19)</f>
        <v>8.66</v>
      </c>
      <c r="K42" s="298">
        <f>IF('P9'!U19="","",'P9'!U19)</f>
        <v>13.03</v>
      </c>
      <c r="L42" s="298">
        <f>IF('P9'!V19="","",'P9'!V19)</f>
        <v>7.05</v>
      </c>
      <c r="M42" s="298">
        <f>IF('P9'!X20="","",'P9'!X20)</f>
        <v>877.0562972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0" customHeight="1">
      <c r="A43" s="297">
        <v>3.0</v>
      </c>
      <c r="B43" s="298">
        <f>IF('P6'!B15="","",'P6'!B15)</f>
        <v>79.57</v>
      </c>
      <c r="C43" s="299" t="str">
        <f>IF('P6'!C15="","",'P6'!C15)</f>
        <v>SM</v>
      </c>
      <c r="D43" s="299" t="str">
        <f>IF('P6'!D15="","",'P6'!D15)</f>
        <v>19-23</v>
      </c>
      <c r="E43" s="300" t="str">
        <f>IF('P6'!E15="","",'P6'!E15)</f>
        <v>11.12.99</v>
      </c>
      <c r="F43" s="301" t="str">
        <f>IF('P6'!G15="","",'P6'!G15)</f>
        <v>Adrian Henneli</v>
      </c>
      <c r="G43" s="301" t="str">
        <f>IF('P6'!H15="","",'P6'!H15)</f>
        <v>AK Bjørgvin</v>
      </c>
      <c r="H43" s="297">
        <f>IF('P6'!O15="","",'P6'!O15)</f>
        <v>112</v>
      </c>
      <c r="I43" s="297">
        <f>IF('P6'!P15="","",'P6'!P15)</f>
        <v>135</v>
      </c>
      <c r="J43" s="298">
        <f>IF('P6'!T15="","",'P6'!T15)</f>
        <v>9.02</v>
      </c>
      <c r="K43" s="298">
        <f>IF('P6'!U15="","",'P6'!U15)</f>
        <v>13.47</v>
      </c>
      <c r="L43" s="298">
        <f>IF('P6'!V15="","",'P6'!V15)</f>
        <v>6.11</v>
      </c>
      <c r="M43" s="298">
        <f>IF('P6'!X16="","",'P6'!X16)</f>
        <v>861.242414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0" customHeight="1">
      <c r="A44" s="297">
        <v>4.0</v>
      </c>
      <c r="B44" s="298">
        <f>IF('P9'!B15="","",'P9'!B15)</f>
        <v>110.35</v>
      </c>
      <c r="C44" s="299" t="str">
        <f>IF('P9'!C15="","",'P9'!C15)</f>
        <v>SM</v>
      </c>
      <c r="D44" s="299" t="str">
        <f>IF('P9'!D15="","",'P9'!D15)</f>
        <v>24-34</v>
      </c>
      <c r="E44" s="300" t="str">
        <f>IF('P9'!E15="","",'P9'!E15)</f>
        <v>15.10.92</v>
      </c>
      <c r="F44" s="301" t="str">
        <f>IF('P9'!G15="","",'P9'!G15)</f>
        <v>Jørgen Kjellevand</v>
      </c>
      <c r="G44" s="301" t="str">
        <f>IF('P9'!H15="","",'P9'!H15)</f>
        <v>Spydeberg Atletene</v>
      </c>
      <c r="H44" s="297">
        <f>IF('P9'!O15="","",'P9'!O15)</f>
        <v>128</v>
      </c>
      <c r="I44" s="297">
        <f>IF('P9'!P15="","",'P9'!P15)</f>
        <v>160</v>
      </c>
      <c r="J44" s="298">
        <f>IF('P9'!T15="","",'P9'!T15)</f>
        <v>9.03</v>
      </c>
      <c r="K44" s="298">
        <f>IF('P9'!U15="","",'P9'!U15)</f>
        <v>14.88</v>
      </c>
      <c r="L44" s="298">
        <f>IF('P9'!V15="","",'P9'!V15)</f>
        <v>6.29</v>
      </c>
      <c r="M44" s="298">
        <f>IF('P9'!X16="","",'P9'!X16)</f>
        <v>859.0159451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2.0" customHeight="1">
      <c r="A45" s="297">
        <v>5.0</v>
      </c>
      <c r="B45" s="298">
        <f>IF('P6'!B23="","",'P6'!B23)</f>
        <v>105.89</v>
      </c>
      <c r="C45" s="299" t="str">
        <f>IF('P6'!C23="","",'P6'!C23)</f>
        <v>SM</v>
      </c>
      <c r="D45" s="299" t="str">
        <f>IF('P6'!D23="","",'P6'!D23)</f>
        <v>19-23</v>
      </c>
      <c r="E45" s="300" t="str">
        <f>IF('P6'!E23="","",'P6'!E23)</f>
        <v>13.09.99</v>
      </c>
      <c r="F45" s="301" t="str">
        <f>IF('P6'!G23="","",'P6'!G23)</f>
        <v>Vetle Andersen</v>
      </c>
      <c r="G45" s="301" t="str">
        <f>IF('P6'!H23="","",'P6'!H23)</f>
        <v>Larvik AK</v>
      </c>
      <c r="H45" s="297">
        <f>IF('P6'!O23="","",'P6'!O23)</f>
        <v>125</v>
      </c>
      <c r="I45" s="297">
        <f>IF('P6'!P23="","",'P6'!P23)</f>
        <v>145</v>
      </c>
      <c r="J45" s="298">
        <f>IF('P6'!T23="","",'P6'!T23)</f>
        <v>9.38</v>
      </c>
      <c r="K45" s="298">
        <f>IF('P6'!U23="","",'P6'!U23)</f>
        <v>15.66</v>
      </c>
      <c r="L45" s="298">
        <f>IF('P6'!V23="","",'P6'!V23)</f>
        <v>6.24</v>
      </c>
      <c r="M45" s="298">
        <f>IF('P6'!X24="","",'P6'!X24)</f>
        <v>857.9883852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0" customHeight="1">
      <c r="A46" s="297">
        <v>6.0</v>
      </c>
      <c r="B46" s="298">
        <f>IF('P5'!B11="","",'P5'!B11)</f>
        <v>71.3</v>
      </c>
      <c r="C46" s="299" t="str">
        <f>IF('P5'!C11="","",'P5'!C11)</f>
        <v>UM</v>
      </c>
      <c r="D46" s="299" t="str">
        <f>IF('P5'!D11="","",'P5'!D11)</f>
        <v>15-16</v>
      </c>
      <c r="E46" s="300">
        <f>IF('P5'!E11="","",'P5'!E11)</f>
        <v>38896</v>
      </c>
      <c r="F46" s="301" t="str">
        <f>IF('P5'!G11="","",'P5'!G11)</f>
        <v>Alvolai Røyseth</v>
      </c>
      <c r="G46" s="301" t="str">
        <f>IF('P5'!H11="","",'P5'!H11)</f>
        <v>Tambarskjelvar IL</v>
      </c>
      <c r="H46" s="297">
        <f>IF('P5'!O11="","",'P5'!O11)</f>
        <v>103</v>
      </c>
      <c r="I46" s="297">
        <f>IF('P5'!P11="","",'P5'!P11)</f>
        <v>123</v>
      </c>
      <c r="J46" s="298">
        <f>IF('P5'!T11="","",'P5'!T11)</f>
        <v>9.33</v>
      </c>
      <c r="K46" s="298">
        <f>IF('P5'!U11="","",'P5'!U11)</f>
        <v>13.31</v>
      </c>
      <c r="L46" s="298">
        <f>IF('P5'!V11="","",'P5'!V11)</f>
        <v>6.39</v>
      </c>
      <c r="M46" s="298">
        <f>IF('P5'!X12="","",'P5'!X12)</f>
        <v>857.5674981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0" customHeight="1">
      <c r="A47" s="297">
        <v>7.0</v>
      </c>
      <c r="B47" s="298">
        <f>IF('P6'!B17="","",'P6'!B17)</f>
        <v>79.92</v>
      </c>
      <c r="C47" s="299" t="str">
        <f>IF('P6'!C17="","",'P6'!C17)</f>
        <v>SM</v>
      </c>
      <c r="D47" s="299" t="str">
        <f>IF('P6'!D17="","",'P6'!D17)</f>
        <v>19-23</v>
      </c>
      <c r="E47" s="300" t="str">
        <f>IF('P6'!E17="","",'P6'!E17)</f>
        <v>26.09.01</v>
      </c>
      <c r="F47" s="301" t="str">
        <f>IF('P6'!G17="","",'P6'!G17)</f>
        <v>Remy Heggvik Aune</v>
      </c>
      <c r="G47" s="301" t="str">
        <f>IF('P6'!H17="","",'P6'!H17)</f>
        <v>Hitra VK</v>
      </c>
      <c r="H47" s="297">
        <f>IF('P6'!O17="","",'P6'!O17)</f>
        <v>112</v>
      </c>
      <c r="I47" s="297">
        <f>IF('P6'!P17="","",'P6'!P17)</f>
        <v>152</v>
      </c>
      <c r="J47" s="298">
        <f>IF('P6'!T17="","",'P6'!T17)</f>
        <v>8.33</v>
      </c>
      <c r="K47" s="298">
        <f>IF('P6'!U17="","",'P6'!U17)</f>
        <v>12.38</v>
      </c>
      <c r="L47" s="298">
        <f>IF('P6'!V17="","",'P6'!V17)</f>
        <v>6.32</v>
      </c>
      <c r="M47" s="298">
        <f>IF('P6'!X18="","",'P6'!X18)</f>
        <v>849.8754758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0" customHeight="1">
      <c r="A48" s="297">
        <v>8.0</v>
      </c>
      <c r="B48" s="298">
        <f>IF('P6'!B11="","",'P6'!B11)</f>
        <v>69.46</v>
      </c>
      <c r="C48" s="299" t="str">
        <f>IF('P6'!C11="","",'P6'!C11)</f>
        <v>SM</v>
      </c>
      <c r="D48" s="299" t="str">
        <f>IF('P6'!D11="","",'P6'!D11)</f>
        <v>19-23</v>
      </c>
      <c r="E48" s="300">
        <f>IF('P6'!E11="","",'P6'!E11)</f>
        <v>36529</v>
      </c>
      <c r="F48" s="301" t="str">
        <f>IF('P6'!G11="","",'P6'!G11)</f>
        <v>Robert Andre Moldestad</v>
      </c>
      <c r="G48" s="301" t="str">
        <f>IF('P6'!H11="","",'P6'!H11)</f>
        <v>Breimsbygda IL</v>
      </c>
      <c r="H48" s="297">
        <f>IF('P6'!O11="","",'P6'!O11)</f>
        <v>104</v>
      </c>
      <c r="I48" s="297">
        <f>IF('P6'!P11="","",'P6'!P11)</f>
        <v>116</v>
      </c>
      <c r="J48" s="298">
        <f>IF('P6'!T11="","",'P6'!T11)</f>
        <v>8.44</v>
      </c>
      <c r="K48" s="298">
        <f>IF('P6'!U11="","",'P6'!U11)</f>
        <v>12.96</v>
      </c>
      <c r="L48" s="298">
        <f>IF('P6'!V11="","",'P6'!V11)</f>
        <v>6.06</v>
      </c>
      <c r="M48" s="298">
        <f>IF('P6'!X12="","",'P6'!X12)</f>
        <v>845.8897139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0" customHeight="1">
      <c r="A49" s="297">
        <v>9.0</v>
      </c>
      <c r="B49" s="298">
        <f>IF('P5'!B27="","",'P5'!B27)</f>
        <v>80.43</v>
      </c>
      <c r="C49" s="299" t="str">
        <f>IF('P5'!C27="","",'P5'!C27)</f>
        <v>JM</v>
      </c>
      <c r="D49" s="299" t="str">
        <f>IF('P5'!D27="","",'P5'!D27)</f>
        <v>17-18</v>
      </c>
      <c r="E49" s="300">
        <f>IF('P5'!E27="","",'P5'!E27)</f>
        <v>38067</v>
      </c>
      <c r="F49" s="301" t="str">
        <f>IF('P5'!G27="","",'P5'!G27)</f>
        <v>Kristen Røyseth</v>
      </c>
      <c r="G49" s="301" t="str">
        <f>IF('P5'!H27="","",'P5'!H27)</f>
        <v>Tambarskjelvar IL</v>
      </c>
      <c r="H49" s="297">
        <f>IF('P5'!O27="","",'P5'!O27)</f>
        <v>110</v>
      </c>
      <c r="I49" s="297">
        <f>IF('P5'!P27="","",'P5'!P27)</f>
        <v>140</v>
      </c>
      <c r="J49" s="298">
        <f>IF('P5'!T27="","",'P5'!T27)</f>
        <v>8.83</v>
      </c>
      <c r="K49" s="298">
        <f>IF('P5'!U27="","",'P5'!U27)</f>
        <v>11.35</v>
      </c>
      <c r="L49" s="298">
        <f>IF('P5'!V27="","",'P5'!V27)</f>
        <v>6.47</v>
      </c>
      <c r="M49" s="298">
        <f>IF('P5'!X28="","",'P5'!X28)</f>
        <v>821.0615087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0" customHeight="1">
      <c r="A50" s="297">
        <v>10.0</v>
      </c>
      <c r="B50" s="298">
        <f>IF('P5'!B19="","",'P5'!B19)</f>
        <v>70.17</v>
      </c>
      <c r="C50" s="299" t="str">
        <f>IF('P5'!C19="","",'P5'!C19)</f>
        <v>UM</v>
      </c>
      <c r="D50" s="299" t="str">
        <f>IF('P5'!D19="","",'P5'!D19)</f>
        <v>17-18</v>
      </c>
      <c r="E50" s="300">
        <f>IF('P5'!E19="","",'P5'!E19)</f>
        <v>38415</v>
      </c>
      <c r="F50" s="301" t="str">
        <f>IF('P5'!G19="","",'P5'!G19)</f>
        <v>Stefan Rønnevik</v>
      </c>
      <c r="G50" s="301" t="str">
        <f>IF('P5'!H19="","",'P5'!H19)</f>
        <v>Tysvær VK</v>
      </c>
      <c r="H50" s="297">
        <f>IF('P5'!O19="","",'P5'!O19)</f>
        <v>87</v>
      </c>
      <c r="I50" s="297">
        <f>IF('P5'!P19="","",'P5'!P19)</f>
        <v>117</v>
      </c>
      <c r="J50" s="298">
        <f>IF('P5'!T19="","",'P5'!T19)</f>
        <v>9.27</v>
      </c>
      <c r="K50" s="298">
        <f>IF('P5'!U19="","",'P5'!U19)</f>
        <v>11.35</v>
      </c>
      <c r="L50" s="298">
        <f>IF('P5'!V19="","",'P5'!V19)</f>
        <v>6.06</v>
      </c>
      <c r="M50" s="298">
        <f>IF('P5'!X20="","",'P5'!X20)</f>
        <v>812.8601368</v>
      </c>
    </row>
    <row r="51" ht="12.0" customHeight="1">
      <c r="A51" s="297">
        <v>11.0</v>
      </c>
      <c r="B51" s="298">
        <f>IF('P4'!B21="","",'P4'!B21)</f>
        <v>66.8</v>
      </c>
      <c r="C51" s="299" t="str">
        <f>IF('P4'!C21="","",'P4'!C21)</f>
        <v>UM</v>
      </c>
      <c r="D51" s="299" t="str">
        <f>IF('P4'!D21="","",'P4'!D21)</f>
        <v>15-16</v>
      </c>
      <c r="E51" s="300">
        <f>IF('P4'!E21="","",'P4'!E21)</f>
        <v>38922</v>
      </c>
      <c r="F51" s="301" t="str">
        <f>IF('P4'!G21="","",'P4'!G21)</f>
        <v>Aksel Svorstøl</v>
      </c>
      <c r="G51" s="301" t="str">
        <f>IF('P4'!H21="","",'P4'!H21)</f>
        <v>Tambarskjelvar IL</v>
      </c>
      <c r="H51" s="297">
        <f>IF('P4'!O21="","",'P4'!O21)</f>
        <v>83</v>
      </c>
      <c r="I51" s="297">
        <f>IF('P4'!P21="","",'P4'!P21)</f>
        <v>105</v>
      </c>
      <c r="J51" s="298">
        <f>IF('P4'!T21="","",'P4'!T21)</f>
        <v>8.03</v>
      </c>
      <c r="K51" s="298">
        <f>IF('P4'!U21="","",'P4'!U21)</f>
        <v>13.63</v>
      </c>
      <c r="L51" s="298">
        <f>IF('P4'!V21="","",'P4'!V21)</f>
        <v>6.19</v>
      </c>
      <c r="M51" s="298">
        <f>IF('P4'!X22="","",'P4'!X22)</f>
        <v>803.4275848</v>
      </c>
    </row>
    <row r="52" ht="12.0" customHeight="1">
      <c r="A52" s="297">
        <v>12.0</v>
      </c>
      <c r="B52" s="298">
        <f>IF('P5'!B21="","",'P5'!B21)</f>
        <v>67.72</v>
      </c>
      <c r="C52" s="299" t="str">
        <f>IF('P5'!C21="","",'P5'!C21)</f>
        <v>UM</v>
      </c>
      <c r="D52" s="299" t="str">
        <f>IF('P5'!D21="","",'P5'!D21)</f>
        <v>17-18</v>
      </c>
      <c r="E52" s="300">
        <f>IF('P5'!E21="","",'P5'!E21)</f>
        <v>38365</v>
      </c>
      <c r="F52" s="301" t="str">
        <f>IF('P5'!G21="","",'P5'!G21)</f>
        <v>Rasmus Heggvik Aune</v>
      </c>
      <c r="G52" s="301" t="str">
        <f>IF('P5'!H21="","",'P5'!H21)</f>
        <v>Hitra VK</v>
      </c>
      <c r="H52" s="297">
        <f>IF('P5'!O21="","",'P5'!O21)</f>
        <v>98</v>
      </c>
      <c r="I52" s="297">
        <f>IF('P5'!P21="","",'P5'!P21)</f>
        <v>130</v>
      </c>
      <c r="J52" s="298">
        <f>IF('P5'!T21="","",'P5'!T21)</f>
        <v>7.67</v>
      </c>
      <c r="K52" s="298">
        <f>IF('P5'!U21="","",'P5'!U21)</f>
        <v>9.32</v>
      </c>
      <c r="L52" s="298">
        <f>IF('P5'!V21="","",'P5'!V21)</f>
        <v>6.66</v>
      </c>
      <c r="M52" s="298">
        <f>IF('P5'!X22="","",'P5'!X22)</f>
        <v>778.6286707</v>
      </c>
    </row>
    <row r="53" ht="12.0" customHeight="1">
      <c r="A53" s="297">
        <v>13.0</v>
      </c>
      <c r="B53" s="298">
        <f>IF('P9'!B13="","",'P9'!B13)</f>
        <v>83.54</v>
      </c>
      <c r="C53" s="299" t="str">
        <f>IF('P9'!C13="","",'P9'!C13)</f>
        <v>SM</v>
      </c>
      <c r="D53" s="299" t="str">
        <f>IF('P9'!D13="","",'P9'!D13)</f>
        <v>24-34</v>
      </c>
      <c r="E53" s="300" t="str">
        <f>IF('P9'!E13="","",'P9'!E13)</f>
        <v>17.03.97</v>
      </c>
      <c r="F53" s="301" t="str">
        <f>IF('P9'!G13="","",'P9'!G13)</f>
        <v>Andreas Klinkenbesrg</v>
      </c>
      <c r="G53" s="301" t="str">
        <f>IF('P9'!H13="","",'P9'!H13)</f>
        <v>Nidelv IL</v>
      </c>
      <c r="H53" s="297">
        <f>IF('P9'!O13="","",'P9'!O13)</f>
        <v>97</v>
      </c>
      <c r="I53" s="297">
        <f>IF('P9'!P13="","",'P9'!P13)</f>
        <v>138</v>
      </c>
      <c r="J53" s="298">
        <f>IF('P9'!T13="","",'P9'!T13)</f>
        <v>8.05</v>
      </c>
      <c r="K53" s="298">
        <f>IF('P9'!U13="","",'P9'!U13)</f>
        <v>11.33</v>
      </c>
      <c r="L53" s="298">
        <f>IF('P9'!V13="","",'P9'!V13)</f>
        <v>6.52</v>
      </c>
      <c r="M53" s="298">
        <f>IF('P9'!X14="","",'P9'!X14)</f>
        <v>770.245497</v>
      </c>
    </row>
    <row r="54" ht="12.0" customHeight="1">
      <c r="A54" s="297">
        <v>14.0</v>
      </c>
      <c r="B54" s="298">
        <f>IF('P9'!B21="","",'P9'!B21)</f>
        <v>105.07</v>
      </c>
      <c r="C54" s="299" t="str">
        <f>IF('P9'!C21="","",'P9'!C21)</f>
        <v>M3</v>
      </c>
      <c r="D54" s="299" t="str">
        <f>IF('P9'!D21="","",'P9'!D21)</f>
        <v>+35</v>
      </c>
      <c r="E54" s="300" t="str">
        <f>IF('P9'!E21="","",'P9'!E21)</f>
        <v>30.03.76</v>
      </c>
      <c r="F54" s="301" t="str">
        <f>IF('P9'!G21="","",'P9'!G21)</f>
        <v>Børge Aadland</v>
      </c>
      <c r="G54" s="301" t="str">
        <f>IF('P9'!H21="","",'P9'!H21)</f>
        <v>AK Bjørgvin</v>
      </c>
      <c r="H54" s="297">
        <f>IF('P9'!O21="","",'P9'!O21)</f>
        <v>106</v>
      </c>
      <c r="I54" s="297">
        <f>IF('P9'!P21="","",'P9'!P21)</f>
        <v>152</v>
      </c>
      <c r="J54" s="298">
        <f>IF('P9'!T21="","",'P9'!T21)</f>
        <v>8.06</v>
      </c>
      <c r="K54" s="298">
        <f>IF('P9'!U21="","",'P9'!U21)</f>
        <v>12.58</v>
      </c>
      <c r="L54" s="298">
        <f>IF('P9'!V21="","",'P9'!V21)</f>
        <v>6.93</v>
      </c>
      <c r="M54" s="298">
        <f>IF('P9'!X22="","",'P9'!X22)</f>
        <v>755.6833192</v>
      </c>
    </row>
    <row r="55" ht="12.0" customHeight="1">
      <c r="A55" s="297">
        <v>15.0</v>
      </c>
      <c r="B55" s="298">
        <f>IF('P4'!B15="","",'P4'!B15)</f>
        <v>56.4</v>
      </c>
      <c r="C55" s="299" t="str">
        <f>IF('P4'!C15="","",'P4'!C15)</f>
        <v>UM</v>
      </c>
      <c r="D55" s="299" t="str">
        <f>IF('P4'!D15="","",'P4'!D15)</f>
        <v>15-16</v>
      </c>
      <c r="E55" s="300">
        <f>IF('P4'!E15="","",'P4'!E15)</f>
        <v>39079</v>
      </c>
      <c r="F55" s="301" t="str">
        <f>IF('P4'!G15="","",'P4'!G15)</f>
        <v>Emil Viktor Sveum</v>
      </c>
      <c r="G55" s="301" t="str">
        <f>IF('P4'!H15="","",'P4'!H15)</f>
        <v>Gjøvik AK</v>
      </c>
      <c r="H55" s="297">
        <f>IF('P4'!O15="","",'P4'!O15)</f>
        <v>75</v>
      </c>
      <c r="I55" s="297">
        <f>IF('P4'!P15="","",'P4'!P15)</f>
        <v>90</v>
      </c>
      <c r="J55" s="298">
        <f>IF('P4'!T15="","",'P4'!T15)</f>
        <v>8.28</v>
      </c>
      <c r="K55" s="298">
        <f>IF('P4'!U15="","",'P4'!U15)</f>
        <v>9.33</v>
      </c>
      <c r="L55" s="298">
        <f>IF('P4'!V15="","",'P4'!V15)</f>
        <v>6.4</v>
      </c>
      <c r="M55" s="298">
        <f>IF('P4'!X16="","",'P4'!X16)</f>
        <v>753.3242659</v>
      </c>
    </row>
    <row r="56" ht="12.0" customHeight="1">
      <c r="A56" s="297">
        <v>16.0</v>
      </c>
      <c r="B56" s="298">
        <f>IF('P5'!B25="","",'P5'!B25)</f>
        <v>73.58</v>
      </c>
      <c r="C56" s="299" t="str">
        <f>IF('P5'!C25="","",'P5'!C25)</f>
        <v>JM</v>
      </c>
      <c r="D56" s="299" t="str">
        <f>IF('P5'!D25="","",'P5'!D25)</f>
        <v>17-18</v>
      </c>
      <c r="E56" s="300">
        <f>IF('P5'!E25="","",'P5'!E25)</f>
        <v>37999</v>
      </c>
      <c r="F56" s="301" t="str">
        <f>IF('P5'!G25="","",'P5'!G25)</f>
        <v>Lasse Bye</v>
      </c>
      <c r="G56" s="301" t="str">
        <f>IF('P5'!H25="","",'P5'!H25)</f>
        <v>Nidelv IL</v>
      </c>
      <c r="H56" s="297">
        <f>IF('P5'!O25="","",'P5'!O25)</f>
        <v>88</v>
      </c>
      <c r="I56" s="297">
        <f>IF('P5'!P25="","",'P5'!P25)</f>
        <v>105</v>
      </c>
      <c r="J56" s="298">
        <f>IF('P5'!T25="","",'P5'!T25)</f>
        <v>8.07</v>
      </c>
      <c r="K56" s="298">
        <f>IF('P5'!U25="","",'P5'!U25)</f>
        <v>10.59</v>
      </c>
      <c r="L56" s="298">
        <f>IF('P5'!V25="","",'P5'!V25)</f>
        <v>6.37</v>
      </c>
      <c r="M56" s="298">
        <f>IF('P5'!X26="","",'P5'!X26)</f>
        <v>737.3681497</v>
      </c>
    </row>
    <row r="57" ht="12.0" customHeight="1">
      <c r="A57" s="297">
        <v>17.0</v>
      </c>
      <c r="B57" s="298">
        <f>IF('P9'!B9="","",'P9'!B9)</f>
        <v>78.84</v>
      </c>
      <c r="C57" s="299" t="str">
        <f>IF('P9'!C9="","",'P9'!C9)</f>
        <v>SM</v>
      </c>
      <c r="D57" s="299" t="str">
        <f>IF('P9'!D9="","",'P9'!D9)</f>
        <v>24-34</v>
      </c>
      <c r="E57" s="300" t="str">
        <f>IF('P9'!E9="","",'P9'!E9)</f>
        <v>06.08.96</v>
      </c>
      <c r="F57" s="301" t="str">
        <f>IF('P9'!G9="","",'P9'!G9)</f>
        <v>Jonas Grønstad</v>
      </c>
      <c r="G57" s="301" t="str">
        <f>IF('P9'!H9="","",'P9'!H9)</f>
        <v>Spydeberg Atletene</v>
      </c>
      <c r="H57" s="297">
        <f>IF('P9'!O9="","",'P9'!O9)</f>
        <v>90</v>
      </c>
      <c r="I57" s="297">
        <f>IF('P9'!P9="","",'P9'!P9)</f>
        <v>100</v>
      </c>
      <c r="J57" s="298">
        <f>IF('P9'!T9="","",'P9'!T9)</f>
        <v>8.88</v>
      </c>
      <c r="K57" s="298">
        <f>IF('P9'!U9="","",'P9'!U9)</f>
        <v>10.05</v>
      </c>
      <c r="L57" s="298">
        <f>IF('P9'!V9="","",'P9'!V9)</f>
        <v>6.16</v>
      </c>
      <c r="M57" s="298">
        <f>IF('P9'!X10="","",'P9'!X10)</f>
        <v>734.5148696</v>
      </c>
    </row>
    <row r="58" ht="12.0" customHeight="1">
      <c r="A58" s="297">
        <v>18.0</v>
      </c>
      <c r="B58" s="298">
        <f>IF('P5'!B13="","",'P5'!B13)</f>
        <v>76.95</v>
      </c>
      <c r="C58" s="299" t="str">
        <f>IF('P5'!C13="","",'P5'!C13)</f>
        <v>UM</v>
      </c>
      <c r="D58" s="299" t="str">
        <f>IF('P5'!D13="","",'P5'!D13)</f>
        <v>15-16</v>
      </c>
      <c r="E58" s="300">
        <f>IF('P5'!E13="","",'P5'!E13)</f>
        <v>38859</v>
      </c>
      <c r="F58" s="301" t="str">
        <f>IF('P5'!G13="","",'P5'!G13)</f>
        <v>Nima Berntsen </v>
      </c>
      <c r="G58" s="301" t="str">
        <f>IF('P5'!H13="","",'P5'!H13)</f>
        <v>Tambarskjelvar IL</v>
      </c>
      <c r="H58" s="297">
        <f>IF('P5'!O13="","",'P5'!O13)</f>
        <v>86</v>
      </c>
      <c r="I58" s="297">
        <f>IF('P5'!P13="","",'P5'!P13)</f>
        <v>108</v>
      </c>
      <c r="J58" s="298">
        <f>IF('P5'!T13="","",'P5'!T13)</f>
        <v>7.99</v>
      </c>
      <c r="K58" s="298">
        <f>IF('P5'!U13="","",'P5'!U13)</f>
        <v>11.46</v>
      </c>
      <c r="L58" s="298">
        <f>IF('P5'!V13="","",'P5'!V13)</f>
        <v>6.52</v>
      </c>
      <c r="M58" s="298">
        <f>IF('P5'!X14="","",'P5'!X14)</f>
        <v>729.5601387</v>
      </c>
    </row>
    <row r="59" ht="12.0" customHeight="1">
      <c r="A59" s="297">
        <v>19.0</v>
      </c>
      <c r="B59" s="298">
        <f>IF('P4'!B13="","",'P4'!B13)</f>
        <v>60</v>
      </c>
      <c r="C59" s="299" t="str">
        <f>IF('P4'!C13="","",'P4'!C13)</f>
        <v>UM</v>
      </c>
      <c r="D59" s="299" t="str">
        <f>IF('P4'!D13="","",'P4'!D13)</f>
        <v>15-16</v>
      </c>
      <c r="E59" s="300">
        <f>IF('P4'!E13="","",'P4'!E13)</f>
        <v>39199</v>
      </c>
      <c r="F59" s="301" t="str">
        <f>IF('P4'!G13="","",'P4'!G13)</f>
        <v>Tomack Sand</v>
      </c>
      <c r="G59" s="301" t="str">
        <f>IF('P4'!H13="","",'P4'!H13)</f>
        <v>Hitra VK</v>
      </c>
      <c r="H59" s="297">
        <f>IF('P4'!O13="","",'P4'!O13)</f>
        <v>59</v>
      </c>
      <c r="I59" s="297">
        <f>IF('P4'!P13="","",'P4'!P13)</f>
        <v>76</v>
      </c>
      <c r="J59" s="298">
        <f>IF('P4'!T13="","",'P4'!T13)</f>
        <v>8.27</v>
      </c>
      <c r="K59" s="298">
        <f>IF('P4'!U13="","",'P4'!U13)</f>
        <v>12.73</v>
      </c>
      <c r="L59" s="298">
        <f>IF('P4'!V13="","",'P4'!V13)</f>
        <v>6.44</v>
      </c>
      <c r="M59" s="298">
        <f>IF('P4'!X14="","",'P4'!X14)</f>
        <v>726.8440335</v>
      </c>
    </row>
    <row r="60" ht="12.0" customHeight="1">
      <c r="A60" s="297">
        <v>20.0</v>
      </c>
      <c r="B60" s="298">
        <f>IF('P4'!B19="","",'P4'!B19)</f>
        <v>64.24</v>
      </c>
      <c r="C60" s="299" t="str">
        <f>IF('P4'!C19="","",'P4'!C19)</f>
        <v>UM</v>
      </c>
      <c r="D60" s="299" t="str">
        <f>IF('P4'!D19="","",'P4'!D19)</f>
        <v>15-16</v>
      </c>
      <c r="E60" s="300">
        <f>IF('P4'!E19="","",'P4'!E19)</f>
        <v>38893</v>
      </c>
      <c r="F60" s="301" t="str">
        <f>IF('P4'!G19="","",'P4'!G19)</f>
        <v>Erik A. F. Johansson</v>
      </c>
      <c r="G60" s="301" t="str">
        <f>IF('P4'!H19="","",'P4'!H19)</f>
        <v>AK Bjørgvin</v>
      </c>
      <c r="H60" s="297">
        <f>IF('P4'!O19="","",'P4'!O19)</f>
        <v>75</v>
      </c>
      <c r="I60" s="297">
        <f>IF('P4'!P19="","",'P4'!P19)</f>
        <v>92</v>
      </c>
      <c r="J60" s="298">
        <f>IF('P4'!T19="","",'P4'!T19)</f>
        <v>7.83</v>
      </c>
      <c r="K60" s="298">
        <f>IF('P4'!U19="","",'P4'!U19)</f>
        <v>10.2</v>
      </c>
      <c r="L60" s="298">
        <f>IF('P4'!V19="","",'P4'!V19)</f>
        <v>6.51</v>
      </c>
      <c r="M60" s="298">
        <f>IF('P4'!X20="","",'P4'!X20)</f>
        <v>713.1773788</v>
      </c>
    </row>
    <row r="61" ht="12.0" customHeight="1">
      <c r="A61" s="297">
        <v>21.0</v>
      </c>
      <c r="B61" s="298">
        <f>IF('P6'!B13="","",'P6'!B13)</f>
        <v>74.59</v>
      </c>
      <c r="C61" s="299" t="str">
        <f>IF('P6'!C13="","",'P6'!C13)</f>
        <v>SM</v>
      </c>
      <c r="D61" s="299" t="str">
        <f>IF('P6'!D13="","",'P6'!D13)</f>
        <v>19-23</v>
      </c>
      <c r="E61" s="300" t="str">
        <f>IF('P6'!E13="","",'P6'!E13)</f>
        <v>04.07.00</v>
      </c>
      <c r="F61" s="301" t="str">
        <f>IF('P6'!G13="","",'P6'!G13)</f>
        <v>Marius Haranes</v>
      </c>
      <c r="G61" s="301" t="str">
        <f>IF('P6'!H13="","",'P6'!H13)</f>
        <v>Hitra VK</v>
      </c>
      <c r="H61" s="297">
        <f>IF('P6'!O13="","",'P6'!O13)</f>
        <v>85</v>
      </c>
      <c r="I61" s="297">
        <f>IF('P6'!P13="","",'P6'!P13)</f>
        <v>107</v>
      </c>
      <c r="J61" s="298">
        <f>IF('P6'!T13="","",'P6'!T13)</f>
        <v>7.63</v>
      </c>
      <c r="K61" s="298">
        <f>IF('P6'!U13="","",'P6'!U13)</f>
        <v>10.24</v>
      </c>
      <c r="L61" s="298">
        <f>IF('P6'!V13="","",'P6'!V13)</f>
        <v>6.53</v>
      </c>
      <c r="M61" s="298">
        <f>IF('P6'!X14="","",'P6'!X14)</f>
        <v>711.2938559</v>
      </c>
    </row>
    <row r="62" ht="12.0" customHeight="1">
      <c r="A62" s="297">
        <v>22.0</v>
      </c>
      <c r="B62" s="298">
        <f>IF('P5'!B23="","",'P5'!B23)</f>
        <v>74.62</v>
      </c>
      <c r="C62" s="299" t="str">
        <f>IF('P5'!C23="","",'P5'!C23)</f>
        <v>JM</v>
      </c>
      <c r="D62" s="299" t="str">
        <f>IF('P5'!D23="","",'P5'!D23)</f>
        <v>17-18</v>
      </c>
      <c r="E62" s="300">
        <f>IF('P5'!E23="","",'P5'!E23)</f>
        <v>38219</v>
      </c>
      <c r="F62" s="301" t="str">
        <f>IF('P5'!G23="","",'P5'!G23)</f>
        <v>Eivind Balstad</v>
      </c>
      <c r="G62" s="301" t="str">
        <f>IF('P5'!H23="","",'P5'!H23)</f>
        <v>Nidelv IL</v>
      </c>
      <c r="H62" s="297">
        <f>IF('P5'!O23="","",'P5'!O23)</f>
        <v>83</v>
      </c>
      <c r="I62" s="297">
        <f>IF('P5'!P23="","",'P5'!P23)</f>
        <v>95</v>
      </c>
      <c r="J62" s="298">
        <f>IF('P5'!T23="","",'P5'!T23)</f>
        <v>8.9</v>
      </c>
      <c r="K62" s="298">
        <f>IF('P5'!U23="","",'P5'!U23)</f>
        <v>10.08</v>
      </c>
      <c r="L62" s="298">
        <f>IF('P5'!V23="","",'P5'!V23)</f>
        <v>6.69</v>
      </c>
      <c r="M62" s="298">
        <f>IF('P5'!X24="","",'P5'!X24)</f>
        <v>709.2340534</v>
      </c>
    </row>
    <row r="63" ht="12.0" customHeight="1">
      <c r="A63" s="297">
        <v>23.0</v>
      </c>
      <c r="B63" s="298">
        <f>IF('P9'!B11="","",'P9'!B11)</f>
        <v>88.72</v>
      </c>
      <c r="C63" s="299" t="str">
        <f>IF('P9'!C11="","",'P9'!C11)</f>
        <v>SM</v>
      </c>
      <c r="D63" s="299" t="str">
        <f>IF('P9'!D11="","",'P9'!D11)</f>
        <v>24-34</v>
      </c>
      <c r="E63" s="300" t="str">
        <f>IF('P9'!E11="","",'P9'!E11)</f>
        <v>15.07.96</v>
      </c>
      <c r="F63" s="301" t="str">
        <f>IF('P9'!G11="","",'P9'!G11)</f>
        <v>Bjarne Bergheim</v>
      </c>
      <c r="G63" s="301" t="str">
        <f>IF('P9'!H11="","",'P9'!H11)</f>
        <v>Breimsbygda IL</v>
      </c>
      <c r="H63" s="297">
        <f>IF('P9'!O11="","",'P9'!O11)</f>
        <v>75</v>
      </c>
      <c r="I63" s="297">
        <f>IF('P9'!P11="","",'P9'!P11)</f>
        <v>100</v>
      </c>
      <c r="J63" s="298">
        <f>IF('P9'!T11="","",'P9'!T11)</f>
        <v>8.58</v>
      </c>
      <c r="K63" s="298">
        <f>IF('P9'!U11="","",'P9'!U11)</f>
        <v>13.49</v>
      </c>
      <c r="L63" s="298">
        <f>IF('P9'!V11="","",'P9'!V11)</f>
        <v>6.52</v>
      </c>
      <c r="M63" s="298">
        <f>IF('P9'!X12="","",'P9'!X12)</f>
        <v>709.1117459</v>
      </c>
    </row>
    <row r="64" ht="12.0" customHeight="1">
      <c r="A64" s="297">
        <v>24.0</v>
      </c>
      <c r="B64" s="298">
        <f>IF('P6'!B21="","",'P6'!B21)</f>
        <v>111.64</v>
      </c>
      <c r="C64" s="299" t="str">
        <f>IF('P6'!C21="","",'P6'!C21)</f>
        <v>JM</v>
      </c>
      <c r="D64" s="299" t="str">
        <f>IF('P6'!D21="","",'P6'!D21)</f>
        <v>19-23</v>
      </c>
      <c r="E64" s="300" t="str">
        <f>IF('P6'!E21="","",'P6'!E21)</f>
        <v>04.04.02</v>
      </c>
      <c r="F64" s="301" t="str">
        <f>IF('P6'!G21="","",'P6'!G21)</f>
        <v>Hans G. Kvadsheim</v>
      </c>
      <c r="G64" s="301" t="str">
        <f>IF('P6'!H21="","",'P6'!H21)</f>
        <v>Vigrestad IK</v>
      </c>
      <c r="H64" s="297">
        <f>IF('P6'!O21="","",'P6'!O21)</f>
        <v>105</v>
      </c>
      <c r="I64" s="297">
        <f>IF('P6'!P21="","",'P6'!P21)</f>
        <v>140</v>
      </c>
      <c r="J64" s="298">
        <f>IF('P6'!T21="","",'P6'!T21)</f>
        <v>7.7</v>
      </c>
      <c r="K64" s="298">
        <f>IF('P6'!U21="","",'P6'!U21)</f>
        <v>11.42</v>
      </c>
      <c r="L64" s="298">
        <f>IF('P6'!V21="","",'P6'!V21)</f>
        <v>7.03</v>
      </c>
      <c r="M64" s="298">
        <f>IF('P6'!X22="","",'P6'!X22)</f>
        <v>706.4158547</v>
      </c>
    </row>
    <row r="65" ht="12.0" customHeight="1">
      <c r="A65" s="297">
        <v>25.0</v>
      </c>
      <c r="B65" s="298">
        <f>IF('P4'!B27="","",'P4'!B27)</f>
        <v>86.73</v>
      </c>
      <c r="C65" s="299" t="str">
        <f>IF('P4'!C27="","",'P4'!C27)</f>
        <v>UM</v>
      </c>
      <c r="D65" s="299" t="str">
        <f>IF('P4'!D27="","",'P4'!D27)</f>
        <v>15-16</v>
      </c>
      <c r="E65" s="300">
        <f>IF('P4'!E27="","",'P4'!E27)</f>
        <v>38870</v>
      </c>
      <c r="F65" s="301" t="str">
        <f>IF('P4'!G27="","",'P4'!G27)</f>
        <v>Adrian Rosmæl Skauge</v>
      </c>
      <c r="G65" s="301" t="str">
        <f>IF('P4'!H27="","",'P4'!H27)</f>
        <v>Nidelv IL</v>
      </c>
      <c r="H65" s="297">
        <f>IF('P4'!O27="","",'P4'!O27)</f>
        <v>88</v>
      </c>
      <c r="I65" s="297">
        <f>IF('P4'!P27="","",'P4'!P27)</f>
        <v>102</v>
      </c>
      <c r="J65" s="298">
        <f>IF('P4'!T27="","",'P4'!T27)</f>
        <v>8.02</v>
      </c>
      <c r="K65" s="298">
        <f>IF('P4'!U27="","",'P4'!U27)</f>
        <v>12.95</v>
      </c>
      <c r="L65" s="298">
        <f>IF('P4'!V27="","",'P4'!V27)</f>
        <v>6.99</v>
      </c>
      <c r="M65" s="298">
        <f>IF('P4'!X28="","",'P4'!X28)</f>
        <v>700.8785928</v>
      </c>
    </row>
    <row r="66" ht="12.0" customHeight="1">
      <c r="A66" s="297">
        <v>26.0</v>
      </c>
      <c r="B66" s="298">
        <f>IF('P4'!B23="","",'P4'!B23)</f>
        <v>72.45</v>
      </c>
      <c r="C66" s="299" t="str">
        <f>IF('P4'!C23="","",'P4'!C23)</f>
        <v>UM</v>
      </c>
      <c r="D66" s="299" t="str">
        <f>IF('P4'!D23="","",'P4'!D23)</f>
        <v>15-16</v>
      </c>
      <c r="E66" s="300">
        <f>IF('P4'!E23="","",'P4'!E23)</f>
        <v>39013</v>
      </c>
      <c r="F66" s="301" t="str">
        <f>IF('P4'!G23="","",'P4'!G23)</f>
        <v>Ruben Vikhals Bjerkan</v>
      </c>
      <c r="G66" s="301" t="str">
        <f>IF('P4'!H23="","",'P4'!H23)</f>
        <v>Nidelv IL</v>
      </c>
      <c r="H66" s="297">
        <f>IF('P4'!O23="","",'P4'!O23)</f>
        <v>72</v>
      </c>
      <c r="I66" s="297">
        <f>IF('P4'!P23="","",'P4'!P23)</f>
        <v>91</v>
      </c>
      <c r="J66" s="298">
        <f>IF('P4'!T23="","",'P4'!T23)</f>
        <v>7.44</v>
      </c>
      <c r="K66" s="298">
        <f>IF('P4'!U23="","",'P4'!U23)</f>
        <v>12.65</v>
      </c>
      <c r="L66" s="298">
        <f>IF('P4'!V23="","",'P4'!V23)</f>
        <v>6.82</v>
      </c>
      <c r="M66" s="298">
        <f>IF('P4'!X24="","",'P4'!X24)</f>
        <v>688.7286911</v>
      </c>
    </row>
    <row r="67" ht="12.0" customHeight="1">
      <c r="A67" s="297">
        <v>27.0</v>
      </c>
      <c r="B67" s="298">
        <f>IF('P2'!B23="","",'P2'!B23)</f>
        <v>64.99</v>
      </c>
      <c r="C67" s="299" t="str">
        <f>IF('P2'!C23="","",'P2'!C23)</f>
        <v>UM</v>
      </c>
      <c r="D67" s="299" t="str">
        <f>IF('P2'!D23="","",'P2'!D23)</f>
        <v>13-14</v>
      </c>
      <c r="E67" s="300">
        <f>IF('P2'!E23="","",'P2'!E23)</f>
        <v>40059</v>
      </c>
      <c r="F67" s="301" t="str">
        <f>IF('P2'!G23="","",'P2'!G23)</f>
        <v>Rene Myhre</v>
      </c>
      <c r="G67" s="301" t="str">
        <f>IF('P2'!H23="","",'P2'!H23)</f>
        <v>Tønsberg-Kam.</v>
      </c>
      <c r="H67" s="297">
        <f>IF('P2'!O23="","",'P2'!O23)</f>
        <v>54</v>
      </c>
      <c r="I67" s="297">
        <f>IF('P2'!P23="","",'P2'!P23)</f>
        <v>79</v>
      </c>
      <c r="J67" s="298">
        <f>IF('P2'!T23="","",'P2'!T23)</f>
        <v>7.89</v>
      </c>
      <c r="K67" s="298">
        <f>IF('P2'!U23="","",'P2'!U23)</f>
        <v>12.03</v>
      </c>
      <c r="L67" s="298">
        <f>IF('P2'!V23="","",'P2'!V23)</f>
        <v>6.56</v>
      </c>
      <c r="M67" s="298">
        <f>IF('P2'!X24="","",'P2'!X24)</f>
        <v>680.1465493</v>
      </c>
    </row>
    <row r="68" ht="12.0" customHeight="1">
      <c r="A68" s="297">
        <v>28.0</v>
      </c>
      <c r="B68" s="298">
        <f>IF('P5'!B15="","",'P5'!B15)</f>
        <v>88.13</v>
      </c>
      <c r="C68" s="299" t="str">
        <f>IF('P5'!C15="","",'P5'!C15)</f>
        <v>UM</v>
      </c>
      <c r="D68" s="299" t="str">
        <f>IF('P5'!D15="","",'P5'!D15)</f>
        <v>15-16</v>
      </c>
      <c r="E68" s="300">
        <f>IF('P5'!E15="","",'P5'!E15)</f>
        <v>38980</v>
      </c>
      <c r="F68" s="301" t="str">
        <f>IF('P5'!G15="","",'P5'!G15)</f>
        <v>William Christiansen</v>
      </c>
      <c r="G68" s="301" t="str">
        <f>IF('P5'!H15="","",'P5'!H15)</f>
        <v>Larvik AK</v>
      </c>
      <c r="H68" s="297">
        <f>IF('P5'!O15="","",'P5'!O15)</f>
        <v>95</v>
      </c>
      <c r="I68" s="297">
        <f>IF('P5'!P15="","",'P5'!P15)</f>
        <v>120</v>
      </c>
      <c r="J68" s="298">
        <f>IF('P5'!T15="","",'P5'!T15)</f>
        <v>7.22</v>
      </c>
      <c r="K68" s="298">
        <f>IF('P5'!U15="","",'P5'!U15)</f>
        <v>10.49</v>
      </c>
      <c r="L68" s="298">
        <f>IF('P5'!V15="","",'P5'!V15)</f>
        <v>7.29</v>
      </c>
      <c r="M68" s="298">
        <f>IF('P5'!X16="","",'P5'!X16)</f>
        <v>676.1302666</v>
      </c>
    </row>
    <row r="69" ht="12.0" customHeight="1">
      <c r="A69" s="297">
        <v>29.0</v>
      </c>
      <c r="B69" s="298">
        <f>IF('P6'!B9="","",'P6'!B9)</f>
        <v>91.47</v>
      </c>
      <c r="C69" s="299" t="str">
        <f>IF('P6'!C9="","",'P6'!C9)</f>
        <v>JM</v>
      </c>
      <c r="D69" s="299" t="str">
        <f>IF('P6'!D9="","",'P6'!D9)</f>
        <v>19-23</v>
      </c>
      <c r="E69" s="300" t="str">
        <f>IF('P6'!E9="","",'P6'!E9)</f>
        <v>31.03.03</v>
      </c>
      <c r="F69" s="301" t="str">
        <f>IF('P6'!G9="","",'P6'!G9)</f>
        <v>Emil Strandskog</v>
      </c>
      <c r="G69" s="301" t="str">
        <f>IF('P6'!H9="","",'P6'!H9)</f>
        <v>Tønsberg-Kam.</v>
      </c>
      <c r="H69" s="297">
        <f>IF('P6'!O9="","",'P6'!O9)</f>
        <v>81</v>
      </c>
      <c r="I69" s="297">
        <f>IF('P6'!P9="","",'P6'!P9)</f>
        <v>103</v>
      </c>
      <c r="J69" s="298">
        <f>IF('P6'!T9="","",'P6'!T9)</f>
        <v>7.4</v>
      </c>
      <c r="K69" s="298">
        <f>IF('P6'!U9="","",'P6'!U9)</f>
        <v>11.31</v>
      </c>
      <c r="L69" s="298">
        <f>IF('P6'!V9="","",'P6'!V9)</f>
        <v>6.84</v>
      </c>
      <c r="M69" s="298">
        <f>IF('P6'!X10="","",'P6'!X10)</f>
        <v>655.5718322</v>
      </c>
    </row>
    <row r="70" ht="12.0" customHeight="1">
      <c r="A70" s="297">
        <v>30.0</v>
      </c>
      <c r="B70" s="298">
        <f>IF('P2'!B25="","",'P2'!B25)</f>
        <v>73.81</v>
      </c>
      <c r="C70" s="299" t="str">
        <f>IF('P2'!C25="","",'P2'!C25)</f>
        <v>UM</v>
      </c>
      <c r="D70" s="299" t="str">
        <f>IF('P2'!D25="","",'P2'!D25)</f>
        <v>13-14</v>
      </c>
      <c r="E70" s="300">
        <f>IF('P2'!E25="","",'P2'!E25)</f>
        <v>39760</v>
      </c>
      <c r="F70" s="301" t="str">
        <f>IF('P2'!G25="","",'P2'!G25)</f>
        <v>Nikolai K. Aadland</v>
      </c>
      <c r="G70" s="301" t="str">
        <f>IF('P2'!H25="","",'P2'!H25)</f>
        <v>AK Bjørgvin</v>
      </c>
      <c r="H70" s="297">
        <f>IF('P2'!O25="","",'P2'!O25)</f>
        <v>82</v>
      </c>
      <c r="I70" s="297">
        <f>IF('P2'!P25="","",'P2'!P25)</f>
        <v>97</v>
      </c>
      <c r="J70" s="298">
        <f>IF('P2'!T25="","",'P2'!T25)</f>
        <v>6.77</v>
      </c>
      <c r="K70" s="298">
        <f>IF('P2'!U25="","",'P2'!U25)</f>
        <v>11.14</v>
      </c>
      <c r="L70" s="298">
        <f>IF('P2'!V25="","",'P2'!V25)</f>
        <v>7.45</v>
      </c>
      <c r="M70" s="298">
        <f>IF('P2'!X26="","",'P2'!X26)</f>
        <v>652.1673739</v>
      </c>
    </row>
    <row r="71" ht="12.0" customHeight="1">
      <c r="A71" s="297">
        <v>31.0</v>
      </c>
      <c r="B71" s="298">
        <f>IF('P4'!B25="","",'P4'!B25)</f>
        <v>82.2</v>
      </c>
      <c r="C71" s="299" t="str">
        <f>IF('P4'!C25="","",'P4'!C25)</f>
        <v>UM</v>
      </c>
      <c r="D71" s="299" t="str">
        <f>IF('P4'!D25="","",'P4'!D25)</f>
        <v>15-16</v>
      </c>
      <c r="E71" s="300">
        <f>IF('P4'!E25="","",'P4'!E25)</f>
        <v>39328</v>
      </c>
      <c r="F71" s="301" t="str">
        <f>IF('P4'!G25="","",'P4'!G25)</f>
        <v>Oliver Haugan</v>
      </c>
      <c r="G71" s="301" t="str">
        <f>IF('P4'!H25="","",'P4'!H25)</f>
        <v>Tønsberg-Kam.</v>
      </c>
      <c r="H71" s="297">
        <f>IF('P4'!O25="","",'P4'!O25)</f>
        <v>78</v>
      </c>
      <c r="I71" s="297">
        <f>IF('P4'!P25="","",'P4'!P25)</f>
        <v>100</v>
      </c>
      <c r="J71" s="298">
        <f>IF('P4'!T25="","",'P4'!T25)</f>
        <v>7.09</v>
      </c>
      <c r="K71" s="298">
        <f>IF('P4'!U25="","",'P4'!U25)</f>
        <v>10.42</v>
      </c>
      <c r="L71" s="298">
        <f>IF('P4'!V25="","",'P4'!V25)</f>
        <v>7.04</v>
      </c>
      <c r="M71" s="298">
        <f>IF('P4'!X26="","",'P4'!X26)</f>
        <v>641.291411</v>
      </c>
    </row>
    <row r="72" ht="12.0" customHeight="1">
      <c r="A72" s="297">
        <v>32.0</v>
      </c>
      <c r="B72" s="298">
        <f>IF('P4'!B29="","",'P4'!B29)</f>
        <v>67.71</v>
      </c>
      <c r="C72" s="299" t="str">
        <f>IF('P4'!C29="","",'P4'!C29)</f>
        <v>UM</v>
      </c>
      <c r="D72" s="299" t="str">
        <f>IF('P4'!D29="","",'P4'!D29)</f>
        <v>15-16</v>
      </c>
      <c r="E72" s="300">
        <f>IF('P4'!E29="","",'P4'!E29)</f>
        <v>39076</v>
      </c>
      <c r="F72" s="301" t="str">
        <f>IF('P4'!G29="","",'P4'!G29)</f>
        <v>Brede Lesto</v>
      </c>
      <c r="G72" s="301" t="str">
        <f>IF('P4'!H29="","",'P4'!H29)</f>
        <v>Tambarskjelvar IL</v>
      </c>
      <c r="H72" s="297">
        <f>IF('P4'!O29="","",'P4'!O29)</f>
        <v>58</v>
      </c>
      <c r="I72" s="297">
        <f>IF('P4'!P29="","",'P4'!P29)</f>
        <v>80</v>
      </c>
      <c r="J72" s="298">
        <f>IF('P4'!T29="","",'P4'!T29)</f>
        <v>7.7</v>
      </c>
      <c r="K72" s="298">
        <f>IF('P4'!U29="","",'P4'!U29)</f>
        <v>10.21</v>
      </c>
      <c r="L72" s="298">
        <f>IF('P4'!V29="","",'P4'!V29)</f>
        <v>6.87</v>
      </c>
      <c r="M72" s="298">
        <f>IF('P4'!X30="","",'P4'!X30)</f>
        <v>638.0039384</v>
      </c>
    </row>
    <row r="73" ht="12.0" customHeight="1">
      <c r="A73" s="297">
        <v>33.0</v>
      </c>
      <c r="B73" s="298">
        <f>IF('P9'!B25="","",'P9'!B25)</f>
        <v>79.17</v>
      </c>
      <c r="C73" s="299" t="str">
        <f>IF('P9'!C25="","",'P9'!C25)</f>
        <v>M6</v>
      </c>
      <c r="D73" s="299" t="str">
        <f>IF('P9'!D25="","",'P9'!D25)</f>
        <v>+35</v>
      </c>
      <c r="E73" s="300" t="str">
        <f>IF('P9'!E25="","",'P9'!E25)</f>
        <v>04.09.61</v>
      </c>
      <c r="F73" s="301" t="str">
        <f>IF('P9'!G25="","",'P9'!G25)</f>
        <v>Terje Gulvik</v>
      </c>
      <c r="G73" s="301" t="str">
        <f>IF('P9'!H25="","",'P9'!H25)</f>
        <v>Larvik AK</v>
      </c>
      <c r="H73" s="297">
        <f>IF('P9'!O25="","",'P9'!O25)</f>
        <v>79</v>
      </c>
      <c r="I73" s="297">
        <f>IF('P9'!P25="","",'P9'!P25)</f>
        <v>100</v>
      </c>
      <c r="J73" s="298">
        <f>IF('P9'!T25="","",'P9'!T25)</f>
        <v>7.21</v>
      </c>
      <c r="K73" s="298">
        <f>IF('P9'!U25="","",'P9'!U25)</f>
        <v>9.12</v>
      </c>
      <c r="L73" s="298">
        <f>IF('P9'!V25="","",'P9'!V25)</f>
        <v>7.52</v>
      </c>
      <c r="M73" s="298">
        <f>IF('P9'!X26="","",'P9'!X26)</f>
        <v>616.5605551</v>
      </c>
    </row>
    <row r="74" ht="12.0" customHeight="1">
      <c r="A74" s="297">
        <v>34.0</v>
      </c>
      <c r="B74" s="298">
        <f>IF('P5'!B29="","",'P5'!B29)</f>
        <v>91.4</v>
      </c>
      <c r="C74" s="299" t="str">
        <f>IF('P5'!C29="","",'P5'!C29)</f>
        <v>JM</v>
      </c>
      <c r="D74" s="299" t="str">
        <f>IF('P5'!D29="","",'P5'!D29)</f>
        <v>17-18</v>
      </c>
      <c r="E74" s="300">
        <f>IF('P5'!E29="","",'P5'!E29)</f>
        <v>38261</v>
      </c>
      <c r="F74" s="301" t="str">
        <f>IF('P5'!G29="","",'P5'!G29)</f>
        <v>Safa Sjøli Ararat</v>
      </c>
      <c r="G74" s="301" t="str">
        <f>IF('P5'!H29="","",'P5'!H29)</f>
        <v>Nidelv IL</v>
      </c>
      <c r="H74" s="297">
        <f>IF('P5'!O29="","",'P5'!O29)</f>
        <v>80</v>
      </c>
      <c r="I74" s="297">
        <f>IF('P5'!P29="","",'P5'!P29)</f>
        <v>98</v>
      </c>
      <c r="J74" s="298">
        <f>IF('P5'!T29="","",'P5'!T29)</f>
        <v>7.22</v>
      </c>
      <c r="K74" s="298">
        <f>IF('P5'!U29="","",'P5'!U29)</f>
        <v>8.82</v>
      </c>
      <c r="L74" s="298">
        <f>IF('P5'!V29="","",'P5'!V29)</f>
        <v>6.98</v>
      </c>
      <c r="M74" s="298">
        <f>IF('P5'!X30="","",'P5'!X30)</f>
        <v>611.2096081</v>
      </c>
    </row>
    <row r="75" ht="12.0" customHeight="1">
      <c r="A75" s="297">
        <v>35.0</v>
      </c>
      <c r="B75" s="298">
        <f>IF('P4'!B17="","",'P4'!B17)</f>
        <v>68.45</v>
      </c>
      <c r="C75" s="299" t="str">
        <f>IF('P4'!C17="","",'P4'!C17)</f>
        <v>UM</v>
      </c>
      <c r="D75" s="299" t="str">
        <f>IF('P4'!D17="","",'P4'!D17)</f>
        <v>15-16</v>
      </c>
      <c r="E75" s="300">
        <f>IF('P4'!E17="","",'P4'!E17)</f>
        <v>39126</v>
      </c>
      <c r="F75" s="301" t="str">
        <f>IF('P4'!G17="","",'P4'!G17)</f>
        <v>Rene Djupå</v>
      </c>
      <c r="G75" s="301" t="str">
        <f>IF('P4'!H17="","",'P4'!H17)</f>
        <v>Hitra VK</v>
      </c>
      <c r="H75" s="297">
        <f>IF('P4'!O17="","",'P4'!O17)</f>
        <v>62</v>
      </c>
      <c r="I75" s="297">
        <f>IF('P4'!P17="","",'P4'!P17)</f>
        <v>73</v>
      </c>
      <c r="J75" s="298">
        <f>IF('P4'!T17="","",'P4'!T17)</f>
        <v>7.22</v>
      </c>
      <c r="K75" s="298">
        <f>IF('P4'!U17="","",'P4'!U17)</f>
        <v>9.62</v>
      </c>
      <c r="L75" s="298">
        <f>IF('P4'!V17="","",'P4'!V17)</f>
        <v>7.02</v>
      </c>
      <c r="M75" s="298">
        <f>IF('P4'!X18="","",'P4'!X18)</f>
        <v>605.3016585</v>
      </c>
    </row>
    <row r="76" ht="12.0" customHeight="1">
      <c r="A76" s="297">
        <v>36.0</v>
      </c>
      <c r="B76" s="298">
        <f>IF('P5'!B17="","",'P5'!B17)</f>
        <v>89.95</v>
      </c>
      <c r="C76" s="299" t="str">
        <f>IF('P5'!C17="","",'P5'!C17)</f>
        <v>UM</v>
      </c>
      <c r="D76" s="299" t="str">
        <f>IF('P5'!D17="","",'P5'!D17)</f>
        <v>15-16</v>
      </c>
      <c r="E76" s="300">
        <f>IF('P5'!E17="","",'P5'!E17)</f>
        <v>38951</v>
      </c>
      <c r="F76" s="301" t="str">
        <f>IF('P5'!G17="","",'P5'!G17)</f>
        <v>Jakub Kubyda</v>
      </c>
      <c r="G76" s="301" t="str">
        <f>IF('P5'!H17="","",'P5'!H17)</f>
        <v>Tambarskjelvar IL</v>
      </c>
      <c r="H76" s="297">
        <f>IF('P5'!O17="","",'P5'!O17)</f>
        <v>70</v>
      </c>
      <c r="I76" s="297">
        <f>IF('P5'!P17="","",'P5'!P17)</f>
        <v>81</v>
      </c>
      <c r="J76" s="298">
        <f>IF('P5'!T17="","",'P5'!T17)</f>
        <v>7.6</v>
      </c>
      <c r="K76" s="298">
        <f>IF('P5'!U17="","",'P5'!U17)</f>
        <v>9.92</v>
      </c>
      <c r="L76" s="298">
        <f>IF('P5'!V17="","",'P5'!V17)</f>
        <v>6.75</v>
      </c>
      <c r="M76" s="298">
        <f>IF('P5'!X18="","",'P5'!X18)</f>
        <v>604.4484</v>
      </c>
    </row>
    <row r="77" ht="12.0" customHeight="1">
      <c r="A77" s="297">
        <v>37.0</v>
      </c>
      <c r="B77" s="298">
        <f>IF('P2'!B19="","",'P2'!B19)</f>
        <v>67.04</v>
      </c>
      <c r="C77" s="299" t="str">
        <f>IF('P2'!C19="","",'P2'!C19)</f>
        <v>UM</v>
      </c>
      <c r="D77" s="299" t="str">
        <f>IF('P2'!D19="","",'P2'!D19)</f>
        <v>13-14</v>
      </c>
      <c r="E77" s="300">
        <f>IF('P2'!E19="","",'P2'!E19)</f>
        <v>39679</v>
      </c>
      <c r="F77" s="301" t="str">
        <f>IF('P2'!G19="","",'P2'!G19)</f>
        <v>Olai Åmot</v>
      </c>
      <c r="G77" s="301" t="str">
        <f>IF('P2'!H19="","",'P2'!H19)</f>
        <v>Tambarskjelvar IL</v>
      </c>
      <c r="H77" s="297">
        <f>IF('P2'!O19="","",'P2'!O19)</f>
        <v>47</v>
      </c>
      <c r="I77" s="297">
        <f>IF('P2'!P19="","",'P2'!P19)</f>
        <v>63</v>
      </c>
      <c r="J77" s="298">
        <f>IF('P2'!T19="","",'P2'!T19)</f>
        <v>8.05</v>
      </c>
      <c r="K77" s="298">
        <f>IF('P2'!U19="","",'P2'!U19)</f>
        <v>9.97</v>
      </c>
      <c r="L77" s="298">
        <f>IF('P2'!V19="","",'P2'!V19)</f>
        <v>7</v>
      </c>
      <c r="M77" s="298">
        <f>IF('P2'!X20="","",'P2'!X20)</f>
        <v>594.5346645</v>
      </c>
    </row>
    <row r="78" ht="12.0" customHeight="1">
      <c r="A78" s="297">
        <v>38.0</v>
      </c>
      <c r="B78" s="298">
        <f>IF('P2'!B11="","",'P2'!B11)</f>
        <v>49.49</v>
      </c>
      <c r="C78" s="299" t="str">
        <f>IF('P2'!C11="","",'P2'!C11)</f>
        <v>UM</v>
      </c>
      <c r="D78" s="299" t="str">
        <f>IF('P2'!D11="","",'P2'!D11)</f>
        <v>13-14</v>
      </c>
      <c r="E78" s="300">
        <f>IF('P2'!E11="","",'P2'!E11)</f>
        <v>39710</v>
      </c>
      <c r="F78" s="301" t="str">
        <f>IF('P2'!G11="","",'P2'!G11)</f>
        <v>Tom Andre Birkelid Rosvoll</v>
      </c>
      <c r="G78" s="301" t="str">
        <f>IF('P2'!H11="","",'P2'!H11)</f>
        <v>Tambarskjelvar IL</v>
      </c>
      <c r="H78" s="297">
        <f>IF('P2'!O11="","",'P2'!O11)</f>
        <v>41</v>
      </c>
      <c r="I78" s="297">
        <f>IF('P2'!P11="","",'P2'!P11)</f>
        <v>51</v>
      </c>
      <c r="J78" s="298">
        <f>IF('P2'!T11="","",'P2'!T11)</f>
        <v>6.75</v>
      </c>
      <c r="K78" s="298">
        <f>IF('P2'!U11="","",'P2'!U11)</f>
        <v>7.52</v>
      </c>
      <c r="L78" s="298">
        <f>IF('P2'!V11="","",'P2'!V11)</f>
        <v>7</v>
      </c>
      <c r="M78" s="298">
        <f>IF('P2'!X12="","",'P2'!X12)</f>
        <v>568.2268374</v>
      </c>
    </row>
    <row r="79" ht="12.0" customHeight="1">
      <c r="A79" s="297">
        <v>39.0</v>
      </c>
      <c r="B79" s="298">
        <f>IF('P9'!B23="","",'P9'!B23)</f>
        <v>95.7</v>
      </c>
      <c r="C79" s="299" t="str">
        <f>IF('P9'!C23="","",'P9'!C23)</f>
        <v>M4</v>
      </c>
      <c r="D79" s="299" t="str">
        <f>IF('P9'!D23="","",'P9'!D23)</f>
        <v>+35</v>
      </c>
      <c r="E79" s="300" t="str">
        <f>IF('P9'!E23="","",'P9'!E23)</f>
        <v>02.07.68</v>
      </c>
      <c r="F79" s="301" t="str">
        <f>IF('P9'!G23="","",'P9'!G23)</f>
        <v>Dag Rønnevik</v>
      </c>
      <c r="G79" s="301" t="str">
        <f>IF('P9'!H23="","",'P9'!H23)</f>
        <v>Tysvær VK</v>
      </c>
      <c r="H79" s="297">
        <f>IF('P9'!O23="","",'P9'!O23)</f>
        <v>76</v>
      </c>
      <c r="I79" s="297">
        <f>IF('P9'!P23="","",'P9'!P23)</f>
        <v>104</v>
      </c>
      <c r="J79" s="298">
        <f>IF('P9'!T23="","",'P9'!T23)</f>
        <v>6.73</v>
      </c>
      <c r="K79" s="298">
        <f>IF('P9'!U23="","",'P9'!U23)</f>
        <v>11.63</v>
      </c>
      <c r="L79" s="298">
        <f>IF('P9'!V23="","",'P9'!V23)</f>
        <v>8.53</v>
      </c>
      <c r="M79" s="298">
        <f>IF('P9'!X24="","",'P9'!X24)</f>
        <v>565.3088985</v>
      </c>
    </row>
    <row r="80" ht="12.0" customHeight="1">
      <c r="A80" s="297">
        <v>40.0</v>
      </c>
      <c r="B80" s="298">
        <f>IF('P4'!B9="","",'P4'!B9)</f>
        <v>56.34</v>
      </c>
      <c r="C80" s="299" t="str">
        <f>IF('P4'!C9="","",'P4'!C9)</f>
        <v>UM</v>
      </c>
      <c r="D80" s="299" t="str">
        <f>IF('P4'!D9="","",'P4'!D9)</f>
        <v>15-16</v>
      </c>
      <c r="E80" s="300">
        <f>IF('P4'!E9="","",'P4'!E9)</f>
        <v>39342</v>
      </c>
      <c r="F80" s="301" t="str">
        <f>IF('P4'!G9="","",'P4'!G9)</f>
        <v>Eirik Orasmäe</v>
      </c>
      <c r="G80" s="301" t="str">
        <f>IF('P4'!H9="","",'P4'!H9)</f>
        <v>Tambarskjelvar IL</v>
      </c>
      <c r="H80" s="297">
        <f>IF('P4'!O9="","",'P4'!O9)</f>
        <v>45</v>
      </c>
      <c r="I80" s="297">
        <f>IF('P4'!P9="","",'P4'!P9)</f>
        <v>51</v>
      </c>
      <c r="J80" s="298">
        <f>IF('P4'!T9="","",'P4'!T9)</f>
        <v>6.65</v>
      </c>
      <c r="K80" s="298">
        <f>IF('P4'!U9="","",'P4'!U9)</f>
        <v>8.17</v>
      </c>
      <c r="L80" s="298">
        <f>IF('P4'!V9="","",'P4'!V9)</f>
        <v>6.96</v>
      </c>
      <c r="M80" s="298">
        <f>IF('P4'!X10="","",'P4'!X10)</f>
        <v>553.1658721</v>
      </c>
    </row>
    <row r="81" ht="12.0" customHeight="1">
      <c r="A81" s="297">
        <v>41.0</v>
      </c>
      <c r="B81" s="298">
        <f>IF('P2'!B21="","",'P2'!B21)</f>
        <v>66.4</v>
      </c>
      <c r="C81" s="299" t="str">
        <f>IF('P2'!C21="","",'P2'!C21)</f>
        <v>UM</v>
      </c>
      <c r="D81" s="299" t="str">
        <f>IF('P2'!D21="","",'P2'!D21)</f>
        <v>13-14</v>
      </c>
      <c r="E81" s="300">
        <f>IF('P2'!E21="","",'P2'!E21)</f>
        <v>39569</v>
      </c>
      <c r="F81" s="301" t="str">
        <f>IF('P2'!G21="","",'P2'!G21)</f>
        <v>Aron Jensen Fauske</v>
      </c>
      <c r="G81" s="301" t="str">
        <f>IF('P2'!H21="","",'P2'!H21)</f>
        <v>Tambarskjelvar IL</v>
      </c>
      <c r="H81" s="297">
        <f>IF('P2'!O21="","",'P2'!O21)</f>
        <v>58</v>
      </c>
      <c r="I81" s="297">
        <f>IF('P2'!P21="","",'P2'!P21)</f>
        <v>70</v>
      </c>
      <c r="J81" s="298">
        <f>IF('P2'!T21="","",'P2'!T21)</f>
        <v>6.23</v>
      </c>
      <c r="K81" s="298">
        <f>IF('P2'!U21="","",'P2'!U21)</f>
        <v>8.44</v>
      </c>
      <c r="L81" s="298">
        <f>IF('P2'!V21="","",'P2'!V21)</f>
        <v>7.48</v>
      </c>
      <c r="M81" s="298">
        <f>IF('P2'!X22="","",'P2'!X22)</f>
        <v>548.6172369</v>
      </c>
    </row>
    <row r="82" ht="12.0" customHeight="1">
      <c r="A82" s="297">
        <v>42.0</v>
      </c>
      <c r="B82" s="298">
        <f>IF('P2'!B15="","",'P2'!B15)</f>
        <v>63.54</v>
      </c>
      <c r="C82" s="299" t="str">
        <f>IF('P2'!C15="","",'P2'!C15)</f>
        <v>UM</v>
      </c>
      <c r="D82" s="299" t="str">
        <f>IF('P2'!D15="","",'P2'!D15)</f>
        <v>13-14</v>
      </c>
      <c r="E82" s="300">
        <f>IF('P2'!E15="","",'P2'!E15)</f>
        <v>39627</v>
      </c>
      <c r="F82" s="301" t="str">
        <f>IF('P2'!G15="","",'P2'!G15)</f>
        <v>William Kyvik</v>
      </c>
      <c r="G82" s="301" t="str">
        <f>IF('P2'!H15="","",'P2'!H15)</f>
        <v>Tysvær VK</v>
      </c>
      <c r="H82" s="297">
        <f>IF('P2'!O15="","",'P2'!O15)</f>
        <v>45</v>
      </c>
      <c r="I82" s="297">
        <f>IF('P2'!P15="","",'P2'!P15)</f>
        <v>61</v>
      </c>
      <c r="J82" s="298">
        <f>IF('P2'!T15="","",'P2'!T15)</f>
        <v>6.49</v>
      </c>
      <c r="K82" s="298">
        <f>IF('P2'!U15="","",'P2'!U15)</f>
        <v>8.6</v>
      </c>
      <c r="L82" s="298">
        <f>IF('P2'!V15="","",'P2'!V15)</f>
        <v>7.46</v>
      </c>
      <c r="M82" s="298">
        <f>IF('P2'!X16="","",'P2'!X16)</f>
        <v>528.4701899</v>
      </c>
    </row>
    <row r="83" ht="12.0" customHeight="1">
      <c r="A83" s="297">
        <v>43.0</v>
      </c>
      <c r="B83" s="298">
        <f>IF('P5'!B9="","",'P5'!B9)</f>
        <v>69.48</v>
      </c>
      <c r="C83" s="299" t="str">
        <f>IF('P5'!C9="","",'P5'!C9)</f>
        <v>UM</v>
      </c>
      <c r="D83" s="299" t="str">
        <f>IF('P5'!D9="","",'P5'!D9)</f>
        <v>15-16</v>
      </c>
      <c r="E83" s="300">
        <f>IF('P5'!E9="","",'P5'!E9)</f>
        <v>38727</v>
      </c>
      <c r="F83" s="301" t="str">
        <f>IF('P5'!G9="","",'P5'!G9)</f>
        <v>Henrik Firminio Kjeldsberg</v>
      </c>
      <c r="G83" s="301" t="str">
        <f>IF('P5'!H9="","",'P5'!H9)</f>
        <v>Nidelv IL</v>
      </c>
      <c r="H83" s="297">
        <f>IF('P5'!O9="","",'P5'!O9)</f>
        <v>55</v>
      </c>
      <c r="I83" s="297">
        <f>IF('P5'!P9="","",'P5'!P9)</f>
        <v>65</v>
      </c>
      <c r="J83" s="298">
        <f>IF('P5'!T9="","",'P5'!T9)</f>
        <v>6.18</v>
      </c>
      <c r="K83" s="298">
        <f>IF('P5'!U9="","",'P5'!U9)</f>
        <v>8.02</v>
      </c>
      <c r="L83" s="298">
        <f>IF('P5'!V9="","",'P5'!V9)</f>
        <v>7.48</v>
      </c>
      <c r="M83" s="298">
        <f>IF('P5'!X10="","",'P5'!X10)</f>
        <v>520.3681818</v>
      </c>
    </row>
    <row r="84" ht="12.0" customHeight="1">
      <c r="A84" s="297">
        <v>44.0</v>
      </c>
      <c r="B84" s="298">
        <f>IF('P4'!B11="","",'P4'!B11)</f>
        <v>61.34</v>
      </c>
      <c r="C84" s="299" t="str">
        <f>IF('P4'!C11="","",'P4'!C11)</f>
        <v>UM</v>
      </c>
      <c r="D84" s="299" t="str">
        <f>IF('P4'!D11="","",'P4'!D11)</f>
        <v>15-16</v>
      </c>
      <c r="E84" s="300">
        <f>IF('P4'!E11="","",'P4'!E11)</f>
        <v>39222</v>
      </c>
      <c r="F84" s="301" t="str">
        <f>IF('P4'!G11="","",'P4'!G11)</f>
        <v>Sean Elliot Paudel</v>
      </c>
      <c r="G84" s="301" t="str">
        <f>IF('P4'!H11="","",'P4'!H11)</f>
        <v>Tysvær VK</v>
      </c>
      <c r="H84" s="297">
        <f>IF('P4'!O11="","",'P4'!O11)</f>
        <v>45</v>
      </c>
      <c r="I84" s="297">
        <f>IF('P4'!P11="","",'P4'!P11)</f>
        <v>70</v>
      </c>
      <c r="J84" s="298">
        <f>IF('P4'!T11="","",'P4'!T11)</f>
        <v>6.89</v>
      </c>
      <c r="K84" s="298">
        <f>IF('P4'!U11="","",'P4'!U11)</f>
        <v>5.5</v>
      </c>
      <c r="L84" s="298">
        <f>IF('P4'!V11="","",'P4'!V11)</f>
        <v>7.54</v>
      </c>
      <c r="M84" s="298">
        <f>IF('P4'!X12="","",'P4'!X12)</f>
        <v>510.6811013</v>
      </c>
    </row>
    <row r="85" ht="12.0" customHeight="1">
      <c r="A85" s="297">
        <v>45.0</v>
      </c>
      <c r="B85" s="298">
        <f>IF('P2'!B13="","",'P2'!B13)</f>
        <v>49.6</v>
      </c>
      <c r="C85" s="299" t="str">
        <f>IF('P2'!C13="","",'P2'!C13)</f>
        <v>UM</v>
      </c>
      <c r="D85" s="299" t="str">
        <f>IF('P2'!D13="","",'P2'!D13)</f>
        <v>13-14</v>
      </c>
      <c r="E85" s="300">
        <f>IF('P2'!E13="","",'P2'!E13)</f>
        <v>39883</v>
      </c>
      <c r="F85" s="301" t="str">
        <f>IF('P2'!G13="","",'P2'!G13)</f>
        <v>Ruben Skjørestad</v>
      </c>
      <c r="G85" s="301" t="str">
        <f>IF('P2'!H13="","",'P2'!H13)</f>
        <v>Vigrestad IK</v>
      </c>
      <c r="H85" s="297">
        <f>IF('P2'!O13="","",'P2'!O13)</f>
        <v>28</v>
      </c>
      <c r="I85" s="297">
        <f>IF('P2'!P13="","",'P2'!P13)</f>
        <v>34</v>
      </c>
      <c r="J85" s="298">
        <f>IF('P2'!T13="","",'P2'!T13)</f>
        <v>5.98</v>
      </c>
      <c r="K85" s="298">
        <f>IF('P2'!U13="","",'P2'!U13)</f>
        <v>8.07</v>
      </c>
      <c r="L85" s="298">
        <f>IF('P2'!V13="","",'P2'!V13)</f>
        <v>7.54</v>
      </c>
      <c r="M85" s="298">
        <f>IF('P2'!X14="","",'P2'!X14)</f>
        <v>476.8740418</v>
      </c>
    </row>
    <row r="86" ht="12.0" customHeight="1">
      <c r="A86" s="297">
        <v>46.0</v>
      </c>
      <c r="B86" s="298">
        <f>IF('P2'!B17="","",'P2'!B17)</f>
        <v>61.96</v>
      </c>
      <c r="C86" s="299" t="str">
        <f>IF('P2'!C17="","",'P2'!C17)</f>
        <v>UM</v>
      </c>
      <c r="D86" s="299" t="str">
        <f>IF('P2'!D17="","",'P2'!D17)</f>
        <v>13-14</v>
      </c>
      <c r="E86" s="300">
        <f>IF('P2'!E17="","",'P2'!E17)</f>
        <v>39663</v>
      </c>
      <c r="F86" s="301" t="str">
        <f>IF('P2'!G17="","",'P2'!G17)</f>
        <v>Andreas Kvamsås Savland</v>
      </c>
      <c r="G86" s="301" t="str">
        <f>IF('P2'!H17="","",'P2'!H17)</f>
        <v>Tambarskjelvar IL</v>
      </c>
      <c r="H86" s="297">
        <f>IF('P2'!O17="","",'P2'!O17)</f>
        <v>42</v>
      </c>
      <c r="I86" s="297">
        <f>IF('P2'!P17="","",'P2'!P17)</f>
        <v>48</v>
      </c>
      <c r="J86" s="298">
        <f>IF('P2'!T17="","",'P2'!T17)</f>
        <v>6.12</v>
      </c>
      <c r="K86" s="298">
        <f>IF('P2'!U17="","",'P2'!U17)</f>
        <v>7.05</v>
      </c>
      <c r="L86" s="298">
        <f>IF('P2'!V17="","",'P2'!V17)</f>
        <v>7.74</v>
      </c>
      <c r="M86" s="298">
        <f>IF('P2'!X18="","",'P2'!X18)</f>
        <v>464.7253931</v>
      </c>
    </row>
    <row r="87" ht="12.0" customHeight="1">
      <c r="A87" s="297">
        <v>47.0</v>
      </c>
      <c r="B87" s="298">
        <f>IF('P2'!B9="","",'P2'!B9)</f>
        <v>46.82</v>
      </c>
      <c r="C87" s="299" t="str">
        <f>IF('P2'!C9="","",'P2'!C9)</f>
        <v>UM</v>
      </c>
      <c r="D87" s="299" t="str">
        <f>IF('P2'!D9="","",'P2'!D9)</f>
        <v>13-14</v>
      </c>
      <c r="E87" s="300">
        <f>IF('P2'!E9="","",'P2'!E9)</f>
        <v>40146</v>
      </c>
      <c r="F87" s="301" t="str">
        <f>IF('P2'!G9="","",'P2'!G9)</f>
        <v>Svein Surdal</v>
      </c>
      <c r="G87" s="301" t="str">
        <f>IF('P2'!H9="","",'P2'!H9)</f>
        <v>Vigrestad IK</v>
      </c>
      <c r="H87" s="297">
        <f>IF('P2'!O9="","",'P2'!O9)</f>
        <v>23</v>
      </c>
      <c r="I87" s="297">
        <f>IF('P2'!P9="","",'P2'!P9)</f>
        <v>32</v>
      </c>
      <c r="J87" s="298">
        <f>IF('P2'!T9="","",'P2'!T9)</f>
        <v>5.1</v>
      </c>
      <c r="K87" s="298">
        <f>IF('P2'!U9="","",'P2'!U9)</f>
        <v>6.42</v>
      </c>
      <c r="L87" s="298">
        <f>IF('P2'!V9="","",'P2'!V9)</f>
        <v>8.33</v>
      </c>
      <c r="M87" s="298">
        <f>IF('P2'!X10="","",'P2'!X10)</f>
        <v>396.2728523</v>
      </c>
    </row>
    <row r="88" ht="12.0" customHeight="1">
      <c r="A88" s="297">
        <v>48.0</v>
      </c>
      <c r="B88" s="298">
        <f>IF('P2'!B27="","",'P2'!B27)</f>
        <v>110.1</v>
      </c>
      <c r="C88" s="299" t="str">
        <f>IF('P2'!C27="","",'P2'!C27)</f>
        <v>UM</v>
      </c>
      <c r="D88" s="299" t="str">
        <f>IF('P2'!D27="","",'P2'!D27)</f>
        <v>13-14</v>
      </c>
      <c r="E88" s="300">
        <f>IF('P2'!E27="","",'P2'!E27)</f>
        <v>39854</v>
      </c>
      <c r="F88" s="301" t="str">
        <f>IF('P2'!G27="","",'P2'!G27)</f>
        <v>Ove Berge Christiansen</v>
      </c>
      <c r="G88" s="301" t="str">
        <f>IF('P2'!H27="","",'P2'!H27)</f>
        <v>Tysvær VK</v>
      </c>
      <c r="H88" s="297">
        <f>IF('P2'!O27="","",'P2'!O27)</f>
        <v>38</v>
      </c>
      <c r="I88" s="297">
        <f>IF('P2'!P27="","",'P2'!P27)</f>
        <v>45</v>
      </c>
      <c r="J88" s="298">
        <f>IF('P2'!T27="","",'P2'!T27)</f>
        <v>4.1</v>
      </c>
      <c r="K88" s="298">
        <f>IF('P2'!U27="","",'P2'!U27)</f>
        <v>7.67</v>
      </c>
      <c r="L88" s="298">
        <f>IF('P2'!V27="","",'P2'!V27)</f>
        <v>9.44</v>
      </c>
      <c r="M88" s="298">
        <f>IF('P2'!X28="","",'P2'!X28)</f>
        <v>291.2734426</v>
      </c>
    </row>
    <row r="89" ht="12.0" customHeight="1">
      <c r="A89" s="297"/>
      <c r="B89" s="298">
        <f>IF('P9'!B17="","",'P9'!B17)</f>
        <v>108.83</v>
      </c>
      <c r="C89" s="299" t="str">
        <f>IF('P9'!C17="","",'P9'!C17)</f>
        <v>SM</v>
      </c>
      <c r="D89" s="299" t="str">
        <f>IF('P9'!D17="","",'P9'!D17)</f>
        <v>24-34</v>
      </c>
      <c r="E89" s="300" t="str">
        <f>IF('P9'!E17="","",'P9'!E17)</f>
        <v>17.11.91</v>
      </c>
      <c r="F89" s="301" t="str">
        <f>IF('P9'!G17="","",'P9'!G17)</f>
        <v>Tord Gravdal</v>
      </c>
      <c r="G89" s="301" t="str">
        <f>IF('P9'!H17="","",'P9'!H17)</f>
        <v>Vigrestad IK</v>
      </c>
      <c r="H89" s="297" t="str">
        <f>IF('P9'!O17="","",'P9'!O17)</f>
        <v/>
      </c>
      <c r="I89" s="297" t="str">
        <f>IF('P9'!P17="","",'P9'!P17)</f>
        <v/>
      </c>
      <c r="J89" s="298" t="str">
        <f>IF('P9'!T17="","",'P9'!T17)</f>
        <v/>
      </c>
      <c r="K89" s="298" t="str">
        <f>IF('P9'!U17="","",'P9'!U17)</f>
        <v/>
      </c>
      <c r="L89" s="298" t="str">
        <f>IF('P9'!V17="","",'P9'!V17)</f>
        <v/>
      </c>
      <c r="M89" s="298" t="str">
        <f>IF('P9'!X18="","",'P9'!X18)</f>
        <v/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6">
    <mergeCell ref="A1:M1"/>
    <mergeCell ref="A2:E2"/>
    <mergeCell ref="F2:I2"/>
    <mergeCell ref="J2:M2"/>
    <mergeCell ref="A4:M4"/>
    <mergeCell ref="A39:M39"/>
  </mergeCells>
  <printOptions/>
  <pageMargins bottom="0.984251968503937" footer="0.0" header="0.0" left="0.7480314960629921" right="0.7480314960629921" top="0.984251968503937"/>
  <pageSetup fitToHeight="0"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29"/>
    <col customWidth="1" min="2" max="3" width="7.57"/>
    <col customWidth="1" min="4" max="4" width="7.14"/>
    <col customWidth="1" min="5" max="5" width="10.29"/>
    <col customWidth="1" min="6" max="6" width="29.29"/>
    <col customWidth="1" min="7" max="7" width="20.57"/>
    <col customWidth="1" min="8" max="9" width="6.86"/>
    <col customWidth="1" min="10" max="11" width="8.57"/>
    <col customWidth="1" min="12" max="12" width="9.57"/>
    <col customWidth="1" min="13" max="13" width="9.29"/>
    <col customWidth="1" min="14" max="26" width="8.86"/>
  </cols>
  <sheetData>
    <row r="1" ht="12.0" customHeight="1">
      <c r="A1" s="284" t="s">
        <v>265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</row>
    <row r="2" ht="24.0" customHeight="1">
      <c r="A2" s="287" t="str">
        <f>IF('P1'!I5&gt;0,'P1'!I5,"")</f>
        <v>Larvik AK</v>
      </c>
      <c r="B2" s="285"/>
      <c r="C2" s="285"/>
      <c r="D2" s="285"/>
      <c r="E2" s="288"/>
      <c r="F2" s="289" t="str">
        <f>IF('P1'!P5&gt;0,'P1'!P5,"")</f>
        <v>Stavernhallen</v>
      </c>
      <c r="G2" s="285"/>
      <c r="H2" s="285"/>
      <c r="I2" s="288"/>
      <c r="J2" s="290" t="s">
        <v>253</v>
      </c>
      <c r="K2" s="285"/>
      <c r="L2" s="285"/>
      <c r="M2" s="288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ht="12.0" customHeight="1">
      <c r="A3" s="292" t="s">
        <v>254</v>
      </c>
      <c r="B3" s="294" t="s">
        <v>255</v>
      </c>
      <c r="C3" s="294" t="s">
        <v>256</v>
      </c>
      <c r="D3" s="292" t="s">
        <v>257</v>
      </c>
      <c r="E3" s="292" t="s">
        <v>258</v>
      </c>
      <c r="F3" s="295" t="s">
        <v>18</v>
      </c>
      <c r="G3" s="295" t="s">
        <v>259</v>
      </c>
      <c r="H3" s="292" t="s">
        <v>20</v>
      </c>
      <c r="I3" s="292" t="s">
        <v>21</v>
      </c>
      <c r="J3" s="292" t="s">
        <v>260</v>
      </c>
      <c r="K3" s="292" t="s">
        <v>261</v>
      </c>
      <c r="L3" s="292" t="s">
        <v>26</v>
      </c>
      <c r="M3" s="292" t="s">
        <v>23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0" customHeight="1">
      <c r="A4" s="296" t="s">
        <v>266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ht="10.5" customHeight="1">
      <c r="A5" s="292"/>
      <c r="B5" s="294"/>
      <c r="C5" s="294"/>
      <c r="D5" s="292"/>
      <c r="E5" s="292"/>
      <c r="F5" s="295"/>
      <c r="G5" s="295"/>
      <c r="H5" s="292"/>
      <c r="I5" s="292"/>
      <c r="J5" s="292"/>
      <c r="K5" s="292"/>
      <c r="L5" s="292"/>
      <c r="M5" s="292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A6" s="297">
        <v>1.0</v>
      </c>
      <c r="B6" s="299">
        <f>IF('P1'!B11="","",'P1'!B11)</f>
        <v>62.19</v>
      </c>
      <c r="C6" s="299" t="str">
        <f>IF('P3'!C15="","",'P3'!C15)</f>
        <v>UK</v>
      </c>
      <c r="D6" s="299" t="str">
        <f>IF('P3'!D15="","",'P3'!D15)</f>
        <v>17-18</v>
      </c>
      <c r="E6" s="300">
        <f>IF('P3'!E15="","",'P3'!E15)</f>
        <v>38424</v>
      </c>
      <c r="F6" s="301" t="str">
        <f>IF('P3'!G15="","",'P3'!G15)</f>
        <v>Sandra Nævdal</v>
      </c>
      <c r="G6" s="301" t="str">
        <f>IF('P3'!H15="","",'P3'!H15)</f>
        <v>AK Bjørgvin</v>
      </c>
      <c r="H6" s="308">
        <f>IF('P3'!O15="","",'P3'!O15)</f>
        <v>75</v>
      </c>
      <c r="I6" s="308">
        <f>IF('P3'!P15="","",'P3'!P15)</f>
        <v>92</v>
      </c>
      <c r="J6" s="299">
        <f>IF('P3'!T15="","",'P3'!T15)</f>
        <v>7.46</v>
      </c>
      <c r="K6" s="299">
        <f>IF('P3'!U15="","",'P3'!U15)</f>
        <v>11.01</v>
      </c>
      <c r="L6" s="299">
        <f>IF('P3'!V15="","",'P3'!V15)</f>
        <v>6.64</v>
      </c>
      <c r="M6" s="299">
        <f>IF('P3'!X16="","",'P3'!X16)</f>
        <v>719.7333662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0" customHeight="1">
      <c r="A7" s="297">
        <v>2.0</v>
      </c>
      <c r="B7" s="299">
        <f>IF('P1'!B15="","",'P1'!B15)</f>
        <v>48.95</v>
      </c>
      <c r="C7" s="299" t="str">
        <f>IF('P1'!C19="","",'P1'!C19)</f>
        <v>UK</v>
      </c>
      <c r="D7" s="299" t="str">
        <f>IF('P1'!D19="","",'P1'!D19)</f>
        <v>13-14</v>
      </c>
      <c r="E7" s="300">
        <f>IF('P1'!E19="","",'P1'!E19)</f>
        <v>39505</v>
      </c>
      <c r="F7" s="301" t="str">
        <f>IF('P1'!G19="","",'P1'!G19)</f>
        <v>Eline Høien</v>
      </c>
      <c r="G7" s="301" t="str">
        <f>IF('P1'!H19="","",'P1'!H19)</f>
        <v>Vigrstad IK</v>
      </c>
      <c r="H7" s="308">
        <f>IF('P1'!O19="","",'P1'!O19)</f>
        <v>47</v>
      </c>
      <c r="I7" s="308">
        <f>IF('P1'!P19="","",'P1'!P19)</f>
        <v>61</v>
      </c>
      <c r="J7" s="299">
        <f>IF('P1'!T19="","",'P1'!T19)</f>
        <v>6.32</v>
      </c>
      <c r="K7" s="299">
        <f>IF('P1'!U19="","",'P1'!U19)</f>
        <v>9.98</v>
      </c>
      <c r="L7" s="299">
        <f>IF('P1'!V19="","",'P1'!V19)</f>
        <v>7.21</v>
      </c>
      <c r="M7" s="299">
        <f>IF('P1'!X20="","",'P1'!X20)</f>
        <v>579.4724875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0" customHeight="1">
      <c r="A8" s="297">
        <v>3.0</v>
      </c>
      <c r="B8" s="299">
        <f>IF('P1'!B9="","",'P1'!B9)</f>
        <v>46.6</v>
      </c>
      <c r="C8" s="299" t="str">
        <f>IF('P3'!C17="","",'P3'!C17)</f>
        <v>UK</v>
      </c>
      <c r="D8" s="299" t="str">
        <f>IF('P3'!D17="","",'P3'!D17)</f>
        <v>17-18</v>
      </c>
      <c r="E8" s="300">
        <f>IF('P3'!E17="","",'P3'!E17)</f>
        <v>38610</v>
      </c>
      <c r="F8" s="301" t="str">
        <f>IF('P3'!G17="","",'P3'!G17)</f>
        <v>Trine Endestad Hellevang</v>
      </c>
      <c r="G8" s="301" t="str">
        <f>IF('P3'!H17="","",'P3'!H17)</f>
        <v>Tambarskjelvar IL</v>
      </c>
      <c r="H8" s="308">
        <f>IF('P3'!O17="","",'P3'!O17)</f>
        <v>62</v>
      </c>
      <c r="I8" s="308">
        <f>IF('P3'!P17="","",'P3'!P17)</f>
        <v>72</v>
      </c>
      <c r="J8" s="299">
        <f>IF('P3'!T17="","",'P3'!T17)</f>
        <v>7.23</v>
      </c>
      <c r="K8" s="299">
        <f>IF('P3'!U17="","",'P3'!U17)</f>
        <v>9.95</v>
      </c>
      <c r="L8" s="299">
        <f>IF('P3'!V17="","",'P3'!V17)</f>
        <v>7.85</v>
      </c>
      <c r="M8" s="299">
        <f>IF('P3'!X18="","",'P3'!X18)</f>
        <v>557.2121586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0" customHeight="1">
      <c r="A9" s="297">
        <v>4.0</v>
      </c>
      <c r="B9" s="299">
        <f>IF('P1'!B11="","",'P1'!B11)</f>
        <v>62.19</v>
      </c>
      <c r="C9" s="299" t="str">
        <f>IF('P1'!C11="","",'P1'!C11)</f>
        <v>UK</v>
      </c>
      <c r="D9" s="299" t="str">
        <f>IF('P1'!D11="","",'P1'!D11)</f>
        <v>13-14</v>
      </c>
      <c r="E9" s="300">
        <f>IF('P1'!E11="","",'P1'!E11)</f>
        <v>39575</v>
      </c>
      <c r="F9" s="301" t="str">
        <f>IF('P1'!G11="","",'P1'!G11)</f>
        <v>Mariell Endestad Hellevang</v>
      </c>
      <c r="G9" s="301" t="str">
        <f>IF('P1'!H11="","",'P1'!H11)</f>
        <v>Tambarskjelvar IL</v>
      </c>
      <c r="H9" s="308">
        <f>IF('P1'!O11="","",'P1'!O11)</f>
        <v>51</v>
      </c>
      <c r="I9" s="308">
        <f>IF('P1'!P11="","",'P1'!P11)</f>
        <v>63</v>
      </c>
      <c r="J9" s="299">
        <f>IF('P1'!T11="","",'P1'!T11)</f>
        <v>6.32</v>
      </c>
      <c r="K9" s="299">
        <f>IF('P1'!U11="","",'P1'!U11)</f>
        <v>9.83</v>
      </c>
      <c r="L9" s="299">
        <f>IF('P1'!V11="","",'P1'!V11)</f>
        <v>7.63</v>
      </c>
      <c r="M9" s="299">
        <f>IF('P1'!X12="","",'P1'!X12)</f>
        <v>538.8182623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0" customHeight="1">
      <c r="A10" s="297">
        <v>5.0</v>
      </c>
      <c r="B10" s="299">
        <f>IF('P1'!B17="","",'P1'!B17)</f>
        <v>51</v>
      </c>
      <c r="C10" s="299" t="str">
        <f>IF('P1'!C15="","",'P1'!C15)</f>
        <v>UK</v>
      </c>
      <c r="D10" s="299" t="str">
        <f>IF('P1'!D15="","",'P1'!D15)</f>
        <v>13-14</v>
      </c>
      <c r="E10" s="300">
        <f>IF('P1'!E15="","",'P1'!E15)</f>
        <v>39927</v>
      </c>
      <c r="F10" s="301" t="str">
        <f>IF('P1'!G15="","",'P1'!G15)</f>
        <v>Lea B. Jensen</v>
      </c>
      <c r="G10" s="301" t="str">
        <f>IF('P1'!H15="","",'P1'!H15)</f>
        <v>Vigrstad IK</v>
      </c>
      <c r="H10" s="308">
        <f>IF('P1'!O15="","",'P1'!O15)</f>
        <v>41</v>
      </c>
      <c r="I10" s="308">
        <f>IF('P1'!P15="","",'P1'!P15)</f>
        <v>51</v>
      </c>
      <c r="J10" s="299">
        <f>IF('P1'!T15="","",'P1'!T15)</f>
        <v>5.81</v>
      </c>
      <c r="K10" s="299">
        <f>IF('P1'!U15="","",'P1'!U15)</f>
        <v>7.26</v>
      </c>
      <c r="L10" s="299">
        <f>IF('P1'!V15="","",'P1'!V15)</f>
        <v>7.46</v>
      </c>
      <c r="M10" s="299">
        <f>IF('P1'!X16="","",'P1'!X16)</f>
        <v>512.1658898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0" customHeight="1">
      <c r="A11" s="297">
        <v>6.0</v>
      </c>
      <c r="B11" s="299">
        <f>IF('P1'!B9="","",'P1'!B9)</f>
        <v>46.6</v>
      </c>
      <c r="C11" s="299" t="str">
        <f>IF('P1'!C9="","",'P1'!C9)</f>
        <v>UK</v>
      </c>
      <c r="D11" s="299" t="str">
        <f>IF('P1'!D9="","",'P1'!D9)</f>
        <v>13-14</v>
      </c>
      <c r="E11" s="300">
        <f>IF('P1'!E9="","",'P1'!E9)</f>
        <v>40008</v>
      </c>
      <c r="F11" s="301" t="str">
        <f>IF('P1'!G9="","",'P1'!G9)</f>
        <v>Heidi Nævdal</v>
      </c>
      <c r="G11" s="301" t="str">
        <f>IF('P1'!H9="","",'P1'!H9)</f>
        <v>AK Bjørgvin</v>
      </c>
      <c r="H11" s="308">
        <f>IF('P1'!O9="","",'P1'!O9)</f>
        <v>27</v>
      </c>
      <c r="I11" s="308">
        <f>IF('P1'!P9="","",'P1'!P9)</f>
        <v>37</v>
      </c>
      <c r="J11" s="299">
        <f>IF('P1'!T9="","",'P1'!T9)</f>
        <v>5.82</v>
      </c>
      <c r="K11" s="299">
        <f>IF('P1'!U9="","",'P1'!U9)</f>
        <v>7.33</v>
      </c>
      <c r="L11" s="299">
        <f>IF('P1'!V9="","",'P1'!V9)</f>
        <v>7.56</v>
      </c>
      <c r="M11" s="299">
        <f>IF('P1'!X10="","",'P1'!X10)</f>
        <v>467.2267849</v>
      </c>
    </row>
    <row r="12" ht="12.0" customHeight="1">
      <c r="A12" s="297">
        <v>7.0</v>
      </c>
      <c r="B12" s="299">
        <f>IF('P1'!B13="","",'P1'!B13)</f>
        <v>45.87</v>
      </c>
      <c r="C12" s="299" t="str">
        <f>IF('P1'!C13="","",'P1'!C13)</f>
        <v>UK</v>
      </c>
      <c r="D12" s="299" t="str">
        <f>IF('P1'!D13="","",'P1'!D13)</f>
        <v>13-14</v>
      </c>
      <c r="E12" s="300">
        <f>IF('P1'!E13="","",'P1'!E13)</f>
        <v>39957</v>
      </c>
      <c r="F12" s="301" t="str">
        <f>IF('P1'!G13="","",'P1'!G13)</f>
        <v>Nora K. Haugland</v>
      </c>
      <c r="G12" s="301" t="str">
        <f>IF('P1'!H13="","",'P1'!H13)</f>
        <v>Vigrstad IK</v>
      </c>
      <c r="H12" s="308">
        <f>IF('P1'!O13="","",'P1'!O13)</f>
        <v>31</v>
      </c>
      <c r="I12" s="308">
        <f>IF('P1'!P13="","",'P1'!P13)</f>
        <v>36</v>
      </c>
      <c r="J12" s="299">
        <f>IF('P1'!T13="","",'P1'!T13)</f>
        <v>5.38</v>
      </c>
      <c r="K12" s="299">
        <f>IF('P1'!U13="","",'P1'!U13)</f>
        <v>5.29</v>
      </c>
      <c r="L12" s="299">
        <f>IF('P1'!V13="","",'P1'!V13)</f>
        <v>8.12</v>
      </c>
      <c r="M12" s="299">
        <f>IF('P1'!X14="","",'P1'!X14)</f>
        <v>407.039611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0" customHeight="1">
      <c r="A13" s="297">
        <v>8.0</v>
      </c>
      <c r="B13" s="299">
        <f>IF('P1'!B21="","",'P1'!B21)</f>
        <v>74.66</v>
      </c>
      <c r="C13" s="299" t="str">
        <f>IF('P1'!C21="","",'P1'!C21)</f>
        <v>UK</v>
      </c>
      <c r="D13" s="299" t="str">
        <f>IF('P1'!D21="","",'P1'!D21)</f>
        <v>13-14</v>
      </c>
      <c r="E13" s="300">
        <f>IF('P1'!E21="","",'P1'!E21)</f>
        <v>39742</v>
      </c>
      <c r="F13" s="301" t="str">
        <f>IF('P1'!G21="","",'P1'!G21)</f>
        <v>Mille Dekke</v>
      </c>
      <c r="G13" s="301" t="str">
        <f>IF('P1'!H21="","",'P1'!H21)</f>
        <v>Spydeberg Atletene</v>
      </c>
      <c r="H13" s="308">
        <f>IF('P1'!O21="","",'P1'!O21)</f>
        <v>39</v>
      </c>
      <c r="I13" s="308">
        <f>IF('P1'!P21="","",'P1'!P21)</f>
        <v>52</v>
      </c>
      <c r="J13" s="299">
        <f>IF('P1'!T21="","",'P1'!T21)</f>
        <v>5.13</v>
      </c>
      <c r="K13" s="299">
        <f>IF('P1'!U21="","",'P1'!U21)</f>
        <v>9.02</v>
      </c>
      <c r="L13" s="299">
        <f>IF('P1'!V21="","",'P1'!V21)</f>
        <v>9.07</v>
      </c>
      <c r="M13" s="299">
        <f>IF('P1'!X22="","",'P1'!X22)</f>
        <v>383.4828319</v>
      </c>
    </row>
    <row r="14" ht="12.0" customHeight="1">
      <c r="A14" s="297">
        <v>9.0</v>
      </c>
      <c r="B14" s="299">
        <f>IF('P3'!B11="","",'P3'!B11)</f>
        <v>55.26</v>
      </c>
      <c r="C14" s="299" t="str">
        <f>IF('P3'!C11="","",'P3'!C11)</f>
        <v>UK</v>
      </c>
      <c r="D14" s="299" t="str">
        <f>IF('P3'!D11="","",'P3'!D11)</f>
        <v>17-18</v>
      </c>
      <c r="E14" s="300">
        <f>IF('P3'!E11="","",'P3'!E11)</f>
        <v>38515</v>
      </c>
      <c r="F14" s="301" t="str">
        <f>IF('P3'!G11="","",'P3'!G11)</f>
        <v>Rina Tysse</v>
      </c>
      <c r="G14" s="301" t="str">
        <f>IF('P3'!H11="","",'P3'!H11)</f>
        <v>Tysvær VK</v>
      </c>
      <c r="H14" s="308">
        <f>IF('P3'!O11="","",'P3'!O11)</f>
        <v>29</v>
      </c>
      <c r="I14" s="308">
        <f>IF('P3'!P11="","",'P3'!P11)</f>
        <v>35</v>
      </c>
      <c r="J14" s="299">
        <f>IF('P3'!T11="","",'P3'!T11)</f>
        <v>5.52</v>
      </c>
      <c r="K14" s="299">
        <f>IF('P3'!U11="","",'P3'!U11)</f>
        <v>5.6</v>
      </c>
      <c r="L14" s="299">
        <f>IF('P3'!V11="","",'P3'!V11)</f>
        <v>8.1</v>
      </c>
      <c r="M14" s="299">
        <f>IF('P3'!X12="","",'P3'!X12)</f>
        <v>382.6408321</v>
      </c>
    </row>
    <row r="15" ht="12.0" customHeight="1">
      <c r="A15" s="297">
        <v>10.0</v>
      </c>
      <c r="B15" s="299">
        <f>IF('P1'!B17="","",'P1'!B17)</f>
        <v>51</v>
      </c>
      <c r="C15" s="299" t="str">
        <f>IF('P1'!C17="","",'P1'!C17)</f>
        <v>UK</v>
      </c>
      <c r="D15" s="299" t="str">
        <f>IF('P1'!D17="","",'P1'!D17)</f>
        <v>13-14</v>
      </c>
      <c r="E15" s="300">
        <f>IF('P1'!E17="","",'P1'!E17)</f>
        <v>39863</v>
      </c>
      <c r="F15" s="301" t="str">
        <f>IF('P1'!G17="","",'P1'!G17)</f>
        <v>Lisa Siqveland</v>
      </c>
      <c r="G15" s="301" t="str">
        <f>IF('P1'!H17="","",'P1'!H17)</f>
        <v>Vigrstad IK</v>
      </c>
      <c r="H15" s="308">
        <f>IF('P1'!O17="","",'P1'!O17)</f>
        <v>25</v>
      </c>
      <c r="I15" s="308">
        <f>IF('P1'!P17="","",'P1'!P17)</f>
        <v>32</v>
      </c>
      <c r="J15" s="299">
        <f>IF('P1'!T17="","",'P1'!T17)</f>
        <v>5.25</v>
      </c>
      <c r="K15" s="299">
        <f>IF('P1'!U17="","",'P1'!U17)</f>
        <v>5.49</v>
      </c>
      <c r="L15" s="299">
        <f>IF('P1'!V17="","",'P1'!V17)</f>
        <v>8.61</v>
      </c>
      <c r="M15" s="299">
        <f>IF('P1'!X18="","",'P1'!X18)</f>
        <v>350.8720864</v>
      </c>
    </row>
    <row r="16" ht="10.5" customHeight="1">
      <c r="A16" s="309"/>
      <c r="B16" s="310"/>
      <c r="C16" s="310"/>
      <c r="D16" s="309"/>
      <c r="E16" s="309"/>
      <c r="F16" s="311"/>
      <c r="G16" s="311"/>
      <c r="H16" s="309"/>
      <c r="I16" s="309"/>
      <c r="J16" s="309"/>
      <c r="K16" s="309"/>
      <c r="L16" s="309"/>
      <c r="M16" s="30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0" customHeight="1">
      <c r="A17" s="312" t="s">
        <v>267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6"/>
    </row>
    <row r="18" ht="10.5" customHeight="1">
      <c r="A18" s="292"/>
      <c r="B18" s="294"/>
      <c r="C18" s="294"/>
      <c r="D18" s="292"/>
      <c r="E18" s="292"/>
      <c r="F18" s="295"/>
      <c r="G18" s="295"/>
      <c r="H18" s="292"/>
      <c r="I18" s="292"/>
      <c r="J18" s="292"/>
      <c r="K18" s="292"/>
      <c r="L18" s="292"/>
      <c r="M18" s="29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2.0" customHeight="1">
      <c r="A19" s="297">
        <v>1.0</v>
      </c>
      <c r="B19" s="299">
        <f>IF('P5'!B11="","",'P5'!B11)</f>
        <v>71.3</v>
      </c>
      <c r="C19" s="299" t="str">
        <f>IF('P5'!C11="","",'P5'!C11)</f>
        <v>UM</v>
      </c>
      <c r="D19" s="299" t="str">
        <f>IF('P5'!D11="","",'P5'!D11)</f>
        <v>15-16</v>
      </c>
      <c r="E19" s="300">
        <f>IF('P5'!E11="","",'P5'!E11)</f>
        <v>38896</v>
      </c>
      <c r="F19" s="301" t="str">
        <f>IF('P5'!G11="","",'P5'!G11)</f>
        <v>Alvolai Røyseth</v>
      </c>
      <c r="G19" s="301" t="str">
        <f>IF('P5'!H11="","",'P5'!H11)</f>
        <v>Tambarskjelvar IL</v>
      </c>
      <c r="H19" s="308">
        <f>IF('P5'!O11="","",'P5'!O11)</f>
        <v>103</v>
      </c>
      <c r="I19" s="308">
        <f>IF('P5'!P11="","",'P5'!P11)</f>
        <v>123</v>
      </c>
      <c r="J19" s="299">
        <f>IF('P5'!T11="","",'P5'!T11)</f>
        <v>9.33</v>
      </c>
      <c r="K19" s="299">
        <f>IF('P5'!U11="","",'P5'!U11)</f>
        <v>13.31</v>
      </c>
      <c r="L19" s="299">
        <f>IF('P5'!V11="","",'P5'!V11)</f>
        <v>6.39</v>
      </c>
      <c r="M19" s="299">
        <f>IF('P5'!X12="","",'P5'!X12)</f>
        <v>857.5674981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2.0" customHeight="1">
      <c r="A20" s="297">
        <v>2.0</v>
      </c>
      <c r="B20" s="299">
        <f>IF('P5'!B19="","",'P5'!B19)</f>
        <v>70.17</v>
      </c>
      <c r="C20" s="299" t="str">
        <f>IF('P5'!C19="","",'P5'!C19)</f>
        <v>UM</v>
      </c>
      <c r="D20" s="299" t="str">
        <f>IF('P5'!D19="","",'P5'!D19)</f>
        <v>17-18</v>
      </c>
      <c r="E20" s="300">
        <f>IF('P5'!E19="","",'P5'!E19)</f>
        <v>38415</v>
      </c>
      <c r="F20" s="301" t="str">
        <f>IF('P5'!G19="","",'P5'!G19)</f>
        <v>Stefan Rønnevik</v>
      </c>
      <c r="G20" s="301" t="str">
        <f>IF('P5'!H19="","",'P5'!H19)</f>
        <v>Tysvær VK</v>
      </c>
      <c r="H20" s="308">
        <f>IF('P5'!O19="","",'P5'!O19)</f>
        <v>87</v>
      </c>
      <c r="I20" s="308">
        <f>IF('P5'!P19="","",'P5'!P19)</f>
        <v>117</v>
      </c>
      <c r="J20" s="299">
        <f>IF('P5'!T19="","",'P5'!T19)</f>
        <v>9.27</v>
      </c>
      <c r="K20" s="299">
        <f>IF('P5'!U19="","",'P5'!U19)</f>
        <v>11.35</v>
      </c>
      <c r="L20" s="299">
        <f>IF('P5'!V19="","",'P5'!V19)</f>
        <v>6.06</v>
      </c>
      <c r="M20" s="299">
        <f>IF('P5'!X20="","",'P5'!X20)</f>
        <v>812.8601368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2.0" customHeight="1">
      <c r="A21" s="297">
        <v>3.0</v>
      </c>
      <c r="B21" s="299">
        <f>IF('P4'!B21="","",'P4'!B21)</f>
        <v>66.8</v>
      </c>
      <c r="C21" s="299" t="str">
        <f>IF('P4'!C21="","",'P4'!C21)</f>
        <v>UM</v>
      </c>
      <c r="D21" s="299" t="str">
        <f>IF('P4'!D21="","",'P4'!D21)</f>
        <v>15-16</v>
      </c>
      <c r="E21" s="300">
        <f>IF('P4'!E21="","",'P4'!E21)</f>
        <v>38922</v>
      </c>
      <c r="F21" s="301" t="str">
        <f>IF('P4'!G21="","",'P4'!G21)</f>
        <v>Aksel Svorstøl</v>
      </c>
      <c r="G21" s="301" t="str">
        <f>IF('P4'!H21="","",'P4'!H21)</f>
        <v>Tambarskjelvar IL</v>
      </c>
      <c r="H21" s="308">
        <f>IF('P4'!O21="","",'P4'!O21)</f>
        <v>83</v>
      </c>
      <c r="I21" s="308">
        <f>IF('P4'!P21="","",'P4'!P21)</f>
        <v>105</v>
      </c>
      <c r="J21" s="299">
        <f>IF('P4'!T21="","",'P4'!T21)</f>
        <v>8.03</v>
      </c>
      <c r="K21" s="299">
        <f>IF('P4'!U21="","",'P4'!U21)</f>
        <v>13.63</v>
      </c>
      <c r="L21" s="299">
        <f>IF('P4'!V21="","",'P4'!V21)</f>
        <v>6.19</v>
      </c>
      <c r="M21" s="299">
        <f>IF('P4'!X22="","",'P4'!X22)</f>
        <v>803.4275848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2.0" customHeight="1">
      <c r="A22" s="297">
        <v>4.0</v>
      </c>
      <c r="B22" s="299">
        <f>IF('P5'!B21="","",'P5'!B21)</f>
        <v>67.72</v>
      </c>
      <c r="C22" s="299" t="str">
        <f>IF('P5'!C21="","",'P5'!C21)</f>
        <v>UM</v>
      </c>
      <c r="D22" s="299" t="str">
        <f>IF('P5'!D21="","",'P5'!D21)</f>
        <v>17-18</v>
      </c>
      <c r="E22" s="300">
        <f>IF('P5'!E21="","",'P5'!E21)</f>
        <v>38365</v>
      </c>
      <c r="F22" s="301" t="str">
        <f>IF('P5'!G21="","",'P5'!G21)</f>
        <v>Rasmus Heggvik Aune</v>
      </c>
      <c r="G22" s="301" t="str">
        <f>IF('P5'!H21="","",'P5'!H21)</f>
        <v>Hitra VK</v>
      </c>
      <c r="H22" s="308">
        <f>IF('P5'!O21="","",'P5'!O21)</f>
        <v>98</v>
      </c>
      <c r="I22" s="308">
        <f>IF('P5'!P21="","",'P5'!P21)</f>
        <v>130</v>
      </c>
      <c r="J22" s="299">
        <f>IF('P5'!T21="","",'P5'!T21)</f>
        <v>7.67</v>
      </c>
      <c r="K22" s="299">
        <f>IF('P5'!U21="","",'P5'!U21)</f>
        <v>9.32</v>
      </c>
      <c r="L22" s="299">
        <f>IF('P5'!V21="","",'P5'!V21)</f>
        <v>6.66</v>
      </c>
      <c r="M22" s="299">
        <f>IF('P5'!X22="","",'P5'!X22)</f>
        <v>778.6286707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2.0" customHeight="1">
      <c r="A23" s="297">
        <v>5.0</v>
      </c>
      <c r="B23" s="299">
        <f>IF('P4'!B15="","",'P4'!B15)</f>
        <v>56.4</v>
      </c>
      <c r="C23" s="299" t="str">
        <f>IF('P4'!C15="","",'P4'!C15)</f>
        <v>UM</v>
      </c>
      <c r="D23" s="299" t="str">
        <f>IF('P4'!D15="","",'P4'!D15)</f>
        <v>15-16</v>
      </c>
      <c r="E23" s="300">
        <f>IF('P4'!E15="","",'P4'!E15)</f>
        <v>39079</v>
      </c>
      <c r="F23" s="301" t="str">
        <f>IF('P4'!G15="","",'P4'!G15)</f>
        <v>Emil Viktor Sveum</v>
      </c>
      <c r="G23" s="301" t="str">
        <f>IF('P4'!H15="","",'P4'!H15)</f>
        <v>Gjøvik AK</v>
      </c>
      <c r="H23" s="308">
        <f>IF('P4'!O15="","",'P4'!O15)</f>
        <v>75</v>
      </c>
      <c r="I23" s="308">
        <f>IF('P4'!P15="","",'P4'!P15)</f>
        <v>90</v>
      </c>
      <c r="J23" s="299">
        <f>IF('P4'!T15="","",'P4'!T15)</f>
        <v>8.28</v>
      </c>
      <c r="K23" s="299">
        <f>IF('P4'!U15="","",'P4'!U15)</f>
        <v>9.33</v>
      </c>
      <c r="L23" s="299">
        <f>IF('P4'!V15="","",'P4'!V15)</f>
        <v>6.4</v>
      </c>
      <c r="M23" s="299">
        <f>IF('P4'!X16="","",'P4'!X16)</f>
        <v>753.3242659</v>
      </c>
    </row>
    <row r="24" ht="12.0" customHeight="1">
      <c r="A24" s="297">
        <v>6.0</v>
      </c>
      <c r="B24" s="299">
        <f>IF('P5'!B13="","",'P5'!B13)</f>
        <v>76.95</v>
      </c>
      <c r="C24" s="299" t="str">
        <f>IF('P5'!C13="","",'P5'!C13)</f>
        <v>UM</v>
      </c>
      <c r="D24" s="299" t="str">
        <f>IF('P5'!D13="","",'P5'!D13)</f>
        <v>15-16</v>
      </c>
      <c r="E24" s="300">
        <f>IF('P5'!E13="","",'P5'!E13)</f>
        <v>38859</v>
      </c>
      <c r="F24" s="301" t="str">
        <f>IF('P5'!G13="","",'P5'!G13)</f>
        <v>Nima Berntsen </v>
      </c>
      <c r="G24" s="301" t="str">
        <f>IF('P5'!H13="","",'P5'!H13)</f>
        <v>Tambarskjelvar IL</v>
      </c>
      <c r="H24" s="308">
        <f>IF('P5'!O13="","",'P5'!O13)</f>
        <v>86</v>
      </c>
      <c r="I24" s="308">
        <f>IF('P5'!P13="","",'P5'!P13)</f>
        <v>108</v>
      </c>
      <c r="J24" s="299">
        <f>IF('P5'!T13="","",'P5'!T13)</f>
        <v>7.99</v>
      </c>
      <c r="K24" s="299">
        <f>IF('P5'!U13="","",'P5'!U13)</f>
        <v>11.46</v>
      </c>
      <c r="L24" s="299">
        <f>IF('P5'!V13="","",'P5'!V13)</f>
        <v>6.52</v>
      </c>
      <c r="M24" s="299">
        <f>IF('P5'!X14="","",'P5'!X14)</f>
        <v>729.5601387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2.0" customHeight="1">
      <c r="A25" s="297">
        <v>7.0</v>
      </c>
      <c r="B25" s="299">
        <f>IF('P4'!B13="","",'P4'!B13)</f>
        <v>60</v>
      </c>
      <c r="C25" s="299" t="str">
        <f>IF('P4'!C13="","",'P4'!C13)</f>
        <v>UM</v>
      </c>
      <c r="D25" s="299" t="str">
        <f>IF('P4'!D13="","",'P4'!D13)</f>
        <v>15-16</v>
      </c>
      <c r="E25" s="300">
        <f>IF('P4'!E13="","",'P4'!E13)</f>
        <v>39199</v>
      </c>
      <c r="F25" s="301" t="str">
        <f>IF('P4'!G13="","",'P4'!G13)</f>
        <v>Tomack Sand</v>
      </c>
      <c r="G25" s="301" t="str">
        <f>IF('P4'!H13="","",'P4'!H13)</f>
        <v>Hitra VK</v>
      </c>
      <c r="H25" s="308">
        <f>IF('P4'!O13="","",'P4'!O13)</f>
        <v>59</v>
      </c>
      <c r="I25" s="308">
        <f>IF('P4'!P13="","",'P4'!P13)</f>
        <v>76</v>
      </c>
      <c r="J25" s="299">
        <f>IF('P4'!T13="","",'P4'!T13)</f>
        <v>8.27</v>
      </c>
      <c r="K25" s="299">
        <f>IF('P4'!U13="","",'P4'!U13)</f>
        <v>12.73</v>
      </c>
      <c r="L25" s="299">
        <f>IF('P4'!V13="","",'P4'!V13)</f>
        <v>6.44</v>
      </c>
      <c r="M25" s="299">
        <f>IF('P4'!X14="","",'P4'!X14)</f>
        <v>726.8440335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2.0" customHeight="1">
      <c r="A26" s="297">
        <v>8.0</v>
      </c>
      <c r="B26" s="299">
        <f>IF('P4'!B19="","",'P4'!B19)</f>
        <v>64.24</v>
      </c>
      <c r="C26" s="299" t="str">
        <f>IF('P4'!C19="","",'P4'!C19)</f>
        <v>UM</v>
      </c>
      <c r="D26" s="299" t="str">
        <f>IF('P4'!D19="","",'P4'!D19)</f>
        <v>15-16</v>
      </c>
      <c r="E26" s="300">
        <f>IF('P4'!E19="","",'P4'!E19)</f>
        <v>38893</v>
      </c>
      <c r="F26" s="301" t="str">
        <f>IF('P4'!G19="","",'P4'!G19)</f>
        <v>Erik A. F. Johansson</v>
      </c>
      <c r="G26" s="301" t="str">
        <f>IF('P4'!H19="","",'P4'!H19)</f>
        <v>AK Bjørgvin</v>
      </c>
      <c r="H26" s="308">
        <f>IF('P4'!O19="","",'P4'!O19)</f>
        <v>75</v>
      </c>
      <c r="I26" s="308">
        <f>IF('P4'!P19="","",'P4'!P19)</f>
        <v>92</v>
      </c>
      <c r="J26" s="299">
        <f>IF('P4'!T19="","",'P4'!T19)</f>
        <v>7.83</v>
      </c>
      <c r="K26" s="299">
        <f>IF('P4'!U19="","",'P4'!U19)</f>
        <v>10.2</v>
      </c>
      <c r="L26" s="299">
        <f>IF('P4'!V19="","",'P4'!V19)</f>
        <v>6.51</v>
      </c>
      <c r="M26" s="299">
        <f>IF('P4'!X20="","",'P4'!X20)</f>
        <v>713.1773788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2.0" customHeight="1">
      <c r="A27" s="297">
        <v>9.0</v>
      </c>
      <c r="B27" s="299">
        <f>IF('P4'!B27="","",'P4'!B27)</f>
        <v>86.73</v>
      </c>
      <c r="C27" s="299" t="str">
        <f>IF('P4'!C27="","",'P4'!C27)</f>
        <v>UM</v>
      </c>
      <c r="D27" s="299" t="str">
        <f>IF('P4'!D27="","",'P4'!D27)</f>
        <v>15-16</v>
      </c>
      <c r="E27" s="300">
        <f>IF('P4'!E27="","",'P4'!E27)</f>
        <v>38870</v>
      </c>
      <c r="F27" s="301" t="str">
        <f>IF('P4'!G27="","",'P4'!G27)</f>
        <v>Adrian Rosmæl Skauge</v>
      </c>
      <c r="G27" s="301" t="str">
        <f>IF('P4'!H27="","",'P4'!H27)</f>
        <v>Nidelv IL</v>
      </c>
      <c r="H27" s="308">
        <f>IF('P4'!O27="","",'P4'!O27)</f>
        <v>88</v>
      </c>
      <c r="I27" s="308">
        <f>IF('P4'!P27="","",'P4'!P27)</f>
        <v>102</v>
      </c>
      <c r="J27" s="299">
        <f>IF('P4'!T27="","",'P4'!T27)</f>
        <v>8.02</v>
      </c>
      <c r="K27" s="299">
        <f>IF('P4'!U27="","",'P4'!U27)</f>
        <v>12.95</v>
      </c>
      <c r="L27" s="299">
        <f>IF('P4'!V27="","",'P4'!V27)</f>
        <v>6.99</v>
      </c>
      <c r="M27" s="299">
        <f>IF('P4'!X28="","",'P4'!X28)</f>
        <v>700.8785928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2.0" customHeight="1">
      <c r="A28" s="297">
        <v>10.0</v>
      </c>
      <c r="B28" s="299">
        <f>IF('P4'!B23="","",'P4'!B23)</f>
        <v>72.45</v>
      </c>
      <c r="C28" s="299" t="str">
        <f>IF('P4'!C23="","",'P4'!C23)</f>
        <v>UM</v>
      </c>
      <c r="D28" s="299" t="str">
        <f>IF('P4'!D23="","",'P4'!D23)</f>
        <v>15-16</v>
      </c>
      <c r="E28" s="300">
        <f>IF('P4'!E23="","",'P4'!E23)</f>
        <v>39013</v>
      </c>
      <c r="F28" s="301" t="str">
        <f>IF('P4'!G23="","",'P4'!G23)</f>
        <v>Ruben Vikhals Bjerkan</v>
      </c>
      <c r="G28" s="301" t="str">
        <f>IF('P4'!H23="","",'P4'!H23)</f>
        <v>Nidelv IL</v>
      </c>
      <c r="H28" s="308">
        <f>IF('P4'!O23="","",'P4'!O23)</f>
        <v>72</v>
      </c>
      <c r="I28" s="308">
        <f>IF('P4'!P23="","",'P4'!P23)</f>
        <v>91</v>
      </c>
      <c r="J28" s="299">
        <f>IF('P4'!T23="","",'P4'!T23)</f>
        <v>7.44</v>
      </c>
      <c r="K28" s="299">
        <f>IF('P4'!U23="","",'P4'!U23)</f>
        <v>12.65</v>
      </c>
      <c r="L28" s="299">
        <f>IF('P4'!V23="","",'P4'!V23)</f>
        <v>6.82</v>
      </c>
      <c r="M28" s="299">
        <f>IF('P4'!X24="","",'P4'!X24)</f>
        <v>688.7286911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2.0" customHeight="1">
      <c r="A29" s="297">
        <v>11.0</v>
      </c>
      <c r="B29" s="299">
        <f>IF('P2'!B23="","",'P2'!B23)</f>
        <v>64.99</v>
      </c>
      <c r="C29" s="299" t="str">
        <f>IF('P2'!C23="","",'P2'!C23)</f>
        <v>UM</v>
      </c>
      <c r="D29" s="299" t="str">
        <f>IF('P2'!D23="","",'P2'!D23)</f>
        <v>13-14</v>
      </c>
      <c r="E29" s="300">
        <f>IF('P2'!E23="","",'P2'!E23)</f>
        <v>40059</v>
      </c>
      <c r="F29" s="301" t="str">
        <f>IF('P2'!G23="","",'P2'!G23)</f>
        <v>Rene Myhre</v>
      </c>
      <c r="G29" s="301" t="str">
        <f>IF('P2'!H23="","",'P2'!H23)</f>
        <v>Tønsberg-Kam.</v>
      </c>
      <c r="H29" s="308">
        <f>IF('P2'!O23="","",'P2'!O23)</f>
        <v>54</v>
      </c>
      <c r="I29" s="308">
        <f>IF('P2'!P23="","",'P2'!P23)</f>
        <v>79</v>
      </c>
      <c r="J29" s="299">
        <f>IF('P2'!T23="","",'P2'!T23)</f>
        <v>7.89</v>
      </c>
      <c r="K29" s="299">
        <f>IF('P2'!U23="","",'P2'!U23)</f>
        <v>12.03</v>
      </c>
      <c r="L29" s="299">
        <f>IF('P2'!V23="","",'P2'!V23)</f>
        <v>6.56</v>
      </c>
      <c r="M29" s="299">
        <f>IF('P2'!X24="","",'P2'!X24)</f>
        <v>680.1465493</v>
      </c>
    </row>
    <row r="30" ht="12.0" customHeight="1">
      <c r="A30" s="297">
        <v>12.0</v>
      </c>
      <c r="B30" s="299">
        <f>IF('P5'!B15="","",'P5'!B15)</f>
        <v>88.13</v>
      </c>
      <c r="C30" s="299" t="str">
        <f>IF('P5'!C15="","",'P5'!C15)</f>
        <v>UM</v>
      </c>
      <c r="D30" s="299" t="str">
        <f>IF('P5'!D15="","",'P5'!D15)</f>
        <v>15-16</v>
      </c>
      <c r="E30" s="300">
        <f>IF('P5'!E15="","",'P5'!E15)</f>
        <v>38980</v>
      </c>
      <c r="F30" s="301" t="str">
        <f>IF('P5'!G15="","",'P5'!G15)</f>
        <v>William Christiansen</v>
      </c>
      <c r="G30" s="301" t="str">
        <f>IF('P5'!H15="","",'P5'!H15)</f>
        <v>Larvik AK</v>
      </c>
      <c r="H30" s="308">
        <f>IF('P5'!O15="","",'P5'!O15)</f>
        <v>95</v>
      </c>
      <c r="I30" s="308">
        <f>IF('P5'!P15="","",'P5'!P15)</f>
        <v>120</v>
      </c>
      <c r="J30" s="299">
        <f>IF('P5'!T15="","",'P5'!T15)</f>
        <v>7.22</v>
      </c>
      <c r="K30" s="299">
        <f>IF('P5'!U15="","",'P5'!U15)</f>
        <v>10.49</v>
      </c>
      <c r="L30" s="299">
        <f>IF('P5'!V15="","",'P5'!V15)</f>
        <v>7.29</v>
      </c>
      <c r="M30" s="299">
        <f>IF('P5'!X16="","",'P5'!X16)</f>
        <v>676.1302666</v>
      </c>
    </row>
    <row r="31" ht="12.0" customHeight="1">
      <c r="A31" s="297">
        <v>13.0</v>
      </c>
      <c r="B31" s="299">
        <f>IF('P2'!B25="","",'P2'!B25)</f>
        <v>73.81</v>
      </c>
      <c r="C31" s="299" t="str">
        <f>IF('P2'!C25="","",'P2'!C25)</f>
        <v>UM</v>
      </c>
      <c r="D31" s="299" t="str">
        <f>IF('P2'!D25="","",'P2'!D25)</f>
        <v>13-14</v>
      </c>
      <c r="E31" s="300">
        <f>IF('P2'!E25="","",'P2'!E25)</f>
        <v>39760</v>
      </c>
      <c r="F31" s="301" t="str">
        <f>IF('P2'!G25="","",'P2'!G25)</f>
        <v>Nikolai K. Aadland</v>
      </c>
      <c r="G31" s="301" t="str">
        <f>IF('P2'!H25="","",'P2'!H25)</f>
        <v>AK Bjørgvin</v>
      </c>
      <c r="H31" s="308">
        <f>IF('P2'!O25="","",'P2'!O25)</f>
        <v>82</v>
      </c>
      <c r="I31" s="308">
        <f>IF('P2'!P25="","",'P2'!P25)</f>
        <v>97</v>
      </c>
      <c r="J31" s="299">
        <f>IF('P2'!T25="","",'P2'!T25)</f>
        <v>6.77</v>
      </c>
      <c r="K31" s="299">
        <f>IF('P2'!U25="","",'P2'!U25)</f>
        <v>11.14</v>
      </c>
      <c r="L31" s="299">
        <f>IF('P2'!V25="","",'P2'!V25)</f>
        <v>7.45</v>
      </c>
      <c r="M31" s="299">
        <f>IF('P2'!X26="","",'P2'!X26)</f>
        <v>652.1673739</v>
      </c>
    </row>
    <row r="32" ht="12.0" customHeight="1">
      <c r="A32" s="297">
        <v>14.0</v>
      </c>
      <c r="B32" s="299">
        <f>IF('P4'!B25="","",'P4'!B25)</f>
        <v>82.2</v>
      </c>
      <c r="C32" s="299" t="str">
        <f>IF('P4'!C25="","",'P4'!C25)</f>
        <v>UM</v>
      </c>
      <c r="D32" s="299" t="str">
        <f>IF('P4'!D25="","",'P4'!D25)</f>
        <v>15-16</v>
      </c>
      <c r="E32" s="300">
        <f>IF('P4'!E25="","",'P4'!E25)</f>
        <v>39328</v>
      </c>
      <c r="F32" s="301" t="str">
        <f>IF('P4'!G25="","",'P4'!G25)</f>
        <v>Oliver Haugan</v>
      </c>
      <c r="G32" s="301" t="str">
        <f>IF('P4'!H25="","",'P4'!H25)</f>
        <v>Tønsberg-Kam.</v>
      </c>
      <c r="H32" s="308">
        <f>IF('P4'!O25="","",'P4'!O25)</f>
        <v>78</v>
      </c>
      <c r="I32" s="308">
        <f>IF('P4'!P25="","",'P4'!P25)</f>
        <v>100</v>
      </c>
      <c r="J32" s="299">
        <f>IF('P4'!T25="","",'P4'!T25)</f>
        <v>7.09</v>
      </c>
      <c r="K32" s="299">
        <f>IF('P4'!U25="","",'P4'!U25)</f>
        <v>10.42</v>
      </c>
      <c r="L32" s="299">
        <f>IF('P4'!V25="","",'P4'!V25)</f>
        <v>7.04</v>
      </c>
      <c r="M32" s="299">
        <f>IF('P4'!X26="","",'P4'!X26)</f>
        <v>641.291411</v>
      </c>
    </row>
    <row r="33" ht="12.0" customHeight="1">
      <c r="A33" s="297">
        <v>15.0</v>
      </c>
      <c r="B33" s="299">
        <f>IF('P4'!B29="","",'P4'!B29)</f>
        <v>67.71</v>
      </c>
      <c r="C33" s="299" t="str">
        <f>IF('P4'!C29="","",'P4'!C29)</f>
        <v>UM</v>
      </c>
      <c r="D33" s="299" t="str">
        <f>IF('P4'!D29="","",'P4'!D29)</f>
        <v>15-16</v>
      </c>
      <c r="E33" s="300">
        <f>IF('P4'!E29="","",'P4'!E29)</f>
        <v>39076</v>
      </c>
      <c r="F33" s="301" t="str">
        <f>IF('P4'!G29="","",'P4'!G29)</f>
        <v>Brede Lesto</v>
      </c>
      <c r="G33" s="301" t="str">
        <f>IF('P4'!H29="","",'P4'!H29)</f>
        <v>Tambarskjelvar IL</v>
      </c>
      <c r="H33" s="308">
        <f>IF('P4'!O29="","",'P4'!O29)</f>
        <v>58</v>
      </c>
      <c r="I33" s="308">
        <f>IF('P4'!P29="","",'P4'!P29)</f>
        <v>80</v>
      </c>
      <c r="J33" s="299">
        <f>IF('P4'!T29="","",'P4'!T29)</f>
        <v>7.7</v>
      </c>
      <c r="K33" s="299">
        <f>IF('P4'!U29="","",'P4'!U29)</f>
        <v>10.21</v>
      </c>
      <c r="L33" s="299">
        <f>IF('P4'!V29="","",'P4'!V29)</f>
        <v>6.87</v>
      </c>
      <c r="M33" s="299">
        <f>IF('P4'!X30="","",'P4'!X30)</f>
        <v>638.0039384</v>
      </c>
    </row>
    <row r="34" ht="12.0" customHeight="1">
      <c r="A34" s="297">
        <v>16.0</v>
      </c>
      <c r="B34" s="299">
        <f>IF('P4'!B17="","",'P4'!B17)</f>
        <v>68.45</v>
      </c>
      <c r="C34" s="299" t="str">
        <f>IF('P4'!C17="","",'P4'!C17)</f>
        <v>UM</v>
      </c>
      <c r="D34" s="299" t="str">
        <f>IF('P4'!D17="","",'P4'!D17)</f>
        <v>15-16</v>
      </c>
      <c r="E34" s="300">
        <f>IF('P4'!E17="","",'P4'!E17)</f>
        <v>39126</v>
      </c>
      <c r="F34" s="301" t="str">
        <f>IF('P4'!G17="","",'P4'!G17)</f>
        <v>Rene Djupå</v>
      </c>
      <c r="G34" s="301" t="str">
        <f>IF('P4'!H17="","",'P4'!H17)</f>
        <v>Hitra VK</v>
      </c>
      <c r="H34" s="308">
        <f>IF('P4'!O17="","",'P4'!O17)</f>
        <v>62</v>
      </c>
      <c r="I34" s="308">
        <f>IF('P4'!P17="","",'P4'!P17)</f>
        <v>73</v>
      </c>
      <c r="J34" s="299">
        <f>IF('P4'!T17="","",'P4'!T17)</f>
        <v>7.22</v>
      </c>
      <c r="K34" s="299">
        <f>IF('P4'!U17="","",'P4'!U17)</f>
        <v>9.62</v>
      </c>
      <c r="L34" s="299">
        <f>IF('P4'!V17="","",'P4'!V17)</f>
        <v>7.02</v>
      </c>
      <c r="M34" s="299">
        <f>IF('P4'!X18="","",'P4'!X18)</f>
        <v>605.3016585</v>
      </c>
    </row>
    <row r="35" ht="12.0" customHeight="1">
      <c r="A35" s="297">
        <v>17.0</v>
      </c>
      <c r="B35" s="299">
        <f>IF('P5'!B17="","",'P5'!B17)</f>
        <v>89.95</v>
      </c>
      <c r="C35" s="299" t="str">
        <f>IF('P5'!C17="","",'P5'!C17)</f>
        <v>UM</v>
      </c>
      <c r="D35" s="299" t="str">
        <f>IF('P5'!D17="","",'P5'!D17)</f>
        <v>15-16</v>
      </c>
      <c r="E35" s="300">
        <f>IF('P5'!E17="","",'P5'!E17)</f>
        <v>38951</v>
      </c>
      <c r="F35" s="301" t="str">
        <f>IF('P5'!G17="","",'P5'!G17)</f>
        <v>Jakub Kubyda</v>
      </c>
      <c r="G35" s="301" t="str">
        <f>IF('P5'!H17="","",'P5'!H17)</f>
        <v>Tambarskjelvar IL</v>
      </c>
      <c r="H35" s="308">
        <f>IF('P5'!O17="","",'P5'!O17)</f>
        <v>70</v>
      </c>
      <c r="I35" s="308">
        <f>IF('P5'!P17="","",'P5'!P17)</f>
        <v>81</v>
      </c>
      <c r="J35" s="299">
        <f>IF('P5'!T17="","",'P5'!T17)</f>
        <v>7.6</v>
      </c>
      <c r="K35" s="299">
        <f>IF('P5'!U17="","",'P5'!U17)</f>
        <v>9.92</v>
      </c>
      <c r="L35" s="299">
        <f>IF('P5'!V17="","",'P5'!V17)</f>
        <v>6.75</v>
      </c>
      <c r="M35" s="299">
        <f>IF('P5'!X18="","",'P5'!X18)</f>
        <v>604.4484</v>
      </c>
    </row>
    <row r="36" ht="12.0" customHeight="1">
      <c r="A36" s="297">
        <v>18.0</v>
      </c>
      <c r="B36" s="299">
        <f>IF('P2'!B19="","",'P2'!B19)</f>
        <v>67.04</v>
      </c>
      <c r="C36" s="299" t="str">
        <f>IF('P2'!C19="","",'P2'!C19)</f>
        <v>UM</v>
      </c>
      <c r="D36" s="299" t="str">
        <f>IF('P2'!D19="","",'P2'!D19)</f>
        <v>13-14</v>
      </c>
      <c r="E36" s="300">
        <f>IF('P2'!E19="","",'P2'!E19)</f>
        <v>39679</v>
      </c>
      <c r="F36" s="301" t="str">
        <f>IF('P2'!G19="","",'P2'!G19)</f>
        <v>Olai Åmot</v>
      </c>
      <c r="G36" s="301" t="str">
        <f>IF('P2'!H19="","",'P2'!H19)</f>
        <v>Tambarskjelvar IL</v>
      </c>
      <c r="H36" s="308">
        <f>IF('P2'!O19="","",'P2'!O19)</f>
        <v>47</v>
      </c>
      <c r="I36" s="308">
        <f>IF('P2'!P19="","",'P2'!P19)</f>
        <v>63</v>
      </c>
      <c r="J36" s="299">
        <f>IF('P2'!T19="","",'P2'!T19)</f>
        <v>8.05</v>
      </c>
      <c r="K36" s="299">
        <f>IF('P2'!U19="","",'P2'!U19)</f>
        <v>9.97</v>
      </c>
      <c r="L36" s="299">
        <f>IF('P2'!V19="","",'P2'!V19)</f>
        <v>7</v>
      </c>
      <c r="M36" s="299">
        <f>IF('P2'!X20="","",'P2'!X20)</f>
        <v>594.5346645</v>
      </c>
    </row>
    <row r="37" ht="12.0" customHeight="1">
      <c r="A37" s="297">
        <v>19.0</v>
      </c>
      <c r="B37" s="299">
        <f>IF('P2'!B11="","",'P2'!B11)</f>
        <v>49.49</v>
      </c>
      <c r="C37" s="299" t="str">
        <f>IF('P2'!C11="","",'P2'!C11)</f>
        <v>UM</v>
      </c>
      <c r="D37" s="299" t="str">
        <f>IF('P2'!D11="","",'P2'!D11)</f>
        <v>13-14</v>
      </c>
      <c r="E37" s="300">
        <f>IF('P2'!E11="","",'P2'!E11)</f>
        <v>39710</v>
      </c>
      <c r="F37" s="301" t="str">
        <f>IF('P2'!G11="","",'P2'!G11)</f>
        <v>Tom Andre Birkelid Rosvoll</v>
      </c>
      <c r="G37" s="301" t="str">
        <f>IF('P2'!H11="","",'P2'!H11)</f>
        <v>Tambarskjelvar IL</v>
      </c>
      <c r="H37" s="308">
        <f>IF('P2'!O11="","",'P2'!O11)</f>
        <v>41</v>
      </c>
      <c r="I37" s="308">
        <f>IF('P2'!P11="","",'P2'!P11)</f>
        <v>51</v>
      </c>
      <c r="J37" s="299">
        <f>IF('P2'!T11="","",'P2'!T11)</f>
        <v>6.75</v>
      </c>
      <c r="K37" s="299">
        <f>IF('P2'!U11="","",'P2'!U11)</f>
        <v>7.52</v>
      </c>
      <c r="L37" s="299">
        <f>IF('P2'!V11="","",'P2'!V11)</f>
        <v>7</v>
      </c>
      <c r="M37" s="299">
        <f>IF('P2'!X12="","",'P2'!X12)</f>
        <v>568.2268374</v>
      </c>
    </row>
    <row r="38" ht="12.0" customHeight="1">
      <c r="A38" s="297">
        <v>20.0</v>
      </c>
      <c r="B38" s="299">
        <f>IF('P4'!B9="","",'P4'!B9)</f>
        <v>56.34</v>
      </c>
      <c r="C38" s="299" t="str">
        <f>IF('P4'!C9="","",'P4'!C9)</f>
        <v>UM</v>
      </c>
      <c r="D38" s="299" t="str">
        <f>IF('P4'!D9="","",'P4'!D9)</f>
        <v>15-16</v>
      </c>
      <c r="E38" s="300">
        <f>IF('P4'!E9="","",'P4'!E9)</f>
        <v>39342</v>
      </c>
      <c r="F38" s="301" t="str">
        <f>IF('P4'!G9="","",'P4'!G9)</f>
        <v>Eirik Orasmäe</v>
      </c>
      <c r="G38" s="301" t="str">
        <f>IF('P4'!H9="","",'P4'!H9)</f>
        <v>Tambarskjelvar IL</v>
      </c>
      <c r="H38" s="308">
        <f>IF('P4'!O9="","",'P4'!O9)</f>
        <v>45</v>
      </c>
      <c r="I38" s="308">
        <f>IF('P4'!P9="","",'P4'!P9)</f>
        <v>51</v>
      </c>
      <c r="J38" s="299">
        <f>IF('P4'!T9="","",'P4'!T9)</f>
        <v>6.65</v>
      </c>
      <c r="K38" s="299">
        <f>IF('P4'!U9="","",'P4'!U9)</f>
        <v>8.17</v>
      </c>
      <c r="L38" s="299">
        <f>IF('P4'!V9="","",'P4'!V9)</f>
        <v>6.96</v>
      </c>
      <c r="M38" s="299">
        <f>IF('P4'!X10="","",'P4'!X10)</f>
        <v>553.1658721</v>
      </c>
    </row>
    <row r="39" ht="12.0" customHeight="1">
      <c r="A39" s="297">
        <v>21.0</v>
      </c>
      <c r="B39" s="299">
        <f>IF('P2'!B21="","",'P2'!B21)</f>
        <v>66.4</v>
      </c>
      <c r="C39" s="299" t="str">
        <f>IF('P2'!C21="","",'P2'!C21)</f>
        <v>UM</v>
      </c>
      <c r="D39" s="299" t="str">
        <f>IF('P2'!D21="","",'P2'!D21)</f>
        <v>13-14</v>
      </c>
      <c r="E39" s="300">
        <f>IF('P2'!E21="","",'P2'!E21)</f>
        <v>39569</v>
      </c>
      <c r="F39" s="301" t="str">
        <f>IF('P2'!G21="","",'P2'!G21)</f>
        <v>Aron Jensen Fauske</v>
      </c>
      <c r="G39" s="301" t="str">
        <f>IF('P2'!H21="","",'P2'!H21)</f>
        <v>Tambarskjelvar IL</v>
      </c>
      <c r="H39" s="308">
        <f>IF('P2'!O21="","",'P2'!O21)</f>
        <v>58</v>
      </c>
      <c r="I39" s="308">
        <f>IF('P2'!P21="","",'P2'!P21)</f>
        <v>70</v>
      </c>
      <c r="J39" s="299">
        <f>IF('P2'!T21="","",'P2'!T21)</f>
        <v>6.23</v>
      </c>
      <c r="K39" s="299">
        <f>IF('P2'!U21="","",'P2'!U21)</f>
        <v>8.44</v>
      </c>
      <c r="L39" s="299">
        <f>IF('P2'!V21="","",'P2'!V21)</f>
        <v>7.48</v>
      </c>
      <c r="M39" s="299">
        <f>IF('P2'!X22="","",'P2'!X22)</f>
        <v>548.6172369</v>
      </c>
    </row>
    <row r="40" ht="12.0" customHeight="1">
      <c r="A40" s="297">
        <v>22.0</v>
      </c>
      <c r="B40" s="299">
        <f>IF('P2'!B15="","",'P2'!B15)</f>
        <v>63.54</v>
      </c>
      <c r="C40" s="299" t="str">
        <f>IF('P2'!C15="","",'P2'!C15)</f>
        <v>UM</v>
      </c>
      <c r="D40" s="299" t="str">
        <f>IF('P2'!D15="","",'P2'!D15)</f>
        <v>13-14</v>
      </c>
      <c r="E40" s="300">
        <f>IF('P2'!E15="","",'P2'!E15)</f>
        <v>39627</v>
      </c>
      <c r="F40" s="301" t="str">
        <f>IF('P2'!G15="","",'P2'!G15)</f>
        <v>William Kyvik</v>
      </c>
      <c r="G40" s="301" t="str">
        <f>IF('P2'!H15="","",'P2'!H15)</f>
        <v>Tysvær VK</v>
      </c>
      <c r="H40" s="308">
        <f>IF('P2'!O15="","",'P2'!O15)</f>
        <v>45</v>
      </c>
      <c r="I40" s="308">
        <f>IF('P2'!P15="","",'P2'!P15)</f>
        <v>61</v>
      </c>
      <c r="J40" s="299">
        <f>IF('P2'!T15="","",'P2'!T15)</f>
        <v>6.49</v>
      </c>
      <c r="K40" s="299">
        <f>IF('P2'!U15="","",'P2'!U15)</f>
        <v>8.6</v>
      </c>
      <c r="L40" s="299">
        <f>IF('P2'!V15="","",'P2'!V15)</f>
        <v>7.46</v>
      </c>
      <c r="M40" s="299">
        <f>IF('P2'!X16="","",'P2'!X16)</f>
        <v>528.4701899</v>
      </c>
    </row>
    <row r="41" ht="12.0" customHeight="1">
      <c r="A41" s="297">
        <v>23.0</v>
      </c>
      <c r="B41" s="299">
        <f>IF('P5'!B9="","",'P5'!B9)</f>
        <v>69.48</v>
      </c>
      <c r="C41" s="299" t="str">
        <f>IF('P5'!C9="","",'P5'!C9)</f>
        <v>UM</v>
      </c>
      <c r="D41" s="299" t="str">
        <f>IF('P5'!D9="","",'P5'!D9)</f>
        <v>15-16</v>
      </c>
      <c r="E41" s="300">
        <f>IF('P5'!E9="","",'P5'!E9)</f>
        <v>38727</v>
      </c>
      <c r="F41" s="301" t="str">
        <f>IF('P5'!G9="","",'P5'!G9)</f>
        <v>Henrik Firminio Kjeldsberg</v>
      </c>
      <c r="G41" s="301" t="str">
        <f>IF('P5'!H9="","",'P5'!H9)</f>
        <v>Nidelv IL</v>
      </c>
      <c r="H41" s="308">
        <f>IF('P5'!O9="","",'P5'!O9)</f>
        <v>55</v>
      </c>
      <c r="I41" s="308">
        <f>IF('P5'!P9="","",'P5'!P9)</f>
        <v>65</v>
      </c>
      <c r="J41" s="299">
        <f>IF('P5'!T9="","",'P5'!T9)</f>
        <v>6.18</v>
      </c>
      <c r="K41" s="299">
        <f>IF('P5'!U9="","",'P5'!U9)</f>
        <v>8.02</v>
      </c>
      <c r="L41" s="299">
        <f>IF('P5'!V9="","",'P5'!V9)</f>
        <v>7.48</v>
      </c>
      <c r="M41" s="299">
        <f>IF('P5'!X10="","",'P5'!X10)</f>
        <v>520.3681818</v>
      </c>
    </row>
    <row r="42" ht="12.0" customHeight="1">
      <c r="A42" s="297">
        <v>24.0</v>
      </c>
      <c r="B42" s="299">
        <f>IF('P4'!B11="","",'P4'!B11)</f>
        <v>61.34</v>
      </c>
      <c r="C42" s="299" t="str">
        <f>IF('P4'!C11="","",'P4'!C11)</f>
        <v>UM</v>
      </c>
      <c r="D42" s="299" t="str">
        <f>IF('P4'!D11="","",'P4'!D11)</f>
        <v>15-16</v>
      </c>
      <c r="E42" s="300">
        <f>IF('P4'!E11="","",'P4'!E11)</f>
        <v>39222</v>
      </c>
      <c r="F42" s="301" t="str">
        <f>IF('P4'!G11="","",'P4'!G11)</f>
        <v>Sean Elliot Paudel</v>
      </c>
      <c r="G42" s="301" t="str">
        <f>IF('P4'!H11="","",'P4'!H11)</f>
        <v>Tysvær VK</v>
      </c>
      <c r="H42" s="308">
        <f>IF('P4'!O11="","",'P4'!O11)</f>
        <v>45</v>
      </c>
      <c r="I42" s="308">
        <f>IF('P4'!P11="","",'P4'!P11)</f>
        <v>70</v>
      </c>
      <c r="J42" s="299">
        <f>IF('P4'!T11="","",'P4'!T11)</f>
        <v>6.89</v>
      </c>
      <c r="K42" s="299">
        <f>IF('P4'!U11="","",'P4'!U11)</f>
        <v>5.5</v>
      </c>
      <c r="L42" s="299">
        <f>IF('P4'!V11="","",'P4'!V11)</f>
        <v>7.54</v>
      </c>
      <c r="M42" s="299">
        <f>IF('P4'!X12="","",'P4'!X12)</f>
        <v>510.6811013</v>
      </c>
    </row>
    <row r="43" ht="12.0" customHeight="1">
      <c r="A43" s="297">
        <v>25.0</v>
      </c>
      <c r="B43" s="299">
        <f>IF('P2'!B13="","",'P2'!B13)</f>
        <v>49.6</v>
      </c>
      <c r="C43" s="299" t="str">
        <f>IF('P2'!C13="","",'P2'!C13)</f>
        <v>UM</v>
      </c>
      <c r="D43" s="299" t="str">
        <f>IF('P2'!D13="","",'P2'!D13)</f>
        <v>13-14</v>
      </c>
      <c r="E43" s="300">
        <f>IF('P2'!E13="","",'P2'!E13)</f>
        <v>39883</v>
      </c>
      <c r="F43" s="301" t="str">
        <f>IF('P2'!G13="","",'P2'!G13)</f>
        <v>Ruben Skjørestad</v>
      </c>
      <c r="G43" s="301" t="str">
        <f>IF('P2'!H13="","",'P2'!H13)</f>
        <v>Vigrestad IK</v>
      </c>
      <c r="H43" s="308">
        <f>IF('P2'!O13="","",'P2'!O13)</f>
        <v>28</v>
      </c>
      <c r="I43" s="308">
        <f>IF('P2'!P13="","",'P2'!P13)</f>
        <v>34</v>
      </c>
      <c r="J43" s="299">
        <f>IF('P2'!T13="","",'P2'!T13)</f>
        <v>5.98</v>
      </c>
      <c r="K43" s="299">
        <f>IF('P2'!U13="","",'P2'!U13)</f>
        <v>8.07</v>
      </c>
      <c r="L43" s="299">
        <f>IF('P2'!V13="","",'P2'!V13)</f>
        <v>7.54</v>
      </c>
      <c r="M43" s="299">
        <f>IF('P2'!X14="","",'P2'!X14)</f>
        <v>476.8740418</v>
      </c>
    </row>
    <row r="44" ht="12.0" customHeight="1">
      <c r="A44" s="297">
        <v>26.0</v>
      </c>
      <c r="B44" s="299">
        <f>IF('P2'!B17="","",'P2'!B17)</f>
        <v>61.96</v>
      </c>
      <c r="C44" s="299" t="str">
        <f>IF('P2'!C17="","",'P2'!C17)</f>
        <v>UM</v>
      </c>
      <c r="D44" s="299" t="str">
        <f>IF('P2'!D17="","",'P2'!D17)</f>
        <v>13-14</v>
      </c>
      <c r="E44" s="300">
        <f>IF('P2'!E17="","",'P2'!E17)</f>
        <v>39663</v>
      </c>
      <c r="F44" s="301" t="str">
        <f>IF('P2'!G17="","",'P2'!G17)</f>
        <v>Andreas Kvamsås Savland</v>
      </c>
      <c r="G44" s="301" t="str">
        <f>IF('P2'!H17="","",'P2'!H17)</f>
        <v>Tambarskjelvar IL</v>
      </c>
      <c r="H44" s="308">
        <f>IF('P2'!O17="","",'P2'!O17)</f>
        <v>42</v>
      </c>
      <c r="I44" s="308">
        <f>IF('P2'!P17="","",'P2'!P17)</f>
        <v>48</v>
      </c>
      <c r="J44" s="299">
        <f>IF('P2'!T17="","",'P2'!T17)</f>
        <v>6.12</v>
      </c>
      <c r="K44" s="299">
        <f>IF('P2'!U17="","",'P2'!U17)</f>
        <v>7.05</v>
      </c>
      <c r="L44" s="299">
        <f>IF('P2'!V17="","",'P2'!V17)</f>
        <v>7.74</v>
      </c>
      <c r="M44" s="299">
        <f>IF('P2'!X18="","",'P2'!X18)</f>
        <v>464.7253931</v>
      </c>
    </row>
    <row r="45" ht="12.0" customHeight="1">
      <c r="A45" s="297">
        <v>27.0</v>
      </c>
      <c r="B45" s="299">
        <f>IF('P2'!B9="","",'P2'!B9)</f>
        <v>46.82</v>
      </c>
      <c r="C45" s="299" t="str">
        <f>IF('P2'!C9="","",'P2'!C9)</f>
        <v>UM</v>
      </c>
      <c r="D45" s="299" t="str">
        <f>IF('P2'!D9="","",'P2'!D9)</f>
        <v>13-14</v>
      </c>
      <c r="E45" s="300">
        <f>IF('P2'!E9="","",'P2'!E9)</f>
        <v>40146</v>
      </c>
      <c r="F45" s="301" t="str">
        <f>IF('P2'!G9="","",'P2'!G9)</f>
        <v>Svein Surdal</v>
      </c>
      <c r="G45" s="301" t="str">
        <f>IF('P2'!H9="","",'P2'!H9)</f>
        <v>Vigrestad IK</v>
      </c>
      <c r="H45" s="308">
        <f>IF('P2'!O9="","",'P2'!O9)</f>
        <v>23</v>
      </c>
      <c r="I45" s="308">
        <f>IF('P2'!P9="","",'P2'!P9)</f>
        <v>32</v>
      </c>
      <c r="J45" s="299">
        <f>IF('P2'!T9="","",'P2'!T9)</f>
        <v>5.1</v>
      </c>
      <c r="K45" s="299">
        <f>IF('P2'!U9="","",'P2'!U9)</f>
        <v>6.42</v>
      </c>
      <c r="L45" s="299">
        <f>IF('P2'!V9="","",'P2'!V9)</f>
        <v>8.33</v>
      </c>
      <c r="M45" s="299">
        <f>IF('P2'!X10="","",'P2'!X10)</f>
        <v>396.2728523</v>
      </c>
    </row>
    <row r="46" ht="12.0" customHeight="1">
      <c r="A46" s="297">
        <v>28.0</v>
      </c>
      <c r="B46" s="299">
        <f>IF('P2'!B27="","",'P2'!B27)</f>
        <v>110.1</v>
      </c>
      <c r="C46" s="299" t="str">
        <f>IF('P2'!C27="","",'P2'!C27)</f>
        <v>UM</v>
      </c>
      <c r="D46" s="299" t="str">
        <f>IF('P2'!D27="","",'P2'!D27)</f>
        <v>13-14</v>
      </c>
      <c r="E46" s="300">
        <f>IF('P2'!E27="","",'P2'!E27)</f>
        <v>39854</v>
      </c>
      <c r="F46" s="301" t="str">
        <f>IF('P2'!G27="","",'P2'!G27)</f>
        <v>Ove Berge Christiansen</v>
      </c>
      <c r="G46" s="301" t="str">
        <f>IF('P2'!H27="","",'P2'!H27)</f>
        <v>Tysvær VK</v>
      </c>
      <c r="H46" s="308">
        <f>IF('P2'!O27="","",'P2'!O27)</f>
        <v>38</v>
      </c>
      <c r="I46" s="308">
        <f>IF('P2'!P27="","",'P2'!P27)</f>
        <v>45</v>
      </c>
      <c r="J46" s="299">
        <f>IF('P2'!T27="","",'P2'!T27)</f>
        <v>4.1</v>
      </c>
      <c r="K46" s="299">
        <f>IF('P2'!U27="","",'P2'!U27)</f>
        <v>7.67</v>
      </c>
      <c r="L46" s="299">
        <f>IF('P2'!V27="","",'P2'!V27)</f>
        <v>9.44</v>
      </c>
      <c r="M46" s="299">
        <f>IF('P2'!X28="","",'P2'!X28)</f>
        <v>291.2734426</v>
      </c>
    </row>
    <row r="47" ht="10.5" customHeight="1">
      <c r="A47" s="313"/>
      <c r="B47" s="314"/>
      <c r="C47" s="314"/>
      <c r="D47" s="313"/>
      <c r="E47" s="313"/>
      <c r="F47" s="315"/>
      <c r="G47" s="315"/>
      <c r="H47" s="313"/>
      <c r="I47" s="313"/>
      <c r="J47" s="313"/>
      <c r="K47" s="313"/>
      <c r="L47" s="313"/>
      <c r="M47" s="313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0" customHeight="1">
      <c r="A48" s="296" t="s">
        <v>268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6"/>
    </row>
    <row r="49" ht="10.5" customHeight="1">
      <c r="A49" s="292"/>
      <c r="B49" s="294"/>
      <c r="C49" s="294"/>
      <c r="D49" s="292"/>
      <c r="E49" s="292"/>
      <c r="F49" s="295"/>
      <c r="G49" s="295"/>
      <c r="H49" s="292"/>
      <c r="I49" s="292"/>
      <c r="J49" s="292"/>
      <c r="K49" s="292"/>
      <c r="L49" s="292"/>
      <c r="M49" s="292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0" customHeight="1">
      <c r="A50" s="297">
        <v>1.0</v>
      </c>
      <c r="B50" s="299">
        <f>IF('P3'!B21="","",'P3'!B21)</f>
        <v>66.71</v>
      </c>
      <c r="C50" s="299" t="str">
        <f>IF('P3'!C21="","",'P3'!C21)</f>
        <v>JK</v>
      </c>
      <c r="D50" s="299" t="str">
        <f>IF('P3'!D21="","",'P3'!D21)</f>
        <v>19-23</v>
      </c>
      <c r="E50" s="300">
        <f>IF('P3'!E21="","",'P3'!E21)</f>
        <v>37315</v>
      </c>
      <c r="F50" s="301" t="str">
        <f>IF('P3'!G21="","",'P3'!G21)</f>
        <v>Julia Jordanger Loen</v>
      </c>
      <c r="G50" s="301" t="str">
        <f>IF('P3'!H21="","",'P3'!H21)</f>
        <v>Breimsbygda IL</v>
      </c>
      <c r="H50" s="308">
        <f>IF('P3'!O21="","",'P3'!O21)</f>
        <v>81</v>
      </c>
      <c r="I50" s="308">
        <f>IF('P3'!P21="","",'P3'!P21)</f>
        <v>99</v>
      </c>
      <c r="J50" s="299">
        <f>IF('P3'!T21="","",'P3'!T21)</f>
        <v>7.22</v>
      </c>
      <c r="K50" s="299">
        <f>IF('P3'!U21="","",'P3'!U21)</f>
        <v>13.11</v>
      </c>
      <c r="L50" s="299">
        <f>IF('P3'!V21="","",'P3'!V21)</f>
        <v>6.86</v>
      </c>
      <c r="M50" s="299">
        <f>IF('P3'!X22="","",'P3'!X22)</f>
        <v>720.0897621</v>
      </c>
    </row>
    <row r="51" ht="12.0" customHeight="1">
      <c r="A51" s="297">
        <v>2.0</v>
      </c>
      <c r="B51" s="299">
        <f>IF('P3'!B9="","",'P3'!B9)</f>
        <v>55.64</v>
      </c>
      <c r="C51" s="299" t="str">
        <f>IF('P3'!C9="","",'P3'!C9)</f>
        <v>JK</v>
      </c>
      <c r="D51" s="299" t="str">
        <f>IF('P3'!D9="","",'P3'!D9)</f>
        <v>17-18</v>
      </c>
      <c r="E51" s="300">
        <f>IF('P3'!E9="","",'P3'!E9)</f>
        <v>38084</v>
      </c>
      <c r="F51" s="301" t="str">
        <f>IF('P3'!G9="","",'P3'!G9)</f>
        <v>Ronja Lenvik</v>
      </c>
      <c r="G51" s="301" t="str">
        <f>IF('P3'!H9="","",'P3'!H9)</f>
        <v>Hitra VK</v>
      </c>
      <c r="H51" s="308">
        <f>IF('P3'!O9="","",'P3'!O9)</f>
        <v>72</v>
      </c>
      <c r="I51" s="308">
        <f>IF('P3'!P9="","",'P3'!P9)</f>
        <v>87</v>
      </c>
      <c r="J51" s="299">
        <f>IF('P3'!T9="","",'P3'!T9)</f>
        <v>7.19</v>
      </c>
      <c r="K51" s="299">
        <f>IF('P3'!U9="","",'P3'!U9)</f>
        <v>10.75</v>
      </c>
      <c r="L51" s="299">
        <f>IF('P3'!V9="","",'P3'!V9)</f>
        <v>7.06</v>
      </c>
      <c r="M51" s="299">
        <f>IF('P3'!X10="","",'P3'!X10)</f>
        <v>696.2744909</v>
      </c>
    </row>
    <row r="52" ht="12.0" customHeight="1">
      <c r="A52" s="297">
        <v>3.0</v>
      </c>
      <c r="B52" s="299">
        <f>IF('P1'!B13="","",'P1'!B13)</f>
        <v>45.87</v>
      </c>
      <c r="C52" s="299" t="str">
        <f>IF('P3'!C19="","",'P3'!C19)</f>
        <v>JK</v>
      </c>
      <c r="D52" s="299" t="str">
        <f>IF('P3'!D19="","",'P3'!D19)</f>
        <v>17-18</v>
      </c>
      <c r="E52" s="300">
        <f>IF('P3'!E19="","",'P3'!E19)</f>
        <v>38060</v>
      </c>
      <c r="F52" s="301" t="str">
        <f>IF('P3'!G19="","",'P3'!G19)</f>
        <v>Tine Rognaldsen Pedersen</v>
      </c>
      <c r="G52" s="301" t="str">
        <f>IF('P3'!H19="","",'P3'!H19)</f>
        <v>Tambarskjelvar IL</v>
      </c>
      <c r="H52" s="308">
        <f>IF('P3'!O19="","",'P3'!O19)</f>
        <v>77</v>
      </c>
      <c r="I52" s="308">
        <f>IF('P3'!P19="","",'P3'!P19)</f>
        <v>97</v>
      </c>
      <c r="J52" s="299">
        <f>IF('P3'!T19="","",'P3'!T19)</f>
        <v>6.93</v>
      </c>
      <c r="K52" s="299">
        <f>IF('P3'!U19="","",'P3'!U19)</f>
        <v>9.61</v>
      </c>
      <c r="L52" s="299">
        <f>IF('P3'!V19="","",'P3'!V19)</f>
        <v>7.3</v>
      </c>
      <c r="M52" s="299">
        <f>IF('P3'!X20="","",'P3'!X20)</f>
        <v>629.1003061</v>
      </c>
    </row>
    <row r="53" ht="12.0" customHeight="1">
      <c r="A53" s="297">
        <v>4.0</v>
      </c>
      <c r="B53" s="299">
        <f>IF('P3'!B27="","",'P3'!B27)</f>
        <v>72.9</v>
      </c>
      <c r="C53" s="299" t="str">
        <f>IF('P3'!C27="","",'P3'!C27)</f>
        <v>JK</v>
      </c>
      <c r="D53" s="299" t="str">
        <f>IF('P3'!D27="","",'P3'!D27)</f>
        <v>19-23</v>
      </c>
      <c r="E53" s="300">
        <f>IF('P3'!E27="","",'P3'!E27)</f>
        <v>37977</v>
      </c>
      <c r="F53" s="301" t="str">
        <f>IF('P3'!G27="","",'P3'!G27)</f>
        <v>Louisa Hjelmås</v>
      </c>
      <c r="G53" s="301" t="str">
        <f>IF('P3'!H27="","",'P3'!H27)</f>
        <v>Gjøvik AK</v>
      </c>
      <c r="H53" s="308">
        <f>IF('P3'!O27="","",'P3'!O27)</f>
        <v>72</v>
      </c>
      <c r="I53" s="308">
        <f>IF('P3'!P27="","",'P3'!P27)</f>
        <v>85</v>
      </c>
      <c r="J53" s="299">
        <f>IF('P3'!T27="","",'P3'!T27)</f>
        <v>6.49</v>
      </c>
      <c r="K53" s="299">
        <f>IF('P3'!U27="","",'P3'!U27)</f>
        <v>8.45</v>
      </c>
      <c r="L53" s="299">
        <f>IF('P3'!V27="","",'P3'!V27)</f>
        <v>7.64</v>
      </c>
      <c r="M53" s="299">
        <f>IF('P3'!X28="","",'P3'!X28)</f>
        <v>558.1609401</v>
      </c>
    </row>
    <row r="54" ht="12.0" customHeight="1">
      <c r="A54" s="297">
        <v>5.0</v>
      </c>
      <c r="B54" s="299">
        <f>IF('P3'!B13="","",'P3'!B13)</f>
        <v>59.21</v>
      </c>
      <c r="C54" s="299" t="str">
        <f>IF('P3'!C13="","",'P3'!C13)</f>
        <v>JK</v>
      </c>
      <c r="D54" s="299" t="str">
        <f>IF('P3'!D13="","",'P3'!D13)</f>
        <v>17-18</v>
      </c>
      <c r="E54" s="300">
        <f>IF('P3'!E13="","",'P3'!E13)</f>
        <v>38030</v>
      </c>
      <c r="F54" s="301" t="str">
        <f>IF('P3'!G13="","",'P3'!G13)</f>
        <v>Siv-Helene Haaland</v>
      </c>
      <c r="G54" s="301" t="str">
        <f>IF('P3'!H13="","",'P3'!H13)</f>
        <v>Tysvær VK</v>
      </c>
      <c r="H54" s="308">
        <f>IF('P3'!O13="","",'P3'!O13)</f>
        <v>35</v>
      </c>
      <c r="I54" s="308">
        <f>IF('P3'!P13="","",'P3'!P13)</f>
        <v>50</v>
      </c>
      <c r="J54" s="299">
        <f>IF('P3'!T13="","",'P3'!T13)</f>
        <v>5.9</v>
      </c>
      <c r="K54" s="299">
        <f>IF('P3'!U13="","",'P3'!U13)</f>
        <v>8.27</v>
      </c>
      <c r="L54" s="299">
        <f>IF('P3'!V13="","",'P3'!V13)</f>
        <v>8.2</v>
      </c>
      <c r="M54" s="299">
        <f>IF('P3'!X14="","",'P3'!X14)</f>
        <v>450.5976762</v>
      </c>
    </row>
    <row r="55" ht="12.0" customHeight="1">
      <c r="A55" s="297">
        <v>6.0</v>
      </c>
      <c r="B55" s="299">
        <f>IF('P3'!B23="","",'P3'!B23)</f>
        <v>67.55</v>
      </c>
      <c r="C55" s="299" t="str">
        <f>IF('P3'!C23="","",'P3'!C23)</f>
        <v>JK</v>
      </c>
      <c r="D55" s="299" t="str">
        <f>IF('P3'!D23="","",'P3'!D23)</f>
        <v>19-23</v>
      </c>
      <c r="E55" s="300">
        <f>IF('P3'!E23="","",'P3'!E23)</f>
        <v>37362</v>
      </c>
      <c r="F55" s="301" t="str">
        <f>IF('P3'!G23="","",'P3'!G23)</f>
        <v>Emilie Kolseth Jensen</v>
      </c>
      <c r="G55" s="301" t="str">
        <f>IF('P3'!H23="","",'P3'!H23)</f>
        <v>Breimsbygda IL</v>
      </c>
      <c r="H55" s="308">
        <f>IF('P3'!O23="","",'P3'!O23)</f>
        <v>25</v>
      </c>
      <c r="I55" s="308">
        <f>IF('P3'!P23="","",'P3'!P23)</f>
        <v>25</v>
      </c>
      <c r="J55" s="299">
        <f>IF('P3'!T23="","",'P3'!T23)</f>
        <v>4.99</v>
      </c>
      <c r="K55" s="299">
        <f>IF('P3'!U23="","",'P3'!U23)</f>
        <v>10.53</v>
      </c>
      <c r="L55" s="299">
        <f>IF('P3'!V23="","",'P3'!V23)</f>
        <v>9.15</v>
      </c>
      <c r="M55" s="299">
        <f>IF('P3'!X24="","",'P3'!X24)</f>
        <v>349.1194727</v>
      </c>
    </row>
    <row r="56" ht="10.5" customHeight="1">
      <c r="A56" s="313"/>
      <c r="B56" s="314"/>
      <c r="C56" s="314"/>
      <c r="D56" s="313"/>
      <c r="E56" s="313"/>
      <c r="F56" s="315"/>
      <c r="G56" s="315"/>
      <c r="H56" s="313"/>
      <c r="I56" s="313"/>
      <c r="J56" s="313"/>
      <c r="K56" s="313"/>
      <c r="L56" s="313"/>
      <c r="M56" s="313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0" customHeight="1">
      <c r="A57" s="304" t="s">
        <v>269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6"/>
    </row>
    <row r="58" ht="10.5" customHeight="1">
      <c r="A58" s="292"/>
      <c r="B58" s="294"/>
      <c r="C58" s="294"/>
      <c r="D58" s="292"/>
      <c r="E58" s="292"/>
      <c r="F58" s="295"/>
      <c r="G58" s="295"/>
      <c r="H58" s="292"/>
      <c r="I58" s="292"/>
      <c r="J58" s="292"/>
      <c r="K58" s="292"/>
      <c r="L58" s="292"/>
      <c r="M58" s="292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0" customHeight="1">
      <c r="A59" s="297">
        <v>1.0</v>
      </c>
      <c r="B59" s="299">
        <f>IF('P5'!B27="","",'P5'!B27)</f>
        <v>80.43</v>
      </c>
      <c r="C59" s="299" t="str">
        <f>IF('P5'!C27="","",'P5'!C27)</f>
        <v>JM</v>
      </c>
      <c r="D59" s="299" t="str">
        <f>IF('P5'!D27="","",'P5'!D27)</f>
        <v>17-18</v>
      </c>
      <c r="E59" s="300">
        <f>IF('P5'!E27="","",'P5'!E27)</f>
        <v>38067</v>
      </c>
      <c r="F59" s="301" t="str">
        <f>IF('P5'!G27="","",'P5'!G27)</f>
        <v>Kristen Røyseth</v>
      </c>
      <c r="G59" s="301" t="str">
        <f>IF('P5'!H27="","",'P5'!H27)</f>
        <v>Tambarskjelvar IL</v>
      </c>
      <c r="H59" s="308">
        <f>IF('P5'!O27="","",'P5'!O27)</f>
        <v>110</v>
      </c>
      <c r="I59" s="308">
        <f>IF('P5'!P27="","",'P5'!P27)</f>
        <v>140</v>
      </c>
      <c r="J59" s="299">
        <f>IF('P5'!T27="","",'P5'!T27)</f>
        <v>8.83</v>
      </c>
      <c r="K59" s="299">
        <f>IF('P5'!U27="","",'P5'!U27)</f>
        <v>11.35</v>
      </c>
      <c r="L59" s="299">
        <f>IF('P5'!V27="","",'P5'!V27)</f>
        <v>6.47</v>
      </c>
      <c r="M59" s="299">
        <f>IF('P5'!X28="","",'P5'!X28)</f>
        <v>821.0615087</v>
      </c>
    </row>
    <row r="60" ht="12.0" customHeight="1">
      <c r="A60" s="297">
        <v>2.0</v>
      </c>
      <c r="B60" s="299">
        <f>IF('P5'!B25="","",'P5'!B25)</f>
        <v>73.58</v>
      </c>
      <c r="C60" s="299" t="str">
        <f>IF('P5'!C25="","",'P5'!C25)</f>
        <v>JM</v>
      </c>
      <c r="D60" s="299" t="str">
        <f>IF('P5'!D25="","",'P5'!D25)</f>
        <v>17-18</v>
      </c>
      <c r="E60" s="300">
        <f>IF('P5'!E25="","",'P5'!E25)</f>
        <v>37999</v>
      </c>
      <c r="F60" s="301" t="str">
        <f>IF('P5'!G25="","",'P5'!G25)</f>
        <v>Lasse Bye</v>
      </c>
      <c r="G60" s="301" t="str">
        <f>IF('P5'!H25="","",'P5'!H25)</f>
        <v>Nidelv IL</v>
      </c>
      <c r="H60" s="308">
        <f>IF('P5'!O25="","",'P5'!O25)</f>
        <v>88</v>
      </c>
      <c r="I60" s="308">
        <f>IF('P5'!P25="","",'P5'!P25)</f>
        <v>105</v>
      </c>
      <c r="J60" s="299">
        <f>IF('P5'!T25="","",'P5'!T25)</f>
        <v>8.07</v>
      </c>
      <c r="K60" s="299">
        <f>IF('P5'!U25="","",'P5'!U25)</f>
        <v>10.59</v>
      </c>
      <c r="L60" s="299">
        <f>IF('P5'!V25="","",'P5'!V25)</f>
        <v>6.37</v>
      </c>
      <c r="M60" s="299">
        <f>IF('P5'!X26="","",'P5'!X26)</f>
        <v>737.3681497</v>
      </c>
    </row>
    <row r="61" ht="12.0" customHeight="1">
      <c r="A61" s="297">
        <v>3.0</v>
      </c>
      <c r="B61" s="299">
        <f>IF('P5'!B23="","",'P5'!B23)</f>
        <v>74.62</v>
      </c>
      <c r="C61" s="299" t="str">
        <f>IF('P5'!C23="","",'P5'!C23)</f>
        <v>JM</v>
      </c>
      <c r="D61" s="299" t="str">
        <f>IF('P5'!D23="","",'P5'!D23)</f>
        <v>17-18</v>
      </c>
      <c r="E61" s="300">
        <f>IF('P5'!E23="","",'P5'!E23)</f>
        <v>38219</v>
      </c>
      <c r="F61" s="301" t="str">
        <f>IF('P5'!G23="","",'P5'!G23)</f>
        <v>Eivind Balstad</v>
      </c>
      <c r="G61" s="301" t="str">
        <f>IF('P5'!H23="","",'P5'!H23)</f>
        <v>Nidelv IL</v>
      </c>
      <c r="H61" s="308">
        <f>IF('P5'!O23="","",'P5'!O23)</f>
        <v>83</v>
      </c>
      <c r="I61" s="308">
        <f>IF('P5'!P23="","",'P5'!P23)</f>
        <v>95</v>
      </c>
      <c r="J61" s="299">
        <f>IF('P5'!T23="","",'P5'!T23)</f>
        <v>8.9</v>
      </c>
      <c r="K61" s="299">
        <f>IF('P5'!U23="","",'P5'!U23)</f>
        <v>10.08</v>
      </c>
      <c r="L61" s="299">
        <f>IF('P5'!V23="","",'P5'!V23)</f>
        <v>6.69</v>
      </c>
      <c r="M61" s="299">
        <f>IF('P5'!X24="","",'P5'!X24)</f>
        <v>709.2340534</v>
      </c>
    </row>
    <row r="62" ht="12.0" customHeight="1">
      <c r="A62" s="297">
        <v>4.0</v>
      </c>
      <c r="B62" s="299">
        <f>IF('P6'!B21="","",'P6'!B21)</f>
        <v>111.64</v>
      </c>
      <c r="C62" s="299" t="str">
        <f>IF('P6'!C21="","",'P6'!C21)</f>
        <v>JM</v>
      </c>
      <c r="D62" s="299" t="str">
        <f>IF('P6'!D21="","",'P6'!D21)</f>
        <v>19-23</v>
      </c>
      <c r="E62" s="300" t="str">
        <f>IF('P6'!E21="","",'P6'!E21)</f>
        <v>04.04.02</v>
      </c>
      <c r="F62" s="301" t="str">
        <f>IF('P6'!G21="","",'P6'!G21)</f>
        <v>Hans G. Kvadsheim</v>
      </c>
      <c r="G62" s="301" t="str">
        <f>IF('P6'!H21="","",'P6'!H21)</f>
        <v>Vigrestad IK</v>
      </c>
      <c r="H62" s="308">
        <f>IF('P6'!O21="","",'P6'!O21)</f>
        <v>105</v>
      </c>
      <c r="I62" s="308">
        <f>IF('P6'!P21="","",'P6'!P21)</f>
        <v>140</v>
      </c>
      <c r="J62" s="299">
        <f>IF('P6'!T21="","",'P6'!T21)</f>
        <v>7.7</v>
      </c>
      <c r="K62" s="299">
        <f>IF('P6'!U21="","",'P6'!U21)</f>
        <v>11.42</v>
      </c>
      <c r="L62" s="299">
        <f>IF('P6'!V21="","",'P6'!V21)</f>
        <v>7.03</v>
      </c>
      <c r="M62" s="299">
        <f>IF('P6'!X22="","",'P6'!X22)</f>
        <v>706.4158547</v>
      </c>
    </row>
    <row r="63" ht="12.0" customHeight="1">
      <c r="A63" s="297">
        <v>5.0</v>
      </c>
      <c r="B63" s="299">
        <f>IF('P6'!B9="","",'P6'!B9)</f>
        <v>91.47</v>
      </c>
      <c r="C63" s="299" t="str">
        <f>IF('P6'!C9="","",'P6'!C9)</f>
        <v>JM</v>
      </c>
      <c r="D63" s="299" t="str">
        <f>IF('P6'!D9="","",'P6'!D9)</f>
        <v>19-23</v>
      </c>
      <c r="E63" s="300" t="str">
        <f>IF('P6'!E9="","",'P6'!E9)</f>
        <v>31.03.03</v>
      </c>
      <c r="F63" s="301" t="str">
        <f>IF('P6'!G9="","",'P6'!G9)</f>
        <v>Emil Strandskog</v>
      </c>
      <c r="G63" s="301" t="str">
        <f>IF('P6'!H9="","",'P6'!H9)</f>
        <v>Tønsberg-Kam.</v>
      </c>
      <c r="H63" s="308">
        <f>IF('P6'!O9="","",'P6'!O9)</f>
        <v>81</v>
      </c>
      <c r="I63" s="308">
        <f>IF('P6'!P9="","",'P6'!P9)</f>
        <v>103</v>
      </c>
      <c r="J63" s="299">
        <f>IF('P6'!T9="","",'P6'!T9)</f>
        <v>7.4</v>
      </c>
      <c r="K63" s="299">
        <f>IF('P6'!U9="","",'P6'!U9)</f>
        <v>11.31</v>
      </c>
      <c r="L63" s="299">
        <f>IF('P6'!V9="","",'P6'!V9)</f>
        <v>6.84</v>
      </c>
      <c r="M63" s="299">
        <f>IF('P6'!X10="","",'P6'!X10)</f>
        <v>655.5718322</v>
      </c>
    </row>
    <row r="64" ht="12.0" customHeight="1">
      <c r="A64" s="297">
        <v>6.0</v>
      </c>
      <c r="B64" s="299">
        <f>IF('P5'!B29="","",'P5'!B29)</f>
        <v>91.4</v>
      </c>
      <c r="C64" s="299" t="str">
        <f>IF('P5'!C29="","",'P5'!C29)</f>
        <v>JM</v>
      </c>
      <c r="D64" s="299" t="str">
        <f>IF('P5'!D29="","",'P5'!D29)</f>
        <v>17-18</v>
      </c>
      <c r="E64" s="300">
        <f>IF('P5'!E29="","",'P5'!E29)</f>
        <v>38261</v>
      </c>
      <c r="F64" s="301" t="str">
        <f>IF('P5'!G29="","",'P5'!G29)</f>
        <v>Safa Sjøli Ararat</v>
      </c>
      <c r="G64" s="301" t="str">
        <f>IF('P5'!H29="","",'P5'!H29)</f>
        <v>Nidelv IL</v>
      </c>
      <c r="H64" s="308">
        <f>IF('P5'!O29="","",'P5'!O29)</f>
        <v>80</v>
      </c>
      <c r="I64" s="308">
        <f>IF('P5'!P29="","",'P5'!P29)</f>
        <v>98</v>
      </c>
      <c r="J64" s="299">
        <f>IF('P5'!T29="","",'P5'!T29)</f>
        <v>7.22</v>
      </c>
      <c r="K64" s="299">
        <f>IF('P5'!U29="","",'P5'!U29)</f>
        <v>8.82</v>
      </c>
      <c r="L64" s="299">
        <f>IF('P5'!V29="","",'P5'!V29)</f>
        <v>6.98</v>
      </c>
      <c r="M64" s="299">
        <f>IF('P5'!X30="","",'P5'!X30)</f>
        <v>611.2096081</v>
      </c>
    </row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8">
    <mergeCell ref="A1:M1"/>
    <mergeCell ref="A2:E2"/>
    <mergeCell ref="F2:I2"/>
    <mergeCell ref="J2:M2"/>
    <mergeCell ref="A4:M4"/>
    <mergeCell ref="A17:M17"/>
    <mergeCell ref="A48:M48"/>
    <mergeCell ref="A57:M57"/>
  </mergeCells>
  <printOptions/>
  <pageMargins bottom="0.984251968503937" footer="0.0" header="0.0" left="0.7480314960629921" right="0.7480314960629921" top="0.984251968503937"/>
  <pageSetup fitToHeight="0"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29"/>
    <col customWidth="1" min="2" max="3" width="7.57"/>
    <col customWidth="1" min="4" max="4" width="7.14"/>
    <col customWidth="1" min="5" max="5" width="10.29"/>
    <col customWidth="1" min="6" max="6" width="29.0"/>
    <col customWidth="1" min="7" max="8" width="6.86"/>
    <col customWidth="1" min="9" max="10" width="8.57"/>
    <col customWidth="1" min="11" max="11" width="9.57"/>
    <col customWidth="1" min="12" max="12" width="15.86"/>
    <col customWidth="1" min="13" max="26" width="8.86"/>
  </cols>
  <sheetData>
    <row r="1" ht="12.0" customHeight="1">
      <c r="A1" s="284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ht="24.0" customHeight="1">
      <c r="A2" s="287" t="str">
        <f>IF('P1'!I5&gt;0,'P1'!I5,"")</f>
        <v>Larvik AK</v>
      </c>
      <c r="B2" s="285"/>
      <c r="C2" s="285"/>
      <c r="D2" s="285"/>
      <c r="E2" s="288"/>
      <c r="F2" s="289" t="str">
        <f>IF('P1'!P5&gt;0,'P1'!P5,"")</f>
        <v>Stavernhallen</v>
      </c>
      <c r="G2" s="285"/>
      <c r="H2" s="288"/>
      <c r="I2" s="290" t="s">
        <v>253</v>
      </c>
      <c r="J2" s="285"/>
      <c r="K2" s="285"/>
      <c r="L2" s="288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ht="12.0" customHeight="1">
      <c r="A3" s="292" t="s">
        <v>254</v>
      </c>
      <c r="B3" s="294" t="s">
        <v>255</v>
      </c>
      <c r="C3" s="294" t="s">
        <v>256</v>
      </c>
      <c r="D3" s="292" t="s">
        <v>257</v>
      </c>
      <c r="E3" s="292" t="s">
        <v>258</v>
      </c>
      <c r="F3" s="295" t="s">
        <v>18</v>
      </c>
      <c r="G3" s="292" t="s">
        <v>20</v>
      </c>
      <c r="H3" s="292" t="s">
        <v>21</v>
      </c>
      <c r="I3" s="292" t="s">
        <v>260</v>
      </c>
      <c r="J3" s="292" t="s">
        <v>261</v>
      </c>
      <c r="K3" s="292" t="s">
        <v>26</v>
      </c>
      <c r="L3" s="292" t="s">
        <v>23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0" customHeight="1">
      <c r="A4" s="296" t="s">
        <v>271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6"/>
    </row>
    <row r="5" ht="9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ht="24.75" customHeight="1">
      <c r="A6" s="317">
        <v>1.0</v>
      </c>
      <c r="B6" s="318" t="s">
        <v>56</v>
      </c>
      <c r="C6" s="319"/>
      <c r="D6" s="319"/>
      <c r="E6" s="319"/>
      <c r="F6" s="320"/>
      <c r="G6" s="321"/>
      <c r="H6" s="321"/>
      <c r="I6" s="321"/>
      <c r="J6" s="321"/>
      <c r="K6" s="321"/>
      <c r="L6" s="322">
        <f>SUM(L7:L9)</f>
        <v>1725.130727</v>
      </c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ht="12.0" customHeight="1">
      <c r="A7" s="297"/>
      <c r="B7" s="299">
        <f>IF('P1'!B11="","",'P1'!B11)</f>
        <v>62.19</v>
      </c>
      <c r="C7" s="299" t="str">
        <f>IF('P1'!C11="","",'P1'!C11)</f>
        <v>UK</v>
      </c>
      <c r="D7" s="299" t="str">
        <f>IF('P1'!D11="","",'P1'!D11)</f>
        <v>13-14</v>
      </c>
      <c r="E7" s="300">
        <f>IF('P1'!E11="","",'P1'!E11)</f>
        <v>39575</v>
      </c>
      <c r="F7" s="301" t="str">
        <f>IF('P1'!G11="","",'P1'!G11)</f>
        <v>Mariell Endestad Hellevang</v>
      </c>
      <c r="G7" s="297">
        <f>IF('P1'!O11="","",'P1'!O11)</f>
        <v>51</v>
      </c>
      <c r="H7" s="297">
        <f>IF('P1'!P11="","",'P1'!P11)</f>
        <v>63</v>
      </c>
      <c r="I7" s="298">
        <f>IF('P1'!T11="","",'P1'!T11)</f>
        <v>6.32</v>
      </c>
      <c r="J7" s="298">
        <f>IF('P1'!U11="","",'P1'!U11)</f>
        <v>9.83</v>
      </c>
      <c r="K7" s="298">
        <f>IF('P1'!V11="","",'P1'!V11)</f>
        <v>7.63</v>
      </c>
      <c r="L7" s="298">
        <f>IF('P1'!X12="","",'P1'!X12)</f>
        <v>538.8182623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0" customHeight="1">
      <c r="A8" s="297"/>
      <c r="B8" s="299">
        <f>IF('P3'!B17="","",'P3'!B17)</f>
        <v>70.36</v>
      </c>
      <c r="C8" s="299" t="str">
        <f>IF('P3'!C17="","",'P3'!C17)</f>
        <v>UK</v>
      </c>
      <c r="D8" s="299" t="str">
        <f>IF('P3'!D17="","",'P3'!D17)</f>
        <v>17-18</v>
      </c>
      <c r="E8" s="300">
        <f>IF('P3'!E17="","",'P3'!E17)</f>
        <v>38610</v>
      </c>
      <c r="F8" s="301" t="str">
        <f>IF('P3'!G17="","",'P3'!G17)</f>
        <v>Trine Endestad Hellevang</v>
      </c>
      <c r="G8" s="297">
        <f>IF('P3'!O17="","",'P3'!O17)</f>
        <v>62</v>
      </c>
      <c r="H8" s="297">
        <f>IF('P3'!P17="","",'P3'!P17)</f>
        <v>72</v>
      </c>
      <c r="I8" s="298">
        <f>IF('P3'!T17="","",'P3'!T17)</f>
        <v>7.23</v>
      </c>
      <c r="J8" s="298">
        <f>IF('P3'!U17="","",'P3'!U17)</f>
        <v>9.95</v>
      </c>
      <c r="K8" s="298">
        <f>IF('P3'!V17="","",'P3'!V17)</f>
        <v>7.85</v>
      </c>
      <c r="L8" s="298">
        <f>IF('P3'!X18="","",'P3'!X18)</f>
        <v>557.2121586</v>
      </c>
    </row>
    <row r="9" ht="12.0" customHeight="1">
      <c r="A9" s="297"/>
      <c r="B9" s="299">
        <f>IF('P3'!B19="","",'P3'!B19)</f>
        <v>70.6</v>
      </c>
      <c r="C9" s="299" t="str">
        <f>IF('P3'!C19="","",'P3'!C19)</f>
        <v>JK</v>
      </c>
      <c r="D9" s="299" t="str">
        <f>IF('P3'!D19="","",'P3'!D19)</f>
        <v>17-18</v>
      </c>
      <c r="E9" s="300">
        <f>IF('P3'!E19="","",'P3'!E19)</f>
        <v>38060</v>
      </c>
      <c r="F9" s="301" t="str">
        <f>IF('P3'!G19="","",'P3'!G19)</f>
        <v>Tine Rognaldsen Pedersen</v>
      </c>
      <c r="G9" s="297">
        <f>IF('P3'!O19="","",'P3'!O19)</f>
        <v>77</v>
      </c>
      <c r="H9" s="297">
        <f>IF('P3'!P19="","",'P3'!P19)</f>
        <v>97</v>
      </c>
      <c r="I9" s="298">
        <f>IF('P3'!T19="","",'P3'!T19)</f>
        <v>6.93</v>
      </c>
      <c r="J9" s="298">
        <f>IF('P3'!U19="","",'P3'!U19)</f>
        <v>9.61</v>
      </c>
      <c r="K9" s="298">
        <f>IF('P3'!V19="","",'P3'!V19)</f>
        <v>7.3</v>
      </c>
      <c r="L9" s="298">
        <f>IF('P3'!X20="","",'P3'!X20)</f>
        <v>629.1003061</v>
      </c>
    </row>
    <row r="10" ht="24.75" customHeight="1">
      <c r="A10" s="317">
        <v>2.0</v>
      </c>
      <c r="B10" s="318" t="s">
        <v>90</v>
      </c>
      <c r="C10" s="319"/>
      <c r="D10" s="319"/>
      <c r="E10" s="319"/>
      <c r="F10" s="320"/>
      <c r="G10" s="321"/>
      <c r="H10" s="321"/>
      <c r="I10" s="321"/>
      <c r="J10" s="321"/>
      <c r="K10" s="321"/>
      <c r="L10" s="322">
        <f>IF(L14="",SUM(L11:L14),(SUM(L11:L14)-MIN(L11:L14)))</f>
        <v>1498.677988</v>
      </c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</row>
    <row r="11" ht="12.0" customHeight="1">
      <c r="A11" s="297"/>
      <c r="B11" s="299">
        <f>IF('P1'!B13="","",'P1'!B13)</f>
        <v>45.87</v>
      </c>
      <c r="C11" s="299" t="str">
        <f>IF('P1'!C13="","",'P1'!C13)</f>
        <v>UK</v>
      </c>
      <c r="D11" s="299" t="str">
        <f>IF('P1'!D13="","",'P1'!D13)</f>
        <v>13-14</v>
      </c>
      <c r="E11" s="300">
        <f>IF('P1'!E13="","",'P1'!E13)</f>
        <v>39957</v>
      </c>
      <c r="F11" s="301" t="str">
        <f>IF('P1'!G13="","",'P1'!G13)</f>
        <v>Nora K. Haugland</v>
      </c>
      <c r="G11" s="297">
        <f>IF('P1'!O13="","",'P1'!O13)</f>
        <v>31</v>
      </c>
      <c r="H11" s="297">
        <f>IF('P1'!P13="","",'P1'!P13)</f>
        <v>36</v>
      </c>
      <c r="I11" s="298">
        <f>IF('P1'!T13="","",'P1'!T13)</f>
        <v>5.38</v>
      </c>
      <c r="J11" s="298">
        <f>IF('P1'!U13="","",'P1'!U13)</f>
        <v>5.29</v>
      </c>
      <c r="K11" s="298">
        <f>IF('P1'!V13="","",'P1'!V13)</f>
        <v>8.12</v>
      </c>
      <c r="L11" s="298">
        <f>IF('P1'!X14="","",'P1'!X14)</f>
        <v>407.039611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0" customHeight="1">
      <c r="A12" s="297"/>
      <c r="B12" s="299">
        <f>IF('P1'!B15="","",'P1'!B15)</f>
        <v>48.95</v>
      </c>
      <c r="C12" s="299" t="str">
        <f>IF('P1'!C15="","",'P1'!C15)</f>
        <v>UK</v>
      </c>
      <c r="D12" s="299" t="str">
        <f>IF('P1'!D15="","",'P1'!D15)</f>
        <v>13-14</v>
      </c>
      <c r="E12" s="300">
        <f>IF('P1'!E15="","",'P1'!E15)</f>
        <v>39927</v>
      </c>
      <c r="F12" s="301" t="str">
        <f>IF('P1'!G15="","",'P1'!G15)</f>
        <v>Lea B. Jensen</v>
      </c>
      <c r="G12" s="297">
        <f>IF('P1'!O15="","",'P1'!O15)</f>
        <v>41</v>
      </c>
      <c r="H12" s="297">
        <f>IF('P1'!P15="","",'P1'!P15)</f>
        <v>51</v>
      </c>
      <c r="I12" s="298">
        <f>IF('P1'!T15="","",'P1'!T15)</f>
        <v>5.81</v>
      </c>
      <c r="J12" s="298">
        <f>IF('P1'!U15="","",'P1'!U15)</f>
        <v>7.26</v>
      </c>
      <c r="K12" s="298">
        <f>IF('P1'!V15="","",'P1'!V15)</f>
        <v>7.46</v>
      </c>
      <c r="L12" s="298">
        <f>IF('P1'!X16="","",'P1'!X16)</f>
        <v>512.1658898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0" customHeight="1">
      <c r="A13" s="297"/>
      <c r="B13" s="299">
        <f>IF('P1'!B17="","",'P1'!B17)</f>
        <v>51</v>
      </c>
      <c r="C13" s="299" t="str">
        <f>IF('P1'!C17="","",'P1'!C17)</f>
        <v>UK</v>
      </c>
      <c r="D13" s="299" t="str">
        <f>IF('P1'!D17="","",'P1'!D17)</f>
        <v>13-14</v>
      </c>
      <c r="E13" s="300">
        <f>IF('P1'!E17="","",'P1'!E17)</f>
        <v>39863</v>
      </c>
      <c r="F13" s="301" t="str">
        <f>IF('P1'!G17="","",'P1'!G17)</f>
        <v>Lisa Siqveland</v>
      </c>
      <c r="G13" s="297">
        <f>IF('P1'!O17="","",'P1'!O17)</f>
        <v>25</v>
      </c>
      <c r="H13" s="297">
        <f>IF('P1'!P17="","",'P1'!P17)</f>
        <v>32</v>
      </c>
      <c r="I13" s="298">
        <f>IF('P1'!T17="","",'P1'!T17)</f>
        <v>5.25</v>
      </c>
      <c r="J13" s="298">
        <f>IF('P1'!U17="","",'P1'!U17)</f>
        <v>5.49</v>
      </c>
      <c r="K13" s="298">
        <f>IF('P1'!V17="","",'P1'!V17)</f>
        <v>8.61</v>
      </c>
      <c r="L13" s="298">
        <f>IF('P1'!X18="","",'P1'!X18)</f>
        <v>350.8720864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2.0" customHeight="1">
      <c r="A14" s="297"/>
      <c r="B14" s="299">
        <f>IF('P1'!B19="","",'P1'!B19)</f>
        <v>54.01</v>
      </c>
      <c r="C14" s="299" t="str">
        <f>IF('P1'!C19="","",'P1'!C19)</f>
        <v>UK</v>
      </c>
      <c r="D14" s="299" t="str">
        <f>IF('P1'!D19="","",'P1'!D19)</f>
        <v>13-14</v>
      </c>
      <c r="E14" s="300">
        <f>IF('P1'!E19="","",'P1'!E19)</f>
        <v>39505</v>
      </c>
      <c r="F14" s="301" t="str">
        <f>IF('P1'!G19="","",'P1'!G19)</f>
        <v>Eline Høien</v>
      </c>
      <c r="G14" s="297">
        <f>IF('P1'!O19="","",'P1'!O19)</f>
        <v>47</v>
      </c>
      <c r="H14" s="297">
        <f>IF('P1'!P19="","",'P1'!P19)</f>
        <v>61</v>
      </c>
      <c r="I14" s="298">
        <f>IF('P1'!T19="","",'P1'!T19)</f>
        <v>6.32</v>
      </c>
      <c r="J14" s="298">
        <f>IF('P1'!U19="","",'P1'!U19)</f>
        <v>9.98</v>
      </c>
      <c r="K14" s="298">
        <f>IF('P1'!V19="","",'P1'!V19)</f>
        <v>7.21</v>
      </c>
      <c r="L14" s="298">
        <f>IF('P1'!X20="","",'P1'!X20)</f>
        <v>579.4724875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2.0" customHeight="1">
      <c r="A15" s="297"/>
      <c r="B15" s="299" t="str">
        <f>IF('P1'!B35="","",'P1'!B35)</f>
        <v/>
      </c>
      <c r="C15" s="299" t="str">
        <f>IF('P1'!C35="","",'P1'!C35)</f>
        <v/>
      </c>
      <c r="D15" s="299" t="str">
        <f>IF('P1'!D35="","",'P1'!D35)</f>
        <v/>
      </c>
      <c r="E15" s="300" t="str">
        <f>IF('P1'!E35="","",'P1'!E35)</f>
        <v/>
      </c>
      <c r="F15" s="301" t="str">
        <f>IF('P1'!G35="","",'P1'!G35)</f>
        <v/>
      </c>
      <c r="G15" s="297" t="str">
        <f>IF('P1'!O35="","",'P1'!O35)</f>
        <v/>
      </c>
      <c r="H15" s="297" t="str">
        <f>IF('P1'!P35="","",'P1'!P35)</f>
        <v/>
      </c>
      <c r="I15" s="298" t="str">
        <f>IF('P1'!T35="","",'P1'!T35)</f>
        <v/>
      </c>
      <c r="J15" s="298" t="str">
        <f>IF('P1'!U35="","",'P1'!U35)</f>
        <v/>
      </c>
      <c r="K15" s="298" t="str">
        <f>IF('P1'!V35="","",'P1'!V35)</f>
        <v/>
      </c>
      <c r="L15" s="298" t="str">
        <f>IF('P1'!X36="","",'P1'!X36)</f>
        <v/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0" customHeight="1">
      <c r="A16" s="296" t="s">
        <v>272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6"/>
    </row>
    <row r="17" ht="9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ht="24.75" customHeight="1">
      <c r="A18" s="317">
        <v>1.0</v>
      </c>
      <c r="B18" s="318" t="s">
        <v>65</v>
      </c>
      <c r="C18" s="319"/>
      <c r="D18" s="319"/>
      <c r="E18" s="319"/>
      <c r="F18" s="320"/>
      <c r="G18" s="321"/>
      <c r="H18" s="321"/>
      <c r="I18" s="321"/>
      <c r="J18" s="321"/>
      <c r="K18" s="321"/>
      <c r="L18" s="322">
        <f>IF(L22="",SUM(L19:L22),(SUM(L19:L22)-MIN(L19:L22)))</f>
        <v>1864.384464</v>
      </c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</row>
    <row r="19" ht="12.0" customHeight="1">
      <c r="A19" s="297"/>
      <c r="B19" s="299">
        <f>IF('P3'!B29="","",'P3'!B29)</f>
        <v>73.96</v>
      </c>
      <c r="C19" s="299" t="str">
        <f>IF('P3'!C29="","",'P3'!C29)</f>
        <v>SK</v>
      </c>
      <c r="D19" s="299" t="str">
        <f>IF('P3'!D29="","",'P3'!D29)</f>
        <v>19-23</v>
      </c>
      <c r="E19" s="300">
        <f>IF('P3'!E29="","",'P3'!E29)</f>
        <v>36401</v>
      </c>
      <c r="F19" s="301" t="str">
        <f>IF('P3'!G29="","",'P3'!G29)</f>
        <v>Tinna Ringsaker</v>
      </c>
      <c r="G19" s="297">
        <f>IF('P3'!O29="","",'P3'!O29)</f>
        <v>88</v>
      </c>
      <c r="H19" s="297">
        <f>IF('P3'!P29="","",'P3'!P29)</f>
        <v>101</v>
      </c>
      <c r="I19" s="298">
        <f>IF('P3'!T29="","",'P3'!T29)</f>
        <v>7.23</v>
      </c>
      <c r="J19" s="298">
        <f>IF('P3'!U29="","",'P3'!U29)</f>
        <v>10.55</v>
      </c>
      <c r="K19" s="298">
        <f>IF('P3'!V29="","",'P3'!V29)</f>
        <v>7.26</v>
      </c>
      <c r="L19" s="298">
        <f>IF('P3'!X30="","",'P3'!X30)</f>
        <v>659.2872029</v>
      </c>
    </row>
    <row r="20" ht="12.0" customHeight="1">
      <c r="A20" s="297"/>
      <c r="B20" s="299">
        <f>IF('P7'!B11="","",'P7'!B11)</f>
        <v>74.02</v>
      </c>
      <c r="C20" s="299" t="str">
        <f>IF('P7'!C11="","",'P7'!C11)</f>
        <v>SK</v>
      </c>
      <c r="D20" s="299" t="str">
        <f>IF('P7'!D11="","",'P7'!D11)</f>
        <v>24-34</v>
      </c>
      <c r="E20" s="300">
        <f>IF('P7'!E11="","",'P7'!E11)</f>
        <v>32509</v>
      </c>
      <c r="F20" s="301" t="str">
        <f>IF('P7'!G11="","",'P7'!G11)</f>
        <v>Melissa Schanche</v>
      </c>
      <c r="G20" s="297">
        <f>IF('P7'!O11="","",'P7'!O11)</f>
        <v>88</v>
      </c>
      <c r="H20" s="297">
        <f>IF('P7'!P11="","",'P7'!P11)</f>
        <v>106</v>
      </c>
      <c r="I20" s="298">
        <f>IF('P7'!T11="","",'P7'!T11)</f>
        <v>7.2</v>
      </c>
      <c r="J20" s="298">
        <f>IF('P7'!U11="","",'P7'!U11)</f>
        <v>8.98</v>
      </c>
      <c r="K20" s="298">
        <f>IF('P7'!V11="","",'P7'!V11)</f>
        <v>7.72</v>
      </c>
      <c r="L20" s="324">
        <f>IF('P7'!X12="","",'P7'!X12)</f>
        <v>625.6832842</v>
      </c>
    </row>
    <row r="21" ht="12.0" customHeight="1">
      <c r="A21" s="297"/>
      <c r="B21" s="299">
        <f>IF('P7'!B19="","",'P7'!B19)</f>
        <v>85.68</v>
      </c>
      <c r="C21" s="299" t="str">
        <f>IF('P7'!C19="","",'P7'!C19)</f>
        <v>SK</v>
      </c>
      <c r="D21" s="299" t="str">
        <f>IF('P7'!D19="","",'P7'!D19)</f>
        <v>24-34</v>
      </c>
      <c r="E21" s="300">
        <f>IF('P7'!E19="","",'P7'!E19)</f>
        <v>34143</v>
      </c>
      <c r="F21" s="301" t="str">
        <f>IF('P7'!G19="","",'P7'!G19)</f>
        <v>Eva Kristin Erikson</v>
      </c>
      <c r="G21" s="297">
        <f>IF('P7'!O19="","",'P7'!O19)</f>
        <v>61</v>
      </c>
      <c r="H21" s="297">
        <f>IF('P7'!P19="","",'P7'!P19)</f>
        <v>81</v>
      </c>
      <c r="I21" s="298">
        <f>IF('P7'!T19="","",'P7'!T19)</f>
        <v>6.35</v>
      </c>
      <c r="J21" s="298">
        <f>IF('P7'!U19="","",'P7'!U19)</f>
        <v>8.89</v>
      </c>
      <c r="K21" s="298">
        <f>IF('P7'!V19="","",'P7'!V19)</f>
        <v>8.49</v>
      </c>
      <c r="L21" s="324">
        <f>IF('P7'!X20="","",'P7'!X20)</f>
        <v>483.5291202</v>
      </c>
    </row>
    <row r="22" ht="12.0" customHeight="1">
      <c r="A22" s="297"/>
      <c r="B22" s="299">
        <f>IF('P8'!B9="","",'P8'!B9)</f>
        <v>63.75</v>
      </c>
      <c r="C22" s="299" t="str">
        <f>IF('P8'!C9="","",'P8'!C9)</f>
        <v>SK</v>
      </c>
      <c r="D22" s="299" t="str">
        <f>IF('P8'!D9="","",'P8'!D9)</f>
        <v>24-34</v>
      </c>
      <c r="E22" s="300">
        <f>IF('P8'!E9="","",'P8'!E9)</f>
        <v>33443</v>
      </c>
      <c r="F22" s="301" t="str">
        <f>IF('P8'!G9="","",'P8'!G9)</f>
        <v>Sara Broe Østvold</v>
      </c>
      <c r="G22" s="297">
        <f>IF('P8'!O9="","",'P8'!O9)</f>
        <v>63</v>
      </c>
      <c r="H22" s="297">
        <f>IF('P8'!P9="","",'P8'!P9)</f>
        <v>78</v>
      </c>
      <c r="I22" s="298">
        <f>IF('P8'!T9="","",'P8'!T9)</f>
        <v>6.87</v>
      </c>
      <c r="J22" s="298">
        <f>IF('P8'!U9="","",'P8'!U9)</f>
        <v>8.43</v>
      </c>
      <c r="K22" s="298">
        <f>IF('P8'!V9="","",'P8'!V9)</f>
        <v>7.35</v>
      </c>
      <c r="L22" s="324">
        <f>IF('P8'!X10="","",'P8'!X10)</f>
        <v>579.4139772</v>
      </c>
    </row>
    <row r="23" ht="24.75" customHeight="1">
      <c r="A23" s="317">
        <v>2.0</v>
      </c>
      <c r="B23" s="318" t="s">
        <v>123</v>
      </c>
      <c r="C23" s="319"/>
      <c r="D23" s="319"/>
      <c r="E23" s="319"/>
      <c r="F23" s="320"/>
      <c r="G23" s="321"/>
      <c r="H23" s="321"/>
      <c r="I23" s="321"/>
      <c r="J23" s="321"/>
      <c r="K23" s="321"/>
      <c r="L23" s="322">
        <f>SUM(L24:L26)</f>
        <v>1612.994987</v>
      </c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</row>
    <row r="24" ht="12.0" customHeight="1">
      <c r="A24" s="297"/>
      <c r="B24" s="299">
        <f>IF('P3'!B23="","",'P3'!B23)</f>
        <v>67.55</v>
      </c>
      <c r="C24" s="299" t="str">
        <f>IF('P3'!C23="","",'P3'!C23)</f>
        <v>JK</v>
      </c>
      <c r="D24" s="299" t="str">
        <f>IF('P3'!D23="","",'P3'!D23)</f>
        <v>19-23</v>
      </c>
      <c r="E24" s="300">
        <f>IF('P3'!E23="","",'P3'!E23)</f>
        <v>37362</v>
      </c>
      <c r="F24" s="301" t="str">
        <f>IF('P3'!G23="","",'P3'!G23)</f>
        <v>Emilie Kolseth Jensen</v>
      </c>
      <c r="G24" s="297">
        <f>IF('P3'!O23="","",'P3'!O23)</f>
        <v>25</v>
      </c>
      <c r="H24" s="297">
        <f>IF('P3'!P23="","",'P3'!P23)</f>
        <v>25</v>
      </c>
      <c r="I24" s="298">
        <f>IF('P3'!T23="","",'P3'!T23)</f>
        <v>4.99</v>
      </c>
      <c r="J24" s="298">
        <f>IF('P3'!U23="","",'P3'!U23)</f>
        <v>10.53</v>
      </c>
      <c r="K24" s="298">
        <f>IF('P3'!V23="","",'P3'!V23)</f>
        <v>9.15</v>
      </c>
      <c r="L24" s="298">
        <f>IF('P3'!X24="","",'P3'!X24)</f>
        <v>349.1194727</v>
      </c>
    </row>
    <row r="25" ht="12.0" customHeight="1">
      <c r="A25" s="297"/>
      <c r="B25" s="299">
        <f>IF('P3'!B25="","",'P3'!B25)</f>
        <v>75.15</v>
      </c>
      <c r="C25" s="299" t="str">
        <f>IF('P3'!C25="","",'P3'!C25)</f>
        <v>SK</v>
      </c>
      <c r="D25" s="299" t="str">
        <f>IF('P3'!D25="","",'P3'!D25)</f>
        <v>19-23</v>
      </c>
      <c r="E25" s="300">
        <f>IF('P3'!E25="","",'P3'!E25)</f>
        <v>37069</v>
      </c>
      <c r="F25" s="301" t="str">
        <f>IF('P3'!G25="","",'P3'!G25)</f>
        <v>Anna Wiik</v>
      </c>
      <c r="G25" s="297">
        <f>IF('P3'!O25="","",'P3'!O25)</f>
        <v>51</v>
      </c>
      <c r="H25" s="297">
        <f>IF('P3'!P25="","",'P3'!P25)</f>
        <v>67</v>
      </c>
      <c r="I25" s="298">
        <f>IF('P3'!T25="","",'P3'!T25)</f>
        <v>7.02</v>
      </c>
      <c r="J25" s="298">
        <f>IF('P3'!U25="","",'P3'!U25)</f>
        <v>10.03</v>
      </c>
      <c r="K25" s="298">
        <f>IF('P3'!V25="","",'P3'!V25)</f>
        <v>7.29</v>
      </c>
      <c r="L25" s="298">
        <f>IF('P3'!X26="","",'P3'!X26)</f>
        <v>543.7857521</v>
      </c>
    </row>
    <row r="26" ht="12.0" customHeight="1">
      <c r="A26" s="297"/>
      <c r="B26" s="299">
        <f>IF('P3'!B21="","",'P3'!B21)</f>
        <v>66.71</v>
      </c>
      <c r="C26" s="299" t="str">
        <f>IF('P3'!C21="","",'P3'!C21)</f>
        <v>JK</v>
      </c>
      <c r="D26" s="299" t="str">
        <f>IF('P3'!D21="","",'P3'!D21)</f>
        <v>19-23</v>
      </c>
      <c r="E26" s="300">
        <f>IF('P3'!E21="","",'P3'!E21)</f>
        <v>37315</v>
      </c>
      <c r="F26" s="301" t="str">
        <f>IF('P3'!G21="","",'P3'!G21)</f>
        <v>Julia Jordanger Loen</v>
      </c>
      <c r="G26" s="297">
        <f>IF('P3'!O21="","",'P3'!O21)</f>
        <v>81</v>
      </c>
      <c r="H26" s="297">
        <f>IF('P3'!P21="","",'P3'!P21)</f>
        <v>99</v>
      </c>
      <c r="I26" s="298">
        <f>IF('P3'!T21="","",'P3'!T21)</f>
        <v>7.22</v>
      </c>
      <c r="J26" s="298">
        <f>IF('P3'!U21="","",'P3'!U21)</f>
        <v>13.11</v>
      </c>
      <c r="K26" s="298">
        <f>IF('P3'!V21="","",'P3'!V21)</f>
        <v>6.86</v>
      </c>
      <c r="L26" s="298">
        <f>IF('P3'!X22="","",'P3'!X22)</f>
        <v>720.0897621</v>
      </c>
    </row>
    <row r="27" ht="24.75" customHeight="1">
      <c r="A27" s="317">
        <v>3.0</v>
      </c>
      <c r="B27" s="318" t="s">
        <v>95</v>
      </c>
      <c r="C27" s="319"/>
      <c r="D27" s="319"/>
      <c r="E27" s="319"/>
      <c r="F27" s="320"/>
      <c r="G27" s="321"/>
      <c r="H27" s="321"/>
      <c r="I27" s="321"/>
      <c r="J27" s="321"/>
      <c r="K27" s="321"/>
      <c r="L27" s="322">
        <f>IF(L31="",SUM(L28:L31),(SUM(L28:L31)-MIN(L28:L31)))</f>
        <v>1486.430199</v>
      </c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</row>
    <row r="28" ht="12.0" customHeight="1">
      <c r="A28" s="297"/>
      <c r="B28" s="299">
        <f>IF('P3'!B11="","",'P3'!B11)</f>
        <v>55.26</v>
      </c>
      <c r="C28" s="299" t="str">
        <f>IF('P3'!C11="","",'P3'!C11)</f>
        <v>UK</v>
      </c>
      <c r="D28" s="299" t="str">
        <f>IF('P3'!D11="","",'P3'!D11)</f>
        <v>17-18</v>
      </c>
      <c r="E28" s="300">
        <f>IF('P3'!E11="","",'P3'!E11)</f>
        <v>38515</v>
      </c>
      <c r="F28" s="301" t="str">
        <f>IF('P3'!G11="","",'P3'!G11)</f>
        <v>Rina Tysse</v>
      </c>
      <c r="G28" s="297">
        <f>IF('P3'!O11="","",'P3'!O11)</f>
        <v>29</v>
      </c>
      <c r="H28" s="297">
        <f>IF('P3'!P11="","",'P3'!P11)</f>
        <v>35</v>
      </c>
      <c r="I28" s="298">
        <f>IF('P3'!T11="","",'P3'!T11)</f>
        <v>5.52</v>
      </c>
      <c r="J28" s="298">
        <f>IF('P3'!U11="","",'P3'!U11)</f>
        <v>5.6</v>
      </c>
      <c r="K28" s="298">
        <f>IF('P3'!V11="","",'P3'!V11)</f>
        <v>8.1</v>
      </c>
      <c r="L28" s="298">
        <f>IF('P3'!X12="","",'P3'!X12)</f>
        <v>382.6408321</v>
      </c>
    </row>
    <row r="29" ht="12.0" customHeight="1">
      <c r="A29" s="297"/>
      <c r="B29" s="299">
        <f>IF('P3'!B13="","",'P3'!B13)</f>
        <v>59.21</v>
      </c>
      <c r="C29" s="299" t="str">
        <f>IF('P3'!C13="","",'P3'!C13)</f>
        <v>JK</v>
      </c>
      <c r="D29" s="299" t="str">
        <f>IF('P3'!D13="","",'P3'!D13)</f>
        <v>17-18</v>
      </c>
      <c r="E29" s="300">
        <f>IF('P3'!E13="","",'P3'!E13)</f>
        <v>38030</v>
      </c>
      <c r="F29" s="301" t="str">
        <f>IF('P3'!G13="","",'P3'!G13)</f>
        <v>Siv-Helene Haaland</v>
      </c>
      <c r="G29" s="297">
        <f>IF('P3'!O13="","",'P3'!O13)</f>
        <v>35</v>
      </c>
      <c r="H29" s="297">
        <f>IF('P3'!P13="","",'P3'!P13)</f>
        <v>50</v>
      </c>
      <c r="I29" s="298">
        <f>IF('P3'!T13="","",'P3'!T13)</f>
        <v>5.9</v>
      </c>
      <c r="J29" s="298">
        <f>IF('P3'!U13="","",'P3'!U13)</f>
        <v>8.27</v>
      </c>
      <c r="K29" s="298">
        <f>IF('P3'!V13="","",'P3'!V13)</f>
        <v>8.2</v>
      </c>
      <c r="L29" s="298">
        <f>IF('P3'!X14="","",'P3'!X14)</f>
        <v>450.5976762</v>
      </c>
    </row>
    <row r="30" ht="12.0" customHeight="1">
      <c r="A30" s="297"/>
      <c r="B30" s="299">
        <f>IF('P8'!B19="","",'P8'!B19)</f>
        <v>70.07</v>
      </c>
      <c r="C30" s="299" t="str">
        <f>IF('P8'!C19="","",'P8'!C19)</f>
        <v>K1</v>
      </c>
      <c r="D30" s="299" t="str">
        <f>IF('P8'!D19="","",'P8'!D19)</f>
        <v>+35</v>
      </c>
      <c r="E30" s="300">
        <f>IF('P8'!E19="","",'P8'!E19)</f>
        <v>30454</v>
      </c>
      <c r="F30" s="301" t="str">
        <f>IF('P8'!G19="","",'P8'!G19)</f>
        <v>Merete Ree</v>
      </c>
      <c r="G30" s="297">
        <f>IF('P8'!O19="","",'P8'!O19)</f>
        <v>52</v>
      </c>
      <c r="H30" s="297">
        <f>IF('P8'!P19="","",'P8'!P19)</f>
        <v>67</v>
      </c>
      <c r="I30" s="298">
        <f>IF('P8'!T19="","",'P8'!T19)</f>
        <v>5.77</v>
      </c>
      <c r="J30" s="298">
        <f>IF('P8'!U19="","",'P8'!U19)</f>
        <v>7.93</v>
      </c>
      <c r="K30" s="298">
        <f>IF('P8'!V19="","",'P8'!V19)</f>
        <v>8.56</v>
      </c>
      <c r="L30" s="324">
        <f>IF('P8'!X20="","",'P8'!X20)</f>
        <v>451.9676012</v>
      </c>
    </row>
    <row r="31" ht="12.0" customHeight="1">
      <c r="A31" s="297"/>
      <c r="B31" s="299">
        <f>IF('P8'!B17="","",'P8'!B17)</f>
        <v>59.29</v>
      </c>
      <c r="C31" s="299" t="str">
        <f>IF('P8'!C17="","",'P8'!C17)</f>
        <v>K1</v>
      </c>
      <c r="D31" s="299" t="str">
        <f>IF('P8'!D17="","",'P8'!D17)</f>
        <v>+35</v>
      </c>
      <c r="E31" s="300">
        <f>IF('P8'!E17="","",'P8'!E17)</f>
        <v>31091</v>
      </c>
      <c r="F31" s="301" t="str">
        <f>IF('P8'!G17="","",'P8'!G17)</f>
        <v>Tinna Marína Jónsdóttir⁠</v>
      </c>
      <c r="G31" s="297">
        <f>IF('P8'!O17="","",'P8'!O17)</f>
        <v>49</v>
      </c>
      <c r="H31" s="297">
        <f>IF('P8'!P17="","",'P8'!P17)</f>
        <v>67</v>
      </c>
      <c r="I31" s="298">
        <f>IF('P8'!T17="","",'P8'!T17)</f>
        <v>7.04</v>
      </c>
      <c r="J31" s="298">
        <f>IF('P8'!U17="","",'P8'!U17)</f>
        <v>10.18</v>
      </c>
      <c r="K31" s="298">
        <f>IF('P8'!V17="","",'P8'!V17)</f>
        <v>7.33</v>
      </c>
      <c r="L31" s="324">
        <f>IF('P8'!X18="","",'P8'!X18)</f>
        <v>583.8649217</v>
      </c>
    </row>
    <row r="32" ht="7.5" customHeight="1"/>
    <row r="33" ht="12.0" customHeight="1">
      <c r="A33" s="304" t="s">
        <v>273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6"/>
    </row>
    <row r="34" ht="9.75" customHeight="1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</row>
    <row r="35" ht="24.75" customHeight="1">
      <c r="A35" s="325">
        <v>1.0</v>
      </c>
      <c r="B35" s="326" t="s">
        <v>56</v>
      </c>
      <c r="C35" s="319"/>
      <c r="D35" s="319"/>
      <c r="E35" s="319"/>
      <c r="F35" s="320"/>
      <c r="G35" s="327"/>
      <c r="H35" s="327"/>
      <c r="I35" s="327"/>
      <c r="J35" s="327"/>
      <c r="K35" s="327"/>
      <c r="L35" s="328">
        <f>IF(L39="",SUM(L36:L39),(SUM(L36:L39)-MIN(L36:L39)))</f>
        <v>2482.056592</v>
      </c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</row>
    <row r="36" ht="12.0" customHeight="1">
      <c r="A36" s="297"/>
      <c r="B36" s="299">
        <f>IF('P5'!B27="","",'P5'!B27)</f>
        <v>80.43</v>
      </c>
      <c r="C36" s="299" t="str">
        <f>IF('P5'!C27="","",'P5'!C27)</f>
        <v>JM</v>
      </c>
      <c r="D36" s="299" t="str">
        <f>IF('P5'!D27="","",'P5'!D27)</f>
        <v>17-18</v>
      </c>
      <c r="E36" s="300">
        <f>IF('P5'!E27="","",'P5'!E27)</f>
        <v>38067</v>
      </c>
      <c r="F36" s="301" t="str">
        <f>IF('P5'!G27="","",'P5'!G27)</f>
        <v>Kristen Røyseth</v>
      </c>
      <c r="G36" s="297">
        <f>IF('P5'!O27="","",'P5'!O27)</f>
        <v>110</v>
      </c>
      <c r="H36" s="297">
        <f>IF('P5'!P27="","",'P5'!P27)</f>
        <v>140</v>
      </c>
      <c r="I36" s="298">
        <f>IF('P5'!T27="","",'P5'!T27)</f>
        <v>8.83</v>
      </c>
      <c r="J36" s="298">
        <f>IF('P5'!U27="","",'P5'!U27)</f>
        <v>11.35</v>
      </c>
      <c r="K36" s="298">
        <f>IF('P5'!V27="","",'P5'!V27)</f>
        <v>6.47</v>
      </c>
      <c r="L36" s="324">
        <f>IF('P5'!X28="","",'P5'!X28)</f>
        <v>821.0615087</v>
      </c>
    </row>
    <row r="37" ht="12.0" customHeight="1">
      <c r="A37" s="297"/>
      <c r="B37" s="299">
        <f>IF('P4'!B21="","",'P4'!B21)</f>
        <v>66.8</v>
      </c>
      <c r="C37" s="299" t="str">
        <f>IF('P4'!C21="","",'P4'!C21)</f>
        <v>UM</v>
      </c>
      <c r="D37" s="299" t="str">
        <f>IF('P4'!D21="","",'P4'!D21)</f>
        <v>15-16</v>
      </c>
      <c r="E37" s="300">
        <f>IF('P4'!E21="","",'P4'!E21)</f>
        <v>38922</v>
      </c>
      <c r="F37" s="301" t="str">
        <f>IF('P4'!G21="","",'P4'!G21)</f>
        <v>Aksel Svorstøl</v>
      </c>
      <c r="G37" s="297">
        <f>IF('P4'!O21="","",'P4'!O21)</f>
        <v>83</v>
      </c>
      <c r="H37" s="297">
        <f>IF('P4'!P21="","",'P4'!P21)</f>
        <v>105</v>
      </c>
      <c r="I37" s="298">
        <f>IF('P4'!T21="","",'P4'!T21)</f>
        <v>8.03</v>
      </c>
      <c r="J37" s="298">
        <f>IF('P4'!U21="","",'P4'!U21)</f>
        <v>13.63</v>
      </c>
      <c r="K37" s="298">
        <f>IF('P4'!V21="","",'P4'!V21)</f>
        <v>6.19</v>
      </c>
      <c r="L37" s="324">
        <f>IF('P4'!X22="","",'P4'!X22)</f>
        <v>803.4275848</v>
      </c>
    </row>
    <row r="38" ht="12.0" customHeight="1">
      <c r="A38" s="297"/>
      <c r="B38" s="299">
        <f>IF('P5'!B11="","",'P5'!B11)</f>
        <v>71.3</v>
      </c>
      <c r="C38" s="299" t="str">
        <f>IF('P5'!C11="","",'P5'!C11)</f>
        <v>UM</v>
      </c>
      <c r="D38" s="299" t="str">
        <f>IF('P5'!D11="","",'P5'!D11)</f>
        <v>15-16</v>
      </c>
      <c r="E38" s="300">
        <f>IF('P5'!E11="","",'P5'!E11)</f>
        <v>38896</v>
      </c>
      <c r="F38" s="301" t="str">
        <f>IF('P5'!G11="","",'P5'!G11)</f>
        <v>Alvolai Røyseth</v>
      </c>
      <c r="G38" s="297">
        <f>IF('P5'!O11="","",'P5'!O11)</f>
        <v>103</v>
      </c>
      <c r="H38" s="297">
        <f>IF('P5'!P11="","",'P5'!P11)</f>
        <v>123</v>
      </c>
      <c r="I38" s="298">
        <f>IF('P5'!T11="","",'P5'!T11)</f>
        <v>9.33</v>
      </c>
      <c r="J38" s="298">
        <f>IF('P5'!U11="","",'P5'!U11)</f>
        <v>13.31</v>
      </c>
      <c r="K38" s="298">
        <f>IF('P5'!V11="","",'P5'!V11)</f>
        <v>6.39</v>
      </c>
      <c r="L38" s="324">
        <f>IF('P5'!X12="","",'P5'!X12)</f>
        <v>857.5674981</v>
      </c>
    </row>
    <row r="39" ht="12.0" customHeight="1">
      <c r="A39" s="297"/>
      <c r="B39" s="299">
        <f>IF('P5'!B13="","",'P5'!B13)</f>
        <v>76.95</v>
      </c>
      <c r="C39" s="299" t="str">
        <f>IF('P5'!C13="","",'P5'!C13)</f>
        <v>UM</v>
      </c>
      <c r="D39" s="299" t="str">
        <f>IF('P5'!D13="","",'P5'!D13)</f>
        <v>15-16</v>
      </c>
      <c r="E39" s="300">
        <f>IF('P5'!E13="","",'P5'!E13)</f>
        <v>38859</v>
      </c>
      <c r="F39" s="301" t="str">
        <f>IF('P5'!G13="","",'P5'!G13)</f>
        <v>Nima Berntsen </v>
      </c>
      <c r="G39" s="297">
        <f>IF('P5'!O13="","",'P5'!O13)</f>
        <v>86</v>
      </c>
      <c r="H39" s="297">
        <f>IF('P5'!P13="","",'P5'!P13)</f>
        <v>108</v>
      </c>
      <c r="I39" s="298">
        <f>IF('P5'!T13="","",'P5'!T13)</f>
        <v>7.99</v>
      </c>
      <c r="J39" s="298">
        <f>IF('P5'!U13="","",'P5'!U13)</f>
        <v>11.46</v>
      </c>
      <c r="K39" s="298">
        <f>IF('P5'!V13="","",'P5'!V13)</f>
        <v>6.52</v>
      </c>
      <c r="L39" s="324">
        <f>IF('P5'!X14="","",'P5'!X14)</f>
        <v>729.5601387</v>
      </c>
    </row>
    <row r="40" ht="24.75" customHeight="1">
      <c r="A40" s="325">
        <v>2.0</v>
      </c>
      <c r="B40" s="326" t="s">
        <v>145</v>
      </c>
      <c r="C40" s="319"/>
      <c r="D40" s="319"/>
      <c r="E40" s="319"/>
      <c r="F40" s="320"/>
      <c r="G40" s="327"/>
      <c r="H40" s="327"/>
      <c r="I40" s="327"/>
      <c r="J40" s="327"/>
      <c r="K40" s="327"/>
      <c r="L40" s="328">
        <f>IF(L44="",SUM(L41:L44),(SUM(L41:L44)-MIN(L41:L44)))</f>
        <v>2000.816892</v>
      </c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</row>
    <row r="41" ht="12.0" customHeight="1">
      <c r="A41" s="297"/>
      <c r="B41" s="299">
        <f>IF('P4'!B23="","",'P4'!B23)</f>
        <v>72.45</v>
      </c>
      <c r="C41" s="299" t="str">
        <f>IF('P4'!C23="","",'P4'!C23)</f>
        <v>UM</v>
      </c>
      <c r="D41" s="299" t="str">
        <f>IF('P4'!D23="","",'P4'!D23)</f>
        <v>15-16</v>
      </c>
      <c r="E41" s="300">
        <f>IF('P4'!E23="","",'P4'!E23)</f>
        <v>39013</v>
      </c>
      <c r="F41" s="301" t="str">
        <f>IF('P4'!G23="","",'P4'!G23)</f>
        <v>Ruben Vikhals Bjerkan</v>
      </c>
      <c r="G41" s="297">
        <f>IF('P4'!O23="","",'P4'!O23)</f>
        <v>72</v>
      </c>
      <c r="H41" s="297">
        <f>IF('P4'!P23="","",'P4'!P23)</f>
        <v>91</v>
      </c>
      <c r="I41" s="298">
        <f>IF('P4'!T23="","",'P4'!T23)</f>
        <v>7.44</v>
      </c>
      <c r="J41" s="298">
        <f>IF('P4'!U23="","",'P4'!U23)</f>
        <v>12.65</v>
      </c>
      <c r="K41" s="298">
        <f>IF('P4'!V23="","",'P4'!V23)</f>
        <v>6.82</v>
      </c>
      <c r="L41" s="324">
        <f>IF('P4'!X24="","",'P4'!X24)</f>
        <v>688.7286911</v>
      </c>
    </row>
    <row r="42" ht="12.0" customHeight="1">
      <c r="A42" s="297"/>
      <c r="B42" s="299">
        <f>IF('P4'!B27="","",'P4'!B27)</f>
        <v>86.73</v>
      </c>
      <c r="C42" s="299" t="str">
        <f>IF('P4'!C27="","",'P4'!C27)</f>
        <v>UM</v>
      </c>
      <c r="D42" s="299" t="str">
        <f>IF('P4'!D27="","",'P4'!D27)</f>
        <v>15-16</v>
      </c>
      <c r="E42" s="300">
        <f>IF('P4'!E27="","",'P4'!E27)</f>
        <v>38870</v>
      </c>
      <c r="F42" s="301" t="str">
        <f>IF('P4'!G27="","",'P4'!G27)</f>
        <v>Adrian Rosmæl Skauge</v>
      </c>
      <c r="G42" s="297">
        <f>IF('P4'!O27="","",'P4'!O27)</f>
        <v>88</v>
      </c>
      <c r="H42" s="297">
        <f>IF('P4'!P27="","",'P4'!P27)</f>
        <v>102</v>
      </c>
      <c r="I42" s="298">
        <f>IF('P4'!T27="","",'P4'!T27)</f>
        <v>8.02</v>
      </c>
      <c r="J42" s="298">
        <f>IF('P4'!U27="","",'P4'!U27)</f>
        <v>12.95</v>
      </c>
      <c r="K42" s="298">
        <f>IF('P4'!V27="","",'P4'!V27)</f>
        <v>6.99</v>
      </c>
      <c r="L42" s="324">
        <f>IF('P4'!X28="","",'P4'!X28)</f>
        <v>700.8785928</v>
      </c>
    </row>
    <row r="43" ht="12.0" customHeight="1">
      <c r="A43" s="297"/>
      <c r="B43" s="299">
        <f>IF('P5'!B9="","",'P5'!B9)</f>
        <v>69.48</v>
      </c>
      <c r="C43" s="299" t="str">
        <f>IF('P5'!C9="","",'P5'!C9)</f>
        <v>UM</v>
      </c>
      <c r="D43" s="299" t="str">
        <f>IF('P5'!D9="","",'P5'!D9)</f>
        <v>15-16</v>
      </c>
      <c r="E43" s="300">
        <f>IF('P5'!E9="","",'P5'!E9)</f>
        <v>38727</v>
      </c>
      <c r="F43" s="301" t="str">
        <f>IF('P5'!G9="","",'P5'!G9)</f>
        <v>Henrik Firminio Kjeldsberg</v>
      </c>
      <c r="G43" s="297">
        <f>IF('P5'!O9="","",'P5'!O9)</f>
        <v>55</v>
      </c>
      <c r="H43" s="297">
        <f>IF('P5'!P9="","",'P5'!P9)</f>
        <v>65</v>
      </c>
      <c r="I43" s="298">
        <f>IF('P5'!T9="","",'P5'!T9)</f>
        <v>6.18</v>
      </c>
      <c r="J43" s="298">
        <f>IF('P5'!U9="","",'P5'!U9)</f>
        <v>8.02</v>
      </c>
      <c r="K43" s="298">
        <f>IF('P5'!V9="","",'P5'!V9)</f>
        <v>7.48</v>
      </c>
      <c r="L43" s="324">
        <f>IF('P5'!X10="","",'P5'!X10)</f>
        <v>520.3681818</v>
      </c>
    </row>
    <row r="44" ht="12.0" customHeight="1">
      <c r="A44" s="297"/>
      <c r="B44" s="299">
        <f>IF('P5'!B29="","",'P5'!B29)</f>
        <v>91.4</v>
      </c>
      <c r="C44" s="299" t="str">
        <f>IF('P5'!C29="","",'P5'!C29)</f>
        <v>JM</v>
      </c>
      <c r="D44" s="299" t="str">
        <f>IF('P5'!D29="","",'P5'!D29)</f>
        <v>17-18</v>
      </c>
      <c r="E44" s="300">
        <f>IF('P5'!E29="","",'P5'!E29)</f>
        <v>38261</v>
      </c>
      <c r="F44" s="301" t="str">
        <f>IF('P5'!G29="","",'P5'!G29)</f>
        <v>Safa Sjøli Ararat</v>
      </c>
      <c r="G44" s="297">
        <f>IF('P5'!O29="","",'P5'!O29)</f>
        <v>80</v>
      </c>
      <c r="H44" s="297">
        <f>IF('P5'!P29="","",'P5'!P29)</f>
        <v>98</v>
      </c>
      <c r="I44" s="298">
        <f>IF('P5'!T29="","",'P5'!T29)</f>
        <v>7.22</v>
      </c>
      <c r="J44" s="298">
        <f>IF('P5'!U29="","",'P5'!U29)</f>
        <v>8.82</v>
      </c>
      <c r="K44" s="298">
        <f>IF('P5'!V29="","",'P5'!V29)</f>
        <v>6.98</v>
      </c>
      <c r="L44" s="324">
        <f>IF('P5'!X30="","",'P5'!X30)</f>
        <v>611.2096081</v>
      </c>
    </row>
    <row r="45" ht="24.75" customHeight="1">
      <c r="A45" s="325">
        <v>3.0</v>
      </c>
      <c r="B45" s="326" t="s">
        <v>95</v>
      </c>
      <c r="C45" s="319"/>
      <c r="D45" s="319"/>
      <c r="E45" s="319"/>
      <c r="F45" s="320"/>
      <c r="G45" s="327"/>
      <c r="H45" s="327"/>
      <c r="I45" s="327"/>
      <c r="J45" s="327"/>
      <c r="K45" s="327"/>
      <c r="L45" s="328">
        <f>IF(L49="",SUM(L46:L49),(SUM(L46:L49)-MIN(L46:L49)))</f>
        <v>1852.011428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</row>
    <row r="46" ht="12.0" customHeight="1">
      <c r="A46" s="297"/>
      <c r="B46" s="299">
        <f>IF('P2'!B27="","",'P2'!B27)</f>
        <v>110.1</v>
      </c>
      <c r="C46" s="299" t="str">
        <f>IF('P2'!C27="","",'P2'!C27)</f>
        <v>UM</v>
      </c>
      <c r="D46" s="299" t="str">
        <f>IF('P2'!D27="","",'P2'!D27)</f>
        <v>13-14</v>
      </c>
      <c r="E46" s="300">
        <f>IF('P2'!E27="","",'P2'!E27)</f>
        <v>39854</v>
      </c>
      <c r="F46" s="301" t="str">
        <f>IF('P2'!G27="","",'P2'!G27)</f>
        <v>Ove Berge Christiansen</v>
      </c>
      <c r="G46" s="297">
        <f>IF('P2'!O27="","",'P2'!O27)</f>
        <v>38</v>
      </c>
      <c r="H46" s="297">
        <f>IF('P2'!P27="","",'P2'!P27)</f>
        <v>45</v>
      </c>
      <c r="I46" s="298">
        <f>IF('P2'!T27="","",'P2'!T27)</f>
        <v>4.1</v>
      </c>
      <c r="J46" s="298">
        <f>IF('P2'!U27="","",'P2'!U27)</f>
        <v>7.67</v>
      </c>
      <c r="K46" s="298">
        <f>IF('P2'!V27="","",'P2'!V27)</f>
        <v>9.44</v>
      </c>
      <c r="L46" s="298">
        <f>IF('P2'!X28="","",'P2'!X28)</f>
        <v>291.2734426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0" customHeight="1">
      <c r="A47" s="297"/>
      <c r="B47" s="299">
        <f>IF('P2'!B15="","",'P2'!B15)</f>
        <v>63.54</v>
      </c>
      <c r="C47" s="299" t="str">
        <f>IF('P2'!C15="","",'P2'!C15)</f>
        <v>UM</v>
      </c>
      <c r="D47" s="299" t="str">
        <f>IF('P2'!D15="","",'P2'!D15)</f>
        <v>13-14</v>
      </c>
      <c r="E47" s="300">
        <f>IF('P2'!E15="","",'P2'!E15)</f>
        <v>39627</v>
      </c>
      <c r="F47" s="301" t="str">
        <f>IF('P2'!G15="","",'P2'!G15)</f>
        <v>William Kyvik</v>
      </c>
      <c r="G47" s="297">
        <f>IF('P2'!O15="","",'P2'!O15)</f>
        <v>45</v>
      </c>
      <c r="H47" s="297">
        <f>IF('P2'!P15="","",'P2'!P15)</f>
        <v>61</v>
      </c>
      <c r="I47" s="298">
        <f>IF('P2'!T15="","",'P2'!T15)</f>
        <v>6.49</v>
      </c>
      <c r="J47" s="298">
        <f>IF('P2'!U15="","",'P2'!U15)</f>
        <v>8.6</v>
      </c>
      <c r="K47" s="298">
        <f>IF('P2'!V15="","",'P2'!V15)</f>
        <v>7.46</v>
      </c>
      <c r="L47" s="298">
        <f>IF('P2'!X16="","",'P2'!X16)</f>
        <v>528.4701899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0" customHeight="1">
      <c r="A48" s="297"/>
      <c r="B48" s="299">
        <f>IF('P4'!B11="","",'P4'!B11)</f>
        <v>61.34</v>
      </c>
      <c r="C48" s="299" t="str">
        <f>IF('P4'!C11="","",'P4'!C11)</f>
        <v>UM</v>
      </c>
      <c r="D48" s="299" t="str">
        <f>IF('P4'!D11="","",'P4'!D11)</f>
        <v>15-16</v>
      </c>
      <c r="E48" s="300">
        <f>IF('P4'!E11="","",'P4'!E11)</f>
        <v>39222</v>
      </c>
      <c r="F48" s="301" t="str">
        <f>IF('P4'!G11="","",'P4'!G11)</f>
        <v>Sean Elliot Paudel</v>
      </c>
      <c r="G48" s="297">
        <f>IF('P4'!O11="","",'P4'!O11)</f>
        <v>45</v>
      </c>
      <c r="H48" s="297">
        <f>IF('P4'!P11="","",'P4'!P11)</f>
        <v>70</v>
      </c>
      <c r="I48" s="298">
        <f>IF('P4'!T11="","",'P4'!T11)</f>
        <v>6.89</v>
      </c>
      <c r="J48" s="298">
        <f>IF('P4'!U11="","",'P4'!U11)</f>
        <v>5.5</v>
      </c>
      <c r="K48" s="298">
        <f>IF('P4'!V11="","",'P4'!V11)</f>
        <v>7.54</v>
      </c>
      <c r="L48" s="324">
        <f>IF('P4'!X12="","",'P4'!X12)</f>
        <v>510.6811013</v>
      </c>
    </row>
    <row r="49" ht="12.0" customHeight="1">
      <c r="A49" s="297"/>
      <c r="B49" s="299">
        <f>IF('P5'!B19="","",'P5'!B19)</f>
        <v>70.17</v>
      </c>
      <c r="C49" s="299" t="str">
        <f>IF('P5'!C19="","",'P5'!C19)</f>
        <v>UM</v>
      </c>
      <c r="D49" s="299" t="str">
        <f>IF('P5'!D19="","",'P5'!D19)</f>
        <v>17-18</v>
      </c>
      <c r="E49" s="300">
        <f>IF('P5'!E19="","",'P5'!E19)</f>
        <v>38415</v>
      </c>
      <c r="F49" s="301" t="str">
        <f>IF('P5'!G19="","",'P5'!G19)</f>
        <v>Stefan Rønnevik</v>
      </c>
      <c r="G49" s="297">
        <f>IF('P5'!O19="","",'P5'!O19)</f>
        <v>87</v>
      </c>
      <c r="H49" s="297">
        <f>IF('P5'!P19="","",'P5'!P19)</f>
        <v>117</v>
      </c>
      <c r="I49" s="298">
        <f>IF('P5'!T19="","",'P5'!T19)</f>
        <v>9.27</v>
      </c>
      <c r="J49" s="298">
        <f>IF('P5'!U19="","",'P5'!U19)</f>
        <v>11.35</v>
      </c>
      <c r="K49" s="298">
        <f>IF('P5'!V19="","",'P5'!V19)</f>
        <v>6.06</v>
      </c>
      <c r="L49" s="324">
        <f>IF('P5'!X20="","",'P5'!X20)</f>
        <v>812.8601368</v>
      </c>
      <c r="O49" s="307" t="s">
        <v>67</v>
      </c>
    </row>
    <row r="50" ht="24.75" customHeight="1">
      <c r="A50" s="325">
        <v>4.0</v>
      </c>
      <c r="B50" s="326" t="s">
        <v>53</v>
      </c>
      <c r="C50" s="319"/>
      <c r="D50" s="319"/>
      <c r="E50" s="319"/>
      <c r="F50" s="320"/>
      <c r="G50" s="327"/>
      <c r="H50" s="327"/>
      <c r="I50" s="327"/>
      <c r="J50" s="327"/>
      <c r="K50" s="327"/>
      <c r="L50" s="328">
        <f>SUM(L51:L53)</f>
        <v>1778.590588</v>
      </c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</row>
    <row r="51" ht="12.0" customHeight="1">
      <c r="A51" s="297"/>
      <c r="B51" s="299">
        <f>IF('P1'!B25="","",'P1'!B25)</f>
        <v>46.6</v>
      </c>
      <c r="C51" s="299" t="str">
        <f>IF('P1'!C25="","",'P1'!C25)</f>
        <v>UM</v>
      </c>
      <c r="D51" s="299" t="str">
        <f>IF('P1'!D25="","",'P1'!D25)</f>
        <v>13-14</v>
      </c>
      <c r="E51" s="300">
        <f>IF('P1'!E25="","",'P1'!E25)</f>
        <v>40008</v>
      </c>
      <c r="F51" s="301" t="str">
        <f>IF('P1'!G25="","",'P1'!G25)</f>
        <v>Heidi Nævdal</v>
      </c>
      <c r="G51" s="297">
        <f>IF('P1'!O25="","",'P1'!O25)</f>
        <v>27</v>
      </c>
      <c r="H51" s="297">
        <f>IF('P1'!P25="","",'P1'!P25)</f>
        <v>37</v>
      </c>
      <c r="I51" s="298">
        <f>IF('P1'!T25="","",'P1'!T25)</f>
        <v>5.82</v>
      </c>
      <c r="J51" s="298">
        <f>IF('P1'!U25="","",'P1'!U25)</f>
        <v>3.63</v>
      </c>
      <c r="K51" s="298">
        <f>IF('P1'!V25="","",'P1'!V25)</f>
        <v>7.56</v>
      </c>
      <c r="L51" s="298">
        <f>IF('P1'!X26="","",'P1'!X26)</f>
        <v>413.2458351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0" customHeight="1">
      <c r="A52" s="297"/>
      <c r="B52" s="299">
        <f>IF('P2'!B25="","",'P2'!B25)</f>
        <v>73.81</v>
      </c>
      <c r="C52" s="299" t="str">
        <f>IF('P2'!C25="","",'P2'!C25)</f>
        <v>UM</v>
      </c>
      <c r="D52" s="299" t="str">
        <f>IF('P2'!D25="","",'P2'!D25)</f>
        <v>13-14</v>
      </c>
      <c r="E52" s="300">
        <f>IF('P2'!E25="","",'P2'!E25)</f>
        <v>39760</v>
      </c>
      <c r="F52" s="301" t="str">
        <f>IF('P2'!G25="","",'P2'!G25)</f>
        <v>Nikolai K. Aadland</v>
      </c>
      <c r="G52" s="297">
        <f>IF('P2'!O25="","",'P2'!O25)</f>
        <v>82</v>
      </c>
      <c r="H52" s="297">
        <f>IF('P2'!P25="","",'P2'!P25)</f>
        <v>97</v>
      </c>
      <c r="I52" s="298">
        <f>IF('P2'!T25="","",'P2'!T25)</f>
        <v>6.77</v>
      </c>
      <c r="J52" s="298">
        <f>IF('P2'!U25="","",'P2'!U25)</f>
        <v>11.14</v>
      </c>
      <c r="K52" s="298">
        <f>IF('P2'!V25="","",'P2'!V25)</f>
        <v>7.45</v>
      </c>
      <c r="L52" s="298">
        <f>IF('P2'!X26="","",'P2'!X26)</f>
        <v>652.1673739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0" customHeight="1">
      <c r="A53" s="297"/>
      <c r="B53" s="299">
        <f>IF('P4'!B19="","",'P4'!B19)</f>
        <v>64.24</v>
      </c>
      <c r="C53" s="299" t="str">
        <f>IF('P4'!C19="","",'P4'!C19)</f>
        <v>UM</v>
      </c>
      <c r="D53" s="299" t="str">
        <f>IF('P4'!D19="","",'P4'!D19)</f>
        <v>15-16</v>
      </c>
      <c r="E53" s="300">
        <f>IF('P4'!E19="","",'P4'!E19)</f>
        <v>38893</v>
      </c>
      <c r="F53" s="301" t="str">
        <f>IF('P4'!G19="","",'P4'!G19)</f>
        <v>Erik A. F. Johansson</v>
      </c>
      <c r="G53" s="297">
        <f>IF('P4'!O19="","",'P4'!O19)</f>
        <v>75</v>
      </c>
      <c r="H53" s="297">
        <f>IF('P4'!P19="","",'P4'!P19)</f>
        <v>92</v>
      </c>
      <c r="I53" s="298">
        <f>IF('P4'!T19="","",'P4'!T19)</f>
        <v>7.83</v>
      </c>
      <c r="J53" s="298">
        <f>IF('P4'!U19="","",'P4'!U19)</f>
        <v>10.2</v>
      </c>
      <c r="K53" s="298">
        <f>IF('P4'!V19="","",'P4'!V19)</f>
        <v>6.51</v>
      </c>
      <c r="L53" s="324">
        <f>IF('P4'!X20="","",'P4'!X20)</f>
        <v>713.1773788</v>
      </c>
    </row>
    <row r="54" ht="9.75" customHeight="1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</row>
    <row r="55" ht="12.0" customHeight="1">
      <c r="A55" s="304" t="s">
        <v>274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6"/>
    </row>
    <row r="56" ht="9.75" customHeight="1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</row>
    <row r="57" ht="24.75" customHeight="1">
      <c r="A57" s="325">
        <v>1.0</v>
      </c>
      <c r="B57" s="326" t="s">
        <v>123</v>
      </c>
      <c r="C57" s="319"/>
      <c r="D57" s="319"/>
      <c r="E57" s="319"/>
      <c r="F57" s="320"/>
      <c r="G57" s="327"/>
      <c r="H57" s="327"/>
      <c r="I57" s="327"/>
      <c r="J57" s="327"/>
      <c r="K57" s="327"/>
      <c r="L57" s="328">
        <f>SUM(L58:L60)</f>
        <v>2470.821682</v>
      </c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</row>
    <row r="58" ht="12.0" customHeight="1">
      <c r="A58" s="297"/>
      <c r="B58" s="299">
        <f>IF('P6'!B11="","",'P6'!B11)</f>
        <v>69.46</v>
      </c>
      <c r="C58" s="299" t="str">
        <f>IF('P6'!C11="","",'P6'!C11)</f>
        <v>SM</v>
      </c>
      <c r="D58" s="299" t="str">
        <f>IF('P6'!D11="","",'P6'!D11)</f>
        <v>19-23</v>
      </c>
      <c r="E58" s="300">
        <f>IF('P6'!E11="","",'P6'!E11)</f>
        <v>36529</v>
      </c>
      <c r="F58" s="301" t="str">
        <f>IF('P6'!G11="","",'P6'!G11)</f>
        <v>Robert Andre Moldestad</v>
      </c>
      <c r="G58" s="297">
        <f>IF('P6'!O11="","",'P6'!O11)</f>
        <v>104</v>
      </c>
      <c r="H58" s="297">
        <f>IF('P6'!P11="","",'P6'!P11)</f>
        <v>116</v>
      </c>
      <c r="I58" s="298">
        <f>IF('P6'!T11="","",'P6'!T11)</f>
        <v>8.44</v>
      </c>
      <c r="J58" s="298">
        <f>IF('P6'!U11="","",'P6'!U11)</f>
        <v>12.96</v>
      </c>
      <c r="K58" s="298">
        <f>IF('P6'!V11="","",'P6'!V11)</f>
        <v>6.06</v>
      </c>
      <c r="L58" s="324">
        <f>IF('P6'!X12="","",'P6'!X12)</f>
        <v>845.8897139</v>
      </c>
    </row>
    <row r="59" ht="12.0" customHeight="1">
      <c r="A59" s="297"/>
      <c r="B59" s="299">
        <f>IF('P6'!B19="","",'P6'!B19)</f>
        <v>88.22</v>
      </c>
      <c r="C59" s="299" t="str">
        <f>IF('P6'!C19="","",'P6'!C19)</f>
        <v>SM</v>
      </c>
      <c r="D59" s="299" t="str">
        <f>IF('P6'!D19="","",'P6'!D19)</f>
        <v>19-23</v>
      </c>
      <c r="E59" s="300">
        <f>IF('P6'!E19="","",'P6'!E19)</f>
        <v>36748</v>
      </c>
      <c r="F59" s="301" t="str">
        <f>IF('P6'!G19="","",'P6'!G19)</f>
        <v>Bent Andre Midtbø</v>
      </c>
      <c r="G59" s="297">
        <f>IF('P6'!O19="","",'P6'!O19)</f>
        <v>117</v>
      </c>
      <c r="H59" s="297">
        <f>IF('P6'!P19="","",'P6'!P19)</f>
        <v>153</v>
      </c>
      <c r="I59" s="298">
        <f>IF('P6'!T19="","",'P6'!T19)</f>
        <v>9.73</v>
      </c>
      <c r="J59" s="298">
        <f>IF('P6'!U19="","",'P6'!U19)</f>
        <v>16.03</v>
      </c>
      <c r="K59" s="298">
        <f>IF('P6'!V19="","",'P6'!V19)</f>
        <v>6.01</v>
      </c>
      <c r="L59" s="324">
        <f>IF('P6'!X20="","",'P6'!X20)</f>
        <v>915.820222</v>
      </c>
    </row>
    <row r="60" ht="12.0" customHeight="1">
      <c r="A60" s="297"/>
      <c r="B60" s="299">
        <f>IF('P9'!B11="","",'P9'!B11)</f>
        <v>88.72</v>
      </c>
      <c r="C60" s="299" t="str">
        <f>IF('P9'!C11="","",'P9'!C11)</f>
        <v>SM</v>
      </c>
      <c r="D60" s="299" t="str">
        <f>IF('P9'!D11="","",'P9'!D11)</f>
        <v>24-34</v>
      </c>
      <c r="E60" s="300" t="str">
        <f>IF('P9'!E11="","",'P9'!E11)</f>
        <v>15.07.96</v>
      </c>
      <c r="F60" s="301" t="str">
        <f>IF('P9'!G11="","",'P9'!G11)</f>
        <v>Bjarne Bergheim</v>
      </c>
      <c r="G60" s="297">
        <f>IF('P9'!O11="","",'P9'!O11)</f>
        <v>75</v>
      </c>
      <c r="H60" s="297">
        <f>IF('P9'!P11="","",'P9'!P11)</f>
        <v>100</v>
      </c>
      <c r="I60" s="298">
        <f>IF('P9'!T11="","",'P9'!T11)</f>
        <v>8.58</v>
      </c>
      <c r="J60" s="298">
        <f>IF('P9'!U11="","",'P9'!U11)</f>
        <v>13.49</v>
      </c>
      <c r="K60" s="298">
        <f>IF('P9'!V11="","",'P9'!V11)</f>
        <v>6.52</v>
      </c>
      <c r="L60" s="324">
        <f>IF('P9'!X12="","",'P9'!X12)</f>
        <v>709.1117459</v>
      </c>
    </row>
    <row r="61" ht="24.75" customHeight="1">
      <c r="A61" s="325">
        <v>2.0</v>
      </c>
      <c r="B61" s="326" t="s">
        <v>113</v>
      </c>
      <c r="C61" s="319"/>
      <c r="D61" s="319"/>
      <c r="E61" s="319"/>
      <c r="F61" s="320"/>
      <c r="G61" s="327"/>
      <c r="H61" s="327"/>
      <c r="I61" s="327"/>
      <c r="J61" s="327"/>
      <c r="K61" s="327"/>
      <c r="L61" s="328">
        <f>IF(L65="",SUM(L62:L65),(SUM(L62:L65)-MIN(L62:L65)))</f>
        <v>2355.34818</v>
      </c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</row>
    <row r="62" ht="12.0" customHeight="1">
      <c r="A62" s="297"/>
      <c r="B62" s="299">
        <f>IF('P4'!B13="","",'P4'!B13)</f>
        <v>60</v>
      </c>
      <c r="C62" s="299" t="str">
        <f>IF('P4'!C13="","",'P4'!C13)</f>
        <v>UM</v>
      </c>
      <c r="D62" s="299" t="str">
        <f>IF('P4'!D13="","",'P4'!D13)</f>
        <v>15-16</v>
      </c>
      <c r="E62" s="300">
        <f>IF('P4'!E13="","",'P4'!E13)</f>
        <v>39199</v>
      </c>
      <c r="F62" s="301" t="str">
        <f>IF('P4'!G13="","",'P4'!G13)</f>
        <v>Tomack Sand</v>
      </c>
      <c r="G62" s="297">
        <f>IF('P4'!O13="","",'P4'!O13)</f>
        <v>59</v>
      </c>
      <c r="H62" s="297">
        <f>IF('P4'!P13="","",'P4'!P13)</f>
        <v>76</v>
      </c>
      <c r="I62" s="298">
        <f>IF('P4'!T13="","",'P4'!T13)</f>
        <v>8.27</v>
      </c>
      <c r="J62" s="298">
        <f>IF('P4'!U13="","",'P4'!U13)</f>
        <v>12.73</v>
      </c>
      <c r="K62" s="298">
        <f>IF('P4'!V13="","",'P4'!V13)</f>
        <v>6.44</v>
      </c>
      <c r="L62" s="324">
        <f>IF('P4'!X14="","",'P4'!X14)</f>
        <v>726.8440335</v>
      </c>
    </row>
    <row r="63" ht="12.0" customHeight="1">
      <c r="A63" s="297"/>
      <c r="B63" s="299">
        <f>IF('P5'!B21="","",'P5'!B21)</f>
        <v>67.72</v>
      </c>
      <c r="C63" s="299" t="str">
        <f>IF('P5'!C21="","",'P5'!C21)</f>
        <v>UM</v>
      </c>
      <c r="D63" s="299" t="str">
        <f>IF('P5'!D21="","",'P5'!D21)</f>
        <v>17-18</v>
      </c>
      <c r="E63" s="300">
        <f>IF('P5'!E21="","",'P5'!E21)</f>
        <v>38365</v>
      </c>
      <c r="F63" s="301" t="str">
        <f>IF('P5'!G21="","",'P5'!G21)</f>
        <v>Rasmus Heggvik Aune</v>
      </c>
      <c r="G63" s="297">
        <f>IF('P5'!O21="","",'P5'!O21)</f>
        <v>98</v>
      </c>
      <c r="H63" s="297">
        <f>IF('P5'!P21="","",'P5'!P21)</f>
        <v>130</v>
      </c>
      <c r="I63" s="298">
        <f>IF('P5'!T21="","",'P5'!T21)</f>
        <v>7.67</v>
      </c>
      <c r="J63" s="298">
        <f>IF('P5'!U21="","",'P5'!U21)</f>
        <v>9.32</v>
      </c>
      <c r="K63" s="298">
        <f>IF('P5'!V21="","",'P5'!V21)</f>
        <v>6.66</v>
      </c>
      <c r="L63" s="324">
        <f>IF('P5'!X22="","",'P5'!X22)</f>
        <v>778.6286707</v>
      </c>
    </row>
    <row r="64" ht="12.0" customHeight="1">
      <c r="A64" s="297"/>
      <c r="B64" s="299">
        <f>IF('P6'!B13="","",'P6'!B13)</f>
        <v>74.59</v>
      </c>
      <c r="C64" s="299" t="str">
        <f>IF('P6'!C13="","",'P6'!C13)</f>
        <v>SM</v>
      </c>
      <c r="D64" s="299" t="str">
        <f>IF('P6'!D13="","",'P6'!D13)</f>
        <v>19-23</v>
      </c>
      <c r="E64" s="300" t="str">
        <f>IF('P6'!E13="","",'P6'!E13)</f>
        <v>04.07.00</v>
      </c>
      <c r="F64" s="301" t="str">
        <f>IF('P6'!G13="","",'P6'!G13)</f>
        <v>Marius Haranes</v>
      </c>
      <c r="G64" s="297">
        <f>IF('P6'!O13="","",'P6'!O13)</f>
        <v>85</v>
      </c>
      <c r="H64" s="297">
        <f>IF('P6'!P13="","",'P6'!P13)</f>
        <v>107</v>
      </c>
      <c r="I64" s="298">
        <f>IF('P6'!T13="","",'P6'!T13)</f>
        <v>7.63</v>
      </c>
      <c r="J64" s="298">
        <f>IF('P6'!U13="","",'P6'!U13)</f>
        <v>10.24</v>
      </c>
      <c r="K64" s="298">
        <f>IF('P6'!V13="","",'P6'!V13)</f>
        <v>6.53</v>
      </c>
      <c r="L64" s="324">
        <f>IF('P6'!X14="","",'P6'!X14)</f>
        <v>711.2938559</v>
      </c>
    </row>
    <row r="65" ht="12.0" customHeight="1">
      <c r="A65" s="297"/>
      <c r="B65" s="299">
        <f>IF('P6'!B17="","",'P6'!B17)</f>
        <v>79.92</v>
      </c>
      <c r="C65" s="299" t="str">
        <f>IF('P6'!C17="","",'P6'!C17)</f>
        <v>SM</v>
      </c>
      <c r="D65" s="299" t="str">
        <f>IF('P6'!D17="","",'P6'!D17)</f>
        <v>19-23</v>
      </c>
      <c r="E65" s="300" t="str">
        <f>IF('P6'!E17="","",'P6'!E17)</f>
        <v>26.09.01</v>
      </c>
      <c r="F65" s="301" t="str">
        <f>IF('P6'!G17="","",'P6'!G17)</f>
        <v>Remy Heggvik Aune</v>
      </c>
      <c r="G65" s="297">
        <f>IF('P6'!O17="","",'P6'!O17)</f>
        <v>112</v>
      </c>
      <c r="H65" s="297">
        <f>IF('P6'!P17="","",'P6'!P17)</f>
        <v>152</v>
      </c>
      <c r="I65" s="298">
        <f>IF('P6'!T17="","",'P6'!T17)</f>
        <v>8.33</v>
      </c>
      <c r="J65" s="298">
        <f>IF('P6'!U17="","",'P6'!U17)</f>
        <v>12.38</v>
      </c>
      <c r="K65" s="298">
        <f>IF('P6'!V17="","",'P6'!V17)</f>
        <v>6.32</v>
      </c>
      <c r="L65" s="324">
        <f>IF('P6'!X18="","",'P6'!X18)</f>
        <v>849.8754758</v>
      </c>
    </row>
    <row r="66" ht="24.75" customHeight="1">
      <c r="A66" s="325">
        <v>3.0</v>
      </c>
      <c r="B66" s="326" t="s">
        <v>53</v>
      </c>
      <c r="C66" s="319"/>
      <c r="D66" s="319"/>
      <c r="E66" s="319"/>
      <c r="F66" s="320"/>
      <c r="G66" s="327"/>
      <c r="H66" s="327"/>
      <c r="I66" s="327"/>
      <c r="J66" s="327"/>
      <c r="K66" s="327"/>
      <c r="L66" s="328">
        <f>SUM(L67:L69)</f>
        <v>2298.877868</v>
      </c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</row>
    <row r="67" ht="12.0" customHeight="1">
      <c r="A67" s="297"/>
      <c r="B67" s="299">
        <f>IF('P3'!B33="","",'P3'!B33)</f>
        <v>58.5</v>
      </c>
      <c r="C67" s="299" t="str">
        <f>IF('P3'!C33="","",'P3'!C33)</f>
        <v>UM</v>
      </c>
      <c r="D67" s="299" t="str">
        <f>IF('P3'!D33="","",'P3'!D33)</f>
        <v>17-18</v>
      </c>
      <c r="E67" s="300">
        <f>IF('P3'!E33="","",'P3'!E33)</f>
        <v>38424</v>
      </c>
      <c r="F67" s="301" t="str">
        <f>IF('P3'!G33="","",'P3'!G33)</f>
        <v>Sandra Nævdal</v>
      </c>
      <c r="G67" s="297">
        <f>IF('P3'!O33="","",'P3'!O33)</f>
        <v>75</v>
      </c>
      <c r="H67" s="297">
        <f>IF('P3'!P33="","",'P3'!P33)</f>
        <v>92</v>
      </c>
      <c r="I67" s="298">
        <f>IF('P3'!T33="","",'P3'!T33)</f>
        <v>7.46</v>
      </c>
      <c r="J67" s="298">
        <f>IF('P3'!U33="","",'P3'!U33)</f>
        <v>6.98</v>
      </c>
      <c r="K67" s="298">
        <f>IF('P3'!V33="","",'P3'!V33)</f>
        <v>6.64</v>
      </c>
      <c r="L67" s="298">
        <f>IF('P3'!X34="","",'P3'!X34)</f>
        <v>681.9521345</v>
      </c>
    </row>
    <row r="68" ht="12.0" customHeight="1">
      <c r="A68" s="297"/>
      <c r="B68" s="299">
        <f>IF('P6'!B15="","",'P6'!B15)</f>
        <v>79.57</v>
      </c>
      <c r="C68" s="299" t="str">
        <f>IF('P6'!C15="","",'P6'!C15)</f>
        <v>SM</v>
      </c>
      <c r="D68" s="299" t="str">
        <f>IF('P6'!D15="","",'P6'!D15)</f>
        <v>19-23</v>
      </c>
      <c r="E68" s="300" t="str">
        <f>IF('P6'!E15="","",'P6'!E15)</f>
        <v>11.12.99</v>
      </c>
      <c r="F68" s="301" t="str">
        <f>IF('P6'!G15="","",'P6'!G15)</f>
        <v>Adrian Henneli</v>
      </c>
      <c r="G68" s="297">
        <f>IF('P6'!O15="","",'P6'!O15)</f>
        <v>112</v>
      </c>
      <c r="H68" s="297">
        <f>IF('P6'!P15="","",'P6'!P15)</f>
        <v>135</v>
      </c>
      <c r="I68" s="298">
        <f>IF('P6'!T15="","",'P6'!T15)</f>
        <v>9.02</v>
      </c>
      <c r="J68" s="298">
        <f>IF('P6'!U15="","",'P6'!U15)</f>
        <v>13.47</v>
      </c>
      <c r="K68" s="298">
        <f>IF('P6'!V15="","",'P6'!V15)</f>
        <v>6.11</v>
      </c>
      <c r="L68" s="324">
        <f>IF('P6'!X16="","",'P6'!X16)</f>
        <v>861.242414</v>
      </c>
    </row>
    <row r="69" ht="12.0" customHeight="1">
      <c r="A69" s="297"/>
      <c r="B69" s="299">
        <f>IF('P9'!B21="","",'P9'!B21)</f>
        <v>105.07</v>
      </c>
      <c r="C69" s="299" t="str">
        <f>IF('P9'!C21="","",'P9'!C21)</f>
        <v>M3</v>
      </c>
      <c r="D69" s="299" t="str">
        <f>IF('P9'!D21="","",'P9'!D21)</f>
        <v>+35</v>
      </c>
      <c r="E69" s="300" t="str">
        <f>IF('P9'!E21="","",'P9'!E21)</f>
        <v>30.03.76</v>
      </c>
      <c r="F69" s="301" t="str">
        <f>IF('P9'!G21="","",'P9'!G21)</f>
        <v>Børge Aadland</v>
      </c>
      <c r="G69" s="297">
        <f>IF('P9'!O21="","",'P9'!O21)</f>
        <v>106</v>
      </c>
      <c r="H69" s="297">
        <f>IF('P9'!P21="","",'P9'!P21)</f>
        <v>152</v>
      </c>
      <c r="I69" s="298">
        <f>IF('P9'!T21="","",'P9'!T21)</f>
        <v>8.06</v>
      </c>
      <c r="J69" s="298">
        <f>IF('P9'!U21="","",'P9'!U21)</f>
        <v>12.58</v>
      </c>
      <c r="K69" s="298">
        <f>IF('P9'!V21="","",'P9'!V21)</f>
        <v>6.93</v>
      </c>
      <c r="L69" s="324">
        <f>IF('P9'!X22="","",'P9'!X22)</f>
        <v>755.6833192</v>
      </c>
    </row>
    <row r="70" ht="24.75" customHeight="1">
      <c r="A70" s="325">
        <v>4.0</v>
      </c>
      <c r="B70" s="326" t="s">
        <v>101</v>
      </c>
      <c r="C70" s="319"/>
      <c r="D70" s="319"/>
      <c r="E70" s="319"/>
      <c r="F70" s="320"/>
      <c r="G70" s="327"/>
      <c r="H70" s="327"/>
      <c r="I70" s="327"/>
      <c r="J70" s="327"/>
      <c r="K70" s="327"/>
      <c r="L70" s="328">
        <f>IF(L74="",SUM(L71:L74),(SUM(L71:L74)-MIN(L71:L74)))</f>
        <v>2212.774679</v>
      </c>
      <c r="M70" s="323"/>
      <c r="N70" s="323"/>
      <c r="O70" s="323" t="s">
        <v>67</v>
      </c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</row>
    <row r="71" ht="12.0" customHeight="1">
      <c r="A71" s="297"/>
      <c r="B71" s="299">
        <f>IF('P2'!B23="","",'P2'!B23)</f>
        <v>64.99</v>
      </c>
      <c r="C71" s="299" t="str">
        <f>IF('P2'!C23="","",'P2'!C23)</f>
        <v>UM</v>
      </c>
      <c r="D71" s="299" t="str">
        <f>IF('P2'!D23="","",'P2'!D23)</f>
        <v>13-14</v>
      </c>
      <c r="E71" s="300">
        <f>IF('P2'!E23="","",'P2'!E23)</f>
        <v>40059</v>
      </c>
      <c r="F71" s="301" t="str">
        <f>IF('P2'!G23="","",'P2'!G23)</f>
        <v>Rene Myhre</v>
      </c>
      <c r="G71" s="297">
        <f>IF('P2'!O23="","",'P2'!O23)</f>
        <v>54</v>
      </c>
      <c r="H71" s="297">
        <f>IF('P2'!P23="","",'P2'!P23)</f>
        <v>79</v>
      </c>
      <c r="I71" s="298">
        <f>IF('P2'!T23="","",'P2'!T23)</f>
        <v>7.89</v>
      </c>
      <c r="J71" s="298">
        <f>IF('P2'!U23="","",'P2'!U23)</f>
        <v>12.03</v>
      </c>
      <c r="K71" s="298">
        <f>IF('P2'!V23="","",'P2'!V23)</f>
        <v>6.56</v>
      </c>
      <c r="L71" s="298">
        <f>IF('P2'!X24="","",'P2'!X24)</f>
        <v>680.1465493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0" customHeight="1">
      <c r="A72" s="297"/>
      <c r="B72" s="299">
        <f>IF('P4'!B25="","",'P4'!B25)</f>
        <v>82.2</v>
      </c>
      <c r="C72" s="299" t="str">
        <f>IF('P4'!C25="","",'P4'!C25)</f>
        <v>UM</v>
      </c>
      <c r="D72" s="299" t="str">
        <f>IF('P4'!D25="","",'P4'!D25)</f>
        <v>15-16</v>
      </c>
      <c r="E72" s="300">
        <f>IF('P4'!E25="","",'P4'!E25)</f>
        <v>39328</v>
      </c>
      <c r="F72" s="301" t="str">
        <f>IF('P4'!G25="","",'P4'!G25)</f>
        <v>Oliver Haugan</v>
      </c>
      <c r="G72" s="297">
        <f>IF('P4'!O25="","",'P4'!O25)</f>
        <v>78</v>
      </c>
      <c r="H72" s="297">
        <f>IF('P4'!P25="","",'P4'!P25)</f>
        <v>100</v>
      </c>
      <c r="I72" s="298">
        <f>IF('P4'!T25="","",'P4'!T25)</f>
        <v>7.09</v>
      </c>
      <c r="J72" s="298">
        <f>IF('P4'!U25="","",'P4'!U25)</f>
        <v>10.42</v>
      </c>
      <c r="K72" s="298">
        <f>IF('P4'!V25="","",'P4'!V25)</f>
        <v>7.04</v>
      </c>
      <c r="L72" s="324">
        <f>IF('P4'!X26="","",'P4'!X26)</f>
        <v>641.291411</v>
      </c>
    </row>
    <row r="73" ht="12.0" customHeight="1">
      <c r="A73" s="297"/>
      <c r="B73" s="299">
        <f>IF('P6'!B9="","",'P6'!B9)</f>
        <v>91.47</v>
      </c>
      <c r="C73" s="299" t="str">
        <f>IF('P6'!C9="","",'P6'!C9)</f>
        <v>JM</v>
      </c>
      <c r="D73" s="299" t="str">
        <f>IF('P6'!D9="","",'P6'!D9)</f>
        <v>19-23</v>
      </c>
      <c r="E73" s="300" t="str">
        <f>IF('P6'!E9="","",'P6'!E9)</f>
        <v>31.03.03</v>
      </c>
      <c r="F73" s="301" t="str">
        <f>IF('P6'!G9="","",'P6'!G9)</f>
        <v>Emil Strandskog</v>
      </c>
      <c r="G73" s="297">
        <f>IF('P6'!O9="","",'P6'!O9)</f>
        <v>81</v>
      </c>
      <c r="H73" s="297">
        <f>IF('P6'!P9="","",'P6'!P9)</f>
        <v>103</v>
      </c>
      <c r="I73" s="298">
        <f>IF('P6'!T9="","",'P6'!T9)</f>
        <v>7.4</v>
      </c>
      <c r="J73" s="298">
        <f>IF('P6'!U9="","",'P6'!U9)</f>
        <v>11.31</v>
      </c>
      <c r="K73" s="298">
        <f>IF('P6'!V9="","",'P6'!V9)</f>
        <v>6.84</v>
      </c>
      <c r="L73" s="324">
        <f>IF('P6'!X10="","",'P6'!X10)</f>
        <v>655.5718322</v>
      </c>
    </row>
    <row r="74" ht="12.0" customHeight="1">
      <c r="A74" s="297"/>
      <c r="B74" s="299">
        <f>IF('P9'!B19="","",'P9'!B19)</f>
        <v>121.36</v>
      </c>
      <c r="C74" s="299" t="str">
        <f>IF('P9'!C19="","",'P9'!C19)</f>
        <v>SM</v>
      </c>
      <c r="D74" s="299" t="str">
        <f>IF('P9'!D19="","",'P9'!D19)</f>
        <v>24-34</v>
      </c>
      <c r="E74" s="300" t="str">
        <f>IF('P9'!E19="","",'P9'!E19)</f>
        <v>24.12.89</v>
      </c>
      <c r="F74" s="301" t="str">
        <f>IF('P9'!G19="","",'P9'!G19)</f>
        <v>Kim Eirik Tollefsen</v>
      </c>
      <c r="G74" s="297">
        <f>IF('P9'!O19="","",'P9'!O19)</f>
        <v>160</v>
      </c>
      <c r="H74" s="297">
        <f>IF('P9'!P19="","",'P9'!P19)</f>
        <v>200</v>
      </c>
      <c r="I74" s="298">
        <f>IF('P9'!T19="","",'P9'!T19)</f>
        <v>8.66</v>
      </c>
      <c r="J74" s="298">
        <f>IF('P9'!U19="","",'P9'!U19)</f>
        <v>13.03</v>
      </c>
      <c r="K74" s="298">
        <f>IF('P9'!V19="","",'P9'!V19)</f>
        <v>7.05</v>
      </c>
      <c r="L74" s="324">
        <f>IF('P9'!X20="","",'P9'!X20)</f>
        <v>877.0562972</v>
      </c>
    </row>
    <row r="75" ht="24.75" customHeight="1">
      <c r="A75" s="325">
        <v>5.0</v>
      </c>
      <c r="B75" s="326" t="s">
        <v>65</v>
      </c>
      <c r="C75" s="319"/>
      <c r="D75" s="319"/>
      <c r="E75" s="319"/>
      <c r="F75" s="320"/>
      <c r="G75" s="327"/>
      <c r="H75" s="327"/>
      <c r="I75" s="327"/>
      <c r="J75" s="327"/>
      <c r="K75" s="327"/>
      <c r="L75" s="328">
        <f>SUM(L76:L78)</f>
        <v>2211.775773</v>
      </c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</row>
    <row r="76" ht="12.0" customHeight="1">
      <c r="A76" s="297"/>
      <c r="B76" s="299">
        <f>IF('P9'!B9="","",'P9'!B9)</f>
        <v>78.84</v>
      </c>
      <c r="C76" s="299" t="str">
        <f>IF('P9'!C9="","",'P9'!C9)</f>
        <v>SM</v>
      </c>
      <c r="D76" s="299" t="str">
        <f>IF('P9'!D9="","",'P9'!D9)</f>
        <v>24-34</v>
      </c>
      <c r="E76" s="300" t="str">
        <f>IF('P9'!E9="","",'P9'!E9)</f>
        <v>06.08.96</v>
      </c>
      <c r="F76" s="301" t="str">
        <f>IF('P9'!G9="","",'P9'!G9)</f>
        <v>Jonas Grønstad</v>
      </c>
      <c r="G76" s="297">
        <f>IF('P9'!O9="","",'P9'!O9)</f>
        <v>90</v>
      </c>
      <c r="H76" s="297">
        <f>IF('P9'!P9="","",'P9'!P9)</f>
        <v>100</v>
      </c>
      <c r="I76" s="298">
        <f>IF('P9'!T9="","",'P9'!T9)</f>
        <v>8.88</v>
      </c>
      <c r="J76" s="298">
        <f>IF('P9'!U9="","",'P9'!U9)</f>
        <v>10.05</v>
      </c>
      <c r="K76" s="298">
        <f>IF('P9'!V9="","",'P9'!V9)</f>
        <v>6.16</v>
      </c>
      <c r="L76" s="324">
        <f>IF('P9'!X10="","",'P9'!X10)</f>
        <v>734.5148696</v>
      </c>
    </row>
    <row r="77" ht="12.0" customHeight="1">
      <c r="A77" s="297"/>
      <c r="B77" s="299">
        <f>IF('P8'!B31="","",'P8'!B31)</f>
        <v>63.37</v>
      </c>
      <c r="C77" s="299" t="str">
        <f>IF('P8'!C31="","",'P8'!C31)</f>
        <v>SM</v>
      </c>
      <c r="D77" s="299" t="str">
        <f>IF('P8'!D31="","",'P8'!D31)</f>
        <v>24-34</v>
      </c>
      <c r="E77" s="300">
        <f>IF('P8'!E31="","",'P8'!E31)</f>
        <v>34222</v>
      </c>
      <c r="F77" s="301" t="str">
        <f>IF('P8'!G31="","",'P8'!G31)</f>
        <v>Celine Mariell Båtnes</v>
      </c>
      <c r="G77" s="297">
        <f>IF('P8'!O31="","",'P8'!O31)</f>
        <v>68</v>
      </c>
      <c r="H77" s="297">
        <f>IF('P8'!P31="","",'P8'!P31)</f>
        <v>91</v>
      </c>
      <c r="I77" s="298">
        <f>IF('P8'!T31="","",'P8'!T31)</f>
        <v>7.17</v>
      </c>
      <c r="J77" s="298">
        <f>IF('P8'!U31="","",'P8'!U31)</f>
        <v>7.63</v>
      </c>
      <c r="K77" s="298">
        <f>IF('P8'!V31="","",'P8'!V31)</f>
        <v>7.43</v>
      </c>
      <c r="L77" s="324">
        <f>IF('P8'!X32="","",'P8'!X32)</f>
        <v>618.2449584</v>
      </c>
    </row>
    <row r="78" ht="12.0" customHeight="1">
      <c r="A78" s="297"/>
      <c r="B78" s="299">
        <f>IF('P9'!B15="","",'P9'!B15)</f>
        <v>110.35</v>
      </c>
      <c r="C78" s="299" t="str">
        <f>IF('P9'!C15="","",'P9'!C15)</f>
        <v>SM</v>
      </c>
      <c r="D78" s="299" t="str">
        <f>IF('P9'!D15="","",'P9'!D15)</f>
        <v>24-34</v>
      </c>
      <c r="E78" s="300" t="str">
        <f>IF('P9'!E15="","",'P9'!E15)</f>
        <v>15.10.92</v>
      </c>
      <c r="F78" s="301" t="str">
        <f>IF('P9'!G15="","",'P9'!G15)</f>
        <v>Jørgen Kjellevand</v>
      </c>
      <c r="G78" s="297">
        <f>IF('P9'!O15="","",'P9'!O15)</f>
        <v>128</v>
      </c>
      <c r="H78" s="297">
        <f>IF('P9'!P15="","",'P9'!P15)</f>
        <v>160</v>
      </c>
      <c r="I78" s="298">
        <f>IF('P9'!T15="","",'P9'!T15)</f>
        <v>9.03</v>
      </c>
      <c r="J78" s="298">
        <f>IF('P9'!U15="","",'P9'!U15)</f>
        <v>14.88</v>
      </c>
      <c r="K78" s="298">
        <f>IF('P9'!V15="","",'P9'!V15)</f>
        <v>6.29</v>
      </c>
      <c r="L78" s="324">
        <f>IF('P9'!X16="","",'P9'!X16)</f>
        <v>859.0159451</v>
      </c>
    </row>
    <row r="79" ht="24.75" customHeight="1">
      <c r="A79" s="325">
        <v>6.0</v>
      </c>
      <c r="B79" s="326" t="s">
        <v>145</v>
      </c>
      <c r="C79" s="319"/>
      <c r="D79" s="319"/>
      <c r="E79" s="319"/>
      <c r="F79" s="320"/>
      <c r="G79" s="327"/>
      <c r="H79" s="327"/>
      <c r="I79" s="327"/>
      <c r="J79" s="327"/>
      <c r="K79" s="327"/>
      <c r="L79" s="328">
        <f>SUM(L80:L82)</f>
        <v>2216.8477</v>
      </c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</row>
    <row r="80" ht="12.0" customHeight="1">
      <c r="A80" s="297"/>
      <c r="B80" s="299">
        <f>IF('P5'!B23="","",'P5'!B23)</f>
        <v>74.62</v>
      </c>
      <c r="C80" s="299" t="str">
        <f>IF('P5'!C23="","",'P5'!C23)</f>
        <v>JM</v>
      </c>
      <c r="D80" s="299" t="str">
        <f>IF('P5'!D23="","",'P5'!D23)</f>
        <v>17-18</v>
      </c>
      <c r="E80" s="300">
        <f>IF('P5'!E23="","",'P5'!E23)</f>
        <v>38219</v>
      </c>
      <c r="F80" s="301" t="str">
        <f>IF('P5'!G23="","",'P5'!G23)</f>
        <v>Eivind Balstad</v>
      </c>
      <c r="G80" s="297">
        <f>IF('P5'!O23="","",'P5'!O23)</f>
        <v>83</v>
      </c>
      <c r="H80" s="297">
        <f>IF('P5'!P23="","",'P5'!P23)</f>
        <v>95</v>
      </c>
      <c r="I80" s="298">
        <f>IF('P5'!T23="","",'P5'!T23)</f>
        <v>8.9</v>
      </c>
      <c r="J80" s="298">
        <f>IF('P5'!U23="","",'P5'!U23)</f>
        <v>10.08</v>
      </c>
      <c r="K80" s="298">
        <f>IF('P5'!V23="","",'P5'!V23)</f>
        <v>6.69</v>
      </c>
      <c r="L80" s="324">
        <f>IF('P5'!X24="","",'P5'!X24)</f>
        <v>709.2340534</v>
      </c>
    </row>
    <row r="81" ht="12.0" customHeight="1">
      <c r="A81" s="297"/>
      <c r="B81" s="299">
        <f>IF('P5'!B25="","",'P5'!B25)</f>
        <v>73.58</v>
      </c>
      <c r="C81" s="299" t="str">
        <f>IF('P5'!C25="","",'P5'!C25)</f>
        <v>JM</v>
      </c>
      <c r="D81" s="299" t="str">
        <f>IF('P5'!D25="","",'P5'!D25)</f>
        <v>17-18</v>
      </c>
      <c r="E81" s="300">
        <f>IF('P5'!E25="","",'P5'!E25)</f>
        <v>37999</v>
      </c>
      <c r="F81" s="301" t="str">
        <f>IF('P5'!G25="","",'P5'!G25)</f>
        <v>Lasse Bye</v>
      </c>
      <c r="G81" s="297">
        <f>IF('P5'!O25="","",'P5'!O25)</f>
        <v>88</v>
      </c>
      <c r="H81" s="297">
        <f>IF('P5'!P25="","",'P5'!P25)</f>
        <v>105</v>
      </c>
      <c r="I81" s="298">
        <f>IF('P5'!T25="","",'P5'!T25)</f>
        <v>8.07</v>
      </c>
      <c r="J81" s="298">
        <f>IF('P5'!U25="","",'P5'!U25)</f>
        <v>10.59</v>
      </c>
      <c r="K81" s="298">
        <f>IF('P5'!V25="","",'P5'!V25)</f>
        <v>6.37</v>
      </c>
      <c r="L81" s="324">
        <f>IF('P5'!X26="","",'P5'!X26)</f>
        <v>737.3681497</v>
      </c>
    </row>
    <row r="82" ht="12.0" customHeight="1">
      <c r="A82" s="297"/>
      <c r="B82" s="299">
        <f>IF('P9'!B13="","",'P9'!B13)</f>
        <v>83.54</v>
      </c>
      <c r="C82" s="299" t="str">
        <f>IF('P9'!C13="","",'P9'!C13)</f>
        <v>SM</v>
      </c>
      <c r="D82" s="299" t="str">
        <f>IF('P9'!D13="","",'P9'!D13)</f>
        <v>24-34</v>
      </c>
      <c r="E82" s="300" t="str">
        <f>IF('P9'!E13="","",'P9'!E13)</f>
        <v>17.03.97</v>
      </c>
      <c r="F82" s="301" t="str">
        <f>IF('P9'!G13="","",'P9'!G13)</f>
        <v>Andreas Klinkenbesrg</v>
      </c>
      <c r="G82" s="297">
        <f>IF('P9'!O13="","",'P9'!O13)</f>
        <v>97</v>
      </c>
      <c r="H82" s="297">
        <f>IF('P9'!P13="","",'P9'!P13)</f>
        <v>138</v>
      </c>
      <c r="I82" s="298">
        <f>IF('P9'!T13="","",'P9'!T13)</f>
        <v>8.05</v>
      </c>
      <c r="J82" s="298">
        <f>IF('P9'!U13="","",'P9'!U13)</f>
        <v>11.33</v>
      </c>
      <c r="K82" s="298">
        <f>IF('P9'!V13="","",'P9'!V13)</f>
        <v>6.52</v>
      </c>
      <c r="L82" s="324">
        <f>IF('P9'!X14="","",'P9'!X14)</f>
        <v>770.245497</v>
      </c>
    </row>
    <row r="83" ht="24.75" customHeight="1">
      <c r="A83" s="325">
        <v>7.0</v>
      </c>
      <c r="B83" s="326" t="s">
        <v>7</v>
      </c>
      <c r="C83" s="319"/>
      <c r="D83" s="319"/>
      <c r="E83" s="319"/>
      <c r="F83" s="320"/>
      <c r="G83" s="327"/>
      <c r="H83" s="327"/>
      <c r="I83" s="327"/>
      <c r="J83" s="327"/>
      <c r="K83" s="327"/>
      <c r="L83" s="328">
        <f>SUM(L84:L86)</f>
        <v>2150.679207</v>
      </c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</row>
    <row r="84" ht="12.0" customHeight="1">
      <c r="A84" s="297"/>
      <c r="B84" s="299">
        <f>IF('P5'!B15="","",'P5'!B15)</f>
        <v>88.13</v>
      </c>
      <c r="C84" s="299" t="str">
        <f>IF('P5'!C15="","",'P5'!C15)</f>
        <v>UM</v>
      </c>
      <c r="D84" s="299" t="str">
        <f>IF('P5'!D15="","",'P5'!D15)</f>
        <v>15-16</v>
      </c>
      <c r="E84" s="300">
        <f>IF('P5'!E15="","",'P5'!E15)</f>
        <v>38980</v>
      </c>
      <c r="F84" s="301" t="str">
        <f>IF('P5'!G15="","",'P5'!G15)</f>
        <v>William Christiansen</v>
      </c>
      <c r="G84" s="297">
        <f>IF('P5'!O15="","",'P5'!O15)</f>
        <v>95</v>
      </c>
      <c r="H84" s="297">
        <f>IF('P5'!P15="","",'P5'!P15)</f>
        <v>120</v>
      </c>
      <c r="I84" s="298">
        <f>IF('P5'!T15="","",'P5'!T15)</f>
        <v>7.22</v>
      </c>
      <c r="J84" s="298">
        <f>IF('P5'!U15="","",'P5'!U15)</f>
        <v>10.49</v>
      </c>
      <c r="K84" s="298">
        <f>IF('P5'!V15="","",'P5'!V15)</f>
        <v>7.29</v>
      </c>
      <c r="L84" s="324">
        <f>IF('P5'!X16="","",'P5'!X16)</f>
        <v>676.1302666</v>
      </c>
    </row>
    <row r="85" ht="12.0" customHeight="1">
      <c r="A85" s="297"/>
      <c r="B85" s="299">
        <f>IF('P6'!B23="","",'P6'!B23)</f>
        <v>105.89</v>
      </c>
      <c r="C85" s="299" t="str">
        <f>IF('P6'!C23="","",'P6'!C23)</f>
        <v>SM</v>
      </c>
      <c r="D85" s="299" t="str">
        <f>IF('P6'!D23="","",'P6'!D23)</f>
        <v>19-23</v>
      </c>
      <c r="E85" s="300" t="str">
        <f>IF('P6'!E23="","",'P6'!E23)</f>
        <v>13.09.99</v>
      </c>
      <c r="F85" s="301" t="str">
        <f>IF('P6'!G23="","",'P6'!G23)</f>
        <v>Vetle Andersen</v>
      </c>
      <c r="G85" s="297">
        <f>IF('P6'!O23="","",'P6'!O23)</f>
        <v>125</v>
      </c>
      <c r="H85" s="297">
        <f>IF('P6'!P23="","",'P6'!P23)</f>
        <v>145</v>
      </c>
      <c r="I85" s="298">
        <f>IF('P6'!T23="","",'P6'!T23)</f>
        <v>9.38</v>
      </c>
      <c r="J85" s="298">
        <f>IF('P6'!U23="","",'P6'!U23)</f>
        <v>15.66</v>
      </c>
      <c r="K85" s="298">
        <f>IF('P6'!V23="","",'P6'!V23)</f>
        <v>6.24</v>
      </c>
      <c r="L85" s="324">
        <f>IF('P6'!X24="","",'P6'!X24)</f>
        <v>857.9883852</v>
      </c>
    </row>
    <row r="86" ht="12.0" customHeight="1">
      <c r="A86" s="297"/>
      <c r="B86" s="299">
        <f>IF('P9'!B25="","",'P9'!B25)</f>
        <v>79.17</v>
      </c>
      <c r="C86" s="299" t="str">
        <f>IF('P9'!C25="","",'P9'!C25)</f>
        <v>M6</v>
      </c>
      <c r="D86" s="299" t="str">
        <f>IF('P9'!D25="","",'P9'!D25)</f>
        <v>+35</v>
      </c>
      <c r="E86" s="300" t="str">
        <f>IF('P9'!E25="","",'P9'!E25)</f>
        <v>04.09.61</v>
      </c>
      <c r="F86" s="301" t="str">
        <f>IF('P9'!G25="","",'P9'!G25)</f>
        <v>Terje Gulvik</v>
      </c>
      <c r="G86" s="297">
        <f>IF('P9'!O25="","",'P9'!O25)</f>
        <v>79</v>
      </c>
      <c r="H86" s="297">
        <f>IF('P9'!P25="","",'P9'!P25)</f>
        <v>100</v>
      </c>
      <c r="I86" s="298">
        <f>IF('P9'!T25="","",'P9'!T25)</f>
        <v>7.21</v>
      </c>
      <c r="J86" s="298">
        <f>IF('P9'!U25="","",'P9'!U25)</f>
        <v>9.12</v>
      </c>
      <c r="K86" s="298">
        <f>IF('P9'!V25="","",'P9'!V25)</f>
        <v>7.52</v>
      </c>
      <c r="L86" s="324">
        <f>IF('P9'!X26="","",'P9'!X26)</f>
        <v>616.5605551</v>
      </c>
    </row>
    <row r="87" ht="24.75" customHeight="1">
      <c r="A87" s="325">
        <v>8.0</v>
      </c>
      <c r="B87" s="326" t="s">
        <v>90</v>
      </c>
      <c r="C87" s="319"/>
      <c r="D87" s="319"/>
      <c r="E87" s="319"/>
      <c r="F87" s="320"/>
      <c r="G87" s="327"/>
      <c r="H87" s="327"/>
      <c r="I87" s="327"/>
      <c r="J87" s="327"/>
      <c r="K87" s="327"/>
      <c r="L87" s="328">
        <f>IF(L91="",SUM(L88:L91),(SUM(L88:L91)-MIN(L88:L91)))</f>
        <v>1579.562749</v>
      </c>
      <c r="M87" s="323"/>
      <c r="N87" s="323"/>
      <c r="O87" s="323" t="s">
        <v>67</v>
      </c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</row>
    <row r="88" ht="12.0" customHeight="1">
      <c r="A88" s="297"/>
      <c r="B88" s="299">
        <f>IF('P2'!B9="","",'P2'!B9)</f>
        <v>46.82</v>
      </c>
      <c r="C88" s="299" t="str">
        <f>IF('P2'!C9="","",'P2'!C9)</f>
        <v>UM</v>
      </c>
      <c r="D88" s="299" t="str">
        <f>IF('P2'!D9="","",'P2'!D9)</f>
        <v>13-14</v>
      </c>
      <c r="E88" s="300">
        <f>IF('P2'!E9="","",'P2'!E9)</f>
        <v>40146</v>
      </c>
      <c r="F88" s="301" t="str">
        <f>IF('P2'!G9="","",'P2'!G9)</f>
        <v>Svein Surdal</v>
      </c>
      <c r="G88" s="297">
        <f>IF('P2'!O9="","",'P2'!O9)</f>
        <v>23</v>
      </c>
      <c r="H88" s="297">
        <f>IF('P2'!P9="","",'P2'!P9)</f>
        <v>32</v>
      </c>
      <c r="I88" s="298">
        <f>IF('P2'!T9="","",'P2'!T9)</f>
        <v>5.1</v>
      </c>
      <c r="J88" s="298">
        <f>IF('P2'!U9="","",'P2'!U9)</f>
        <v>6.42</v>
      </c>
      <c r="K88" s="298">
        <f>IF('P2'!V9="","",'P2'!V9)</f>
        <v>8.33</v>
      </c>
      <c r="L88" s="298">
        <f>IF('P2'!X10="","",'P2'!X10)</f>
        <v>396.2728523</v>
      </c>
    </row>
    <row r="89" ht="12.0" customHeight="1">
      <c r="A89" s="297"/>
      <c r="B89" s="299">
        <f>IF('P2'!B13="","",'P2'!B13)</f>
        <v>49.6</v>
      </c>
      <c r="C89" s="299" t="str">
        <f>IF('P2'!C13="","",'P2'!C13)</f>
        <v>UM</v>
      </c>
      <c r="D89" s="299" t="str">
        <f>IF('P2'!D13="","",'P2'!D13)</f>
        <v>13-14</v>
      </c>
      <c r="E89" s="300">
        <f>IF('P2'!E13="","",'P2'!E13)</f>
        <v>39883</v>
      </c>
      <c r="F89" s="301" t="str">
        <f>IF('P2'!G13="","",'P2'!G13)</f>
        <v>Ruben Skjørestad</v>
      </c>
      <c r="G89" s="297">
        <f>IF('P2'!O13="","",'P2'!O13)</f>
        <v>28</v>
      </c>
      <c r="H89" s="297">
        <f>IF('P2'!P13="","",'P2'!P13)</f>
        <v>34</v>
      </c>
      <c r="I89" s="298">
        <f>IF('P2'!T13="","",'P2'!T13)</f>
        <v>5.98</v>
      </c>
      <c r="J89" s="298">
        <f>IF('P2'!U13="","",'P2'!U13)</f>
        <v>8.07</v>
      </c>
      <c r="K89" s="298">
        <f>IF('P2'!V13="","",'P2'!V13)</f>
        <v>7.54</v>
      </c>
      <c r="L89" s="298">
        <f>IF('P2'!X14="","",'P2'!X14)</f>
        <v>476.8740418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0" customHeight="1">
      <c r="A90" s="297"/>
      <c r="B90" s="299">
        <f>IF('P6'!B21="","",'P6'!B21)</f>
        <v>111.64</v>
      </c>
      <c r="C90" s="299" t="str">
        <f>IF('P6'!C21="","",'P6'!C21)</f>
        <v>JM</v>
      </c>
      <c r="D90" s="299" t="str">
        <f>IF('P6'!D21="","",'P6'!D21)</f>
        <v>19-23</v>
      </c>
      <c r="E90" s="300" t="str">
        <f>IF('P6'!E21="","",'P6'!E21)</f>
        <v>04.04.02</v>
      </c>
      <c r="F90" s="301" t="str">
        <f>IF('P6'!G21="","",'P6'!G21)</f>
        <v>Hans G. Kvadsheim</v>
      </c>
      <c r="G90" s="297">
        <f>IF('P6'!O21="","",'P6'!O21)</f>
        <v>105</v>
      </c>
      <c r="H90" s="297">
        <f>IF('P6'!P21="","",'P6'!P21)</f>
        <v>140</v>
      </c>
      <c r="I90" s="298">
        <f>IF('P6'!T21="","",'P6'!T21)</f>
        <v>7.7</v>
      </c>
      <c r="J90" s="298">
        <f>IF('P6'!U21="","",'P6'!U21)</f>
        <v>11.42</v>
      </c>
      <c r="K90" s="298">
        <f>IF('P6'!V21="","",'P6'!V21)</f>
        <v>7.03</v>
      </c>
      <c r="L90" s="324">
        <f>IF('P6'!X22="","",'P6'!X22)</f>
        <v>706.4158547</v>
      </c>
    </row>
    <row r="91" ht="12.0" customHeight="1">
      <c r="A91" s="297"/>
      <c r="B91" s="299">
        <f>IF('P9'!B17="","",'P9'!B17)</f>
        <v>108.83</v>
      </c>
      <c r="C91" s="299" t="str">
        <f>IF('P9'!C17="","",'P9'!C17)</f>
        <v>SM</v>
      </c>
      <c r="D91" s="299" t="str">
        <f>IF('P9'!D17="","",'P9'!D17)</f>
        <v>24-34</v>
      </c>
      <c r="E91" s="300" t="str">
        <f>IF('P9'!E17="","",'P9'!E17)</f>
        <v>17.11.91</v>
      </c>
      <c r="F91" s="301" t="str">
        <f>IF('P9'!G17="","",'P9'!G17)</f>
        <v>Tord Gravdal</v>
      </c>
      <c r="G91" s="297" t="str">
        <f>IF('P9'!O17="","",'P9'!O17)</f>
        <v/>
      </c>
      <c r="H91" s="297" t="str">
        <f>IF('P9'!P17="","",'P9'!P17)</f>
        <v/>
      </c>
      <c r="I91" s="298" t="str">
        <f>IF('P9'!T17="","",'P9'!T17)</f>
        <v/>
      </c>
      <c r="J91" s="298" t="str">
        <f>IF('P9'!U17="","",'P9'!U17)</f>
        <v/>
      </c>
      <c r="K91" s="298" t="str">
        <f>IF('P9'!V17="","",'P9'!V17)</f>
        <v/>
      </c>
      <c r="L91" s="324" t="str">
        <f>IF('P9'!X18="","",'P9'!X18)</f>
        <v/>
      </c>
    </row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5">
    <mergeCell ref="A1:L1"/>
    <mergeCell ref="A2:E2"/>
    <mergeCell ref="F2:H2"/>
    <mergeCell ref="I2:L2"/>
    <mergeCell ref="A4:L4"/>
    <mergeCell ref="B6:F6"/>
    <mergeCell ref="B10:F10"/>
    <mergeCell ref="A16:L16"/>
    <mergeCell ref="B18:F18"/>
    <mergeCell ref="B23:F23"/>
    <mergeCell ref="B27:F27"/>
    <mergeCell ref="A33:L33"/>
    <mergeCell ref="B35:F35"/>
    <mergeCell ref="B40:F40"/>
    <mergeCell ref="B75:F75"/>
    <mergeCell ref="B79:F79"/>
    <mergeCell ref="B83:F83"/>
    <mergeCell ref="B87:F87"/>
    <mergeCell ref="B45:F45"/>
    <mergeCell ref="B50:F50"/>
    <mergeCell ref="A55:L55"/>
    <mergeCell ref="B57:F57"/>
    <mergeCell ref="B61:F61"/>
    <mergeCell ref="B66:F66"/>
    <mergeCell ref="B70:F70"/>
  </mergeCells>
  <printOptions/>
  <pageMargins bottom="0.984251968503937" footer="0.0" header="0.0" left="0.7480314960629921" right="0.7480314960629921" top="0.984251968503937"/>
  <pageSetup fitToHeight="0"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31" t="str">
        <f>IF('P1'!C5&gt;0,'P1'!C5,"")</f>
        <v>NM 5-kamp</v>
      </c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32" t="s">
        <v>6</v>
      </c>
      <c r="C3" s="331" t="str">
        <f>IF('P1'!I5&gt;0,'P1'!I5,"")</f>
        <v>Larvik AK</v>
      </c>
      <c r="E3" s="333" t="s">
        <v>8</v>
      </c>
      <c r="F3" s="334" t="str">
        <f>IF('P1'!P5&gt;0,'P1'!P5,"")</f>
        <v>Stavernhallen</v>
      </c>
      <c r="J3" s="335" t="s">
        <v>10</v>
      </c>
      <c r="K3" s="336">
        <f>IF('P1'!V5&gt;0,'P1'!V5,"")</f>
        <v>44821</v>
      </c>
      <c r="M3" s="335" t="s">
        <v>11</v>
      </c>
      <c r="N3" s="337">
        <v>1.0</v>
      </c>
      <c r="O3" s="338"/>
      <c r="P3" s="339"/>
    </row>
    <row r="4" ht="12.0" customHeight="1">
      <c r="B4" s="340" t="s">
        <v>276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IF('P1'!D9="","",'P1'!D9)</f>
        <v>13-14</v>
      </c>
      <c r="C7" s="357" t="str">
        <f>IF('P1'!G9="","",'P1'!G9)</f>
        <v>Heidi Nævdal</v>
      </c>
      <c r="D7" s="358">
        <v>5.8</v>
      </c>
      <c r="E7" s="358">
        <v>5.82</v>
      </c>
      <c r="F7" s="358">
        <v>5.58</v>
      </c>
      <c r="G7" s="359">
        <f>IF(MAX(D7,E7,F7)&gt;0,MAX(D7,E7,F7),"")</f>
        <v>5.82</v>
      </c>
      <c r="H7" s="360">
        <v>7.33</v>
      </c>
      <c r="I7" s="358">
        <v>6.84</v>
      </c>
      <c r="J7" s="361" t="s">
        <v>125</v>
      </c>
      <c r="K7" s="359">
        <f>IF(MAX(H7,I7,J7)&gt;0,MAX(H7,I7,J7),"")</f>
        <v>7.33</v>
      </c>
      <c r="L7" s="362">
        <v>7.56</v>
      </c>
      <c r="M7" s="358">
        <v>7.62</v>
      </c>
      <c r="N7" s="359">
        <f>IF(MIN(L7,M7)&gt;0,MIN(L7,M7),"")</f>
        <v>7.56</v>
      </c>
      <c r="O7" s="363"/>
      <c r="P7" s="364"/>
    </row>
    <row r="8" ht="16.5" customHeight="1">
      <c r="B8" s="365"/>
      <c r="C8" s="366" t="str">
        <f>IF('P1'!H9="","",'P1'!H9)</f>
        <v>AK Bjørgvin</v>
      </c>
      <c r="D8" s="367"/>
      <c r="E8" s="367"/>
      <c r="F8" s="368"/>
      <c r="G8" s="369"/>
      <c r="H8" s="370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375" t="str">
        <f>IF('P1'!D11="","",'P1'!D11)</f>
        <v>13-14</v>
      </c>
      <c r="C9" s="376" t="str">
        <f>IF('P1'!G11="","",'P1'!G11)</f>
        <v>Mariell Endestad Hellevang</v>
      </c>
      <c r="D9" s="377">
        <v>6.32</v>
      </c>
      <c r="E9" s="377">
        <v>6.32</v>
      </c>
      <c r="F9" s="377">
        <v>6.29</v>
      </c>
      <c r="G9" s="378">
        <f>IF(MAX(D9,E9,F9)&gt;0,MAX(D9,E9,F9),"")</f>
        <v>6.32</v>
      </c>
      <c r="H9" s="379">
        <v>9.83</v>
      </c>
      <c r="I9" s="377">
        <v>8.72</v>
      </c>
      <c r="J9" s="377">
        <v>9.42</v>
      </c>
      <c r="K9" s="380">
        <f>IF(MAX(H9,I9,J9)&gt;0,MAX(H9,I9,J9),"")</f>
        <v>9.83</v>
      </c>
      <c r="L9" s="381">
        <v>7.63</v>
      </c>
      <c r="M9" s="377">
        <v>7.79</v>
      </c>
      <c r="N9" s="380">
        <f>IF(MIN(L9,M9)&gt;0,MIN(L9,M9),"")</f>
        <v>7.63</v>
      </c>
      <c r="O9" s="363"/>
      <c r="P9" s="364"/>
    </row>
    <row r="10" ht="16.5" customHeight="1">
      <c r="B10" s="365"/>
      <c r="C10" s="366" t="str">
        <f>IF('P1'!H11="","",'P1'!H11)</f>
        <v>Tambarskjelvar IL</v>
      </c>
      <c r="D10" s="367"/>
      <c r="E10" s="367"/>
      <c r="F10" s="368"/>
      <c r="G10" s="369"/>
      <c r="H10" s="370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375" t="str">
        <f>IF('P1'!D13="","",'P1'!D13)</f>
        <v>13-14</v>
      </c>
      <c r="C11" s="376" t="str">
        <f>IF('P1'!G13="","",'P1'!G13)</f>
        <v>Nora K. Haugland</v>
      </c>
      <c r="D11" s="377">
        <v>5.38</v>
      </c>
      <c r="E11" s="377">
        <v>5.38</v>
      </c>
      <c r="F11" s="377">
        <v>5.11</v>
      </c>
      <c r="G11" s="378">
        <f>IF(MAX(D11,E11,F11)&gt;0,MAX(D11,E11,F11),"")</f>
        <v>5.38</v>
      </c>
      <c r="H11" s="379">
        <v>5.13</v>
      </c>
      <c r="I11" s="382" t="s">
        <v>125</v>
      </c>
      <c r="J11" s="377">
        <v>5.29</v>
      </c>
      <c r="K11" s="380">
        <f>IF(MAX(H11,I11,J11)&gt;0,MAX(H11,I11,J11),"")</f>
        <v>5.29</v>
      </c>
      <c r="L11" s="381">
        <v>8.22</v>
      </c>
      <c r="M11" s="377">
        <v>8.12</v>
      </c>
      <c r="N11" s="380">
        <f>IF(MIN(L11,M11)&gt;0,MIN(L11,M11),"")</f>
        <v>8.12</v>
      </c>
      <c r="O11" s="363"/>
      <c r="P11" s="364"/>
    </row>
    <row r="12" ht="16.5" customHeight="1">
      <c r="B12" s="365"/>
      <c r="C12" s="366" t="str">
        <f>IF('P1'!H13="","",'P1'!H13)</f>
        <v>Vigrstad IK</v>
      </c>
      <c r="D12" s="367"/>
      <c r="E12" s="367"/>
      <c r="F12" s="368"/>
      <c r="G12" s="369"/>
      <c r="H12" s="370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375" t="str">
        <f>IF('P1'!D15="","",'P1'!D15)</f>
        <v>13-14</v>
      </c>
      <c r="C13" s="376" t="str">
        <f>IF('P1'!G15="","",'P1'!G15)</f>
        <v>Lea B. Jensen</v>
      </c>
      <c r="D13" s="377">
        <v>5.74</v>
      </c>
      <c r="E13" s="377">
        <v>5.68</v>
      </c>
      <c r="F13" s="377">
        <v>5.81</v>
      </c>
      <c r="G13" s="378">
        <f>IF(MAX(D13,E13,F13)&gt;0,MAX(D13,E13,F13),"")</f>
        <v>5.81</v>
      </c>
      <c r="H13" s="379">
        <v>5.46</v>
      </c>
      <c r="I13" s="377">
        <v>7.26</v>
      </c>
      <c r="J13" s="377">
        <v>5.4</v>
      </c>
      <c r="K13" s="380">
        <f>IF(MAX(H13,I13,J13)&gt;0,MAX(H13,I13,J13),"")</f>
        <v>7.26</v>
      </c>
      <c r="L13" s="381">
        <v>7.46</v>
      </c>
      <c r="M13" s="377">
        <v>7.53</v>
      </c>
      <c r="N13" s="380">
        <f>IF(MIN(L13,M13)&gt;0,MIN(L13,M13),"")</f>
        <v>7.46</v>
      </c>
      <c r="O13" s="363"/>
      <c r="P13" s="364"/>
    </row>
    <row r="14" ht="16.5" customHeight="1">
      <c r="B14" s="365"/>
      <c r="C14" s="366" t="str">
        <f>IF('P1'!H15="","",'P1'!H15)</f>
        <v>Vigrstad IK</v>
      </c>
      <c r="D14" s="367"/>
      <c r="E14" s="367"/>
      <c r="F14" s="368"/>
      <c r="G14" s="369"/>
      <c r="H14" s="370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375" t="str">
        <f>IF('P1'!D17="","",'P1'!D17)</f>
        <v>13-14</v>
      </c>
      <c r="C15" s="376" t="str">
        <f>IF('P1'!G17="","",'P1'!G17)</f>
        <v>Lisa Siqveland</v>
      </c>
      <c r="D15" s="377">
        <v>5.25</v>
      </c>
      <c r="E15" s="377">
        <v>5.11</v>
      </c>
      <c r="F15" s="383" t="s">
        <v>125</v>
      </c>
      <c r="G15" s="378">
        <f>IF(MAX(D15,E15,F15)&gt;0,MAX(D15,E15,F15),"")</f>
        <v>5.25</v>
      </c>
      <c r="H15" s="379">
        <v>3.75</v>
      </c>
      <c r="I15" s="377">
        <v>5.49</v>
      </c>
      <c r="J15" s="377">
        <v>4.96</v>
      </c>
      <c r="K15" s="380">
        <f>IF(MAX(H15,I15,J15)&gt;0,MAX(H15,I15,J15),"")</f>
        <v>5.49</v>
      </c>
      <c r="L15" s="381">
        <v>8.62</v>
      </c>
      <c r="M15" s="377">
        <v>8.61</v>
      </c>
      <c r="N15" s="380">
        <f>IF(MIN(L15,M15)&gt;0,MIN(L15,M15),"")</f>
        <v>8.61</v>
      </c>
      <c r="O15" s="363"/>
      <c r="P15" s="364"/>
    </row>
    <row r="16" ht="16.5" customHeight="1">
      <c r="B16" s="365"/>
      <c r="C16" s="366" t="str">
        <f>IF('P1'!H17="","",'P1'!H17)</f>
        <v>Vigrstad IK</v>
      </c>
      <c r="D16" s="367"/>
      <c r="E16" s="367"/>
      <c r="F16" s="368"/>
      <c r="G16" s="369"/>
      <c r="H16" s="370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375" t="str">
        <f>IF('P1'!D19="","",'P1'!D19)</f>
        <v>13-14</v>
      </c>
      <c r="C17" s="376" t="str">
        <f>IF('P1'!G19="","",'P1'!G19)</f>
        <v>Eline Høien</v>
      </c>
      <c r="D17" s="377">
        <v>6.17</v>
      </c>
      <c r="E17" s="377">
        <v>6.32</v>
      </c>
      <c r="F17" s="377">
        <v>6.14</v>
      </c>
      <c r="G17" s="378">
        <f>IF(MAX(D17,E17,F17)&gt;0,MAX(D17,E17,F17),"")</f>
        <v>6.32</v>
      </c>
      <c r="H17" s="379">
        <v>9.55</v>
      </c>
      <c r="I17" s="377">
        <v>9.98</v>
      </c>
      <c r="J17" s="377">
        <v>9.35</v>
      </c>
      <c r="K17" s="380">
        <f>IF(MAX(H17,I17,J17)&gt;0,MAX(H17,I17,J17),"")</f>
        <v>9.98</v>
      </c>
      <c r="L17" s="381">
        <v>7.21</v>
      </c>
      <c r="M17" s="377">
        <v>7.25</v>
      </c>
      <c r="N17" s="380">
        <f>IF(MIN(L17,M17)&gt;0,MIN(L17,M17),"")</f>
        <v>7.21</v>
      </c>
      <c r="O17" s="363"/>
      <c r="P17" s="364"/>
    </row>
    <row r="18" ht="16.5" customHeight="1">
      <c r="B18" s="365"/>
      <c r="C18" s="366" t="str">
        <f>IF('P1'!H19="","",'P1'!H19)</f>
        <v>Vigrstad IK</v>
      </c>
      <c r="D18" s="367"/>
      <c r="E18" s="367"/>
      <c r="F18" s="368"/>
      <c r="G18" s="369"/>
      <c r="H18" s="370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375" t="str">
        <f>IF('P1'!D21="","",'P1'!D21)</f>
        <v>13-14</v>
      </c>
      <c r="C19" s="376" t="str">
        <f>IF('P1'!G21="","",'P1'!G21)</f>
        <v>Mille Dekke</v>
      </c>
      <c r="D19" s="377">
        <v>5.04</v>
      </c>
      <c r="E19" s="377">
        <v>5.13</v>
      </c>
      <c r="F19" s="377">
        <v>5.11</v>
      </c>
      <c r="G19" s="378">
        <f>IF(MAX(D19,E19,F19)&gt;0,MAX(D19,E19,F19),"")</f>
        <v>5.13</v>
      </c>
      <c r="H19" s="379">
        <v>9.02</v>
      </c>
      <c r="I19" s="377">
        <v>8.58</v>
      </c>
      <c r="J19" s="377">
        <v>8.02</v>
      </c>
      <c r="K19" s="380">
        <f>IF(MAX(H19,I19,J19)&gt;0,MAX(H19,I19,J19),"")</f>
        <v>9.02</v>
      </c>
      <c r="L19" s="381">
        <v>9.07</v>
      </c>
      <c r="M19" s="377">
        <v>9.12</v>
      </c>
      <c r="N19" s="380">
        <f>IF(MIN(L19,M19)&gt;0,MIN(L19,M19),"")</f>
        <v>9.07</v>
      </c>
      <c r="O19" s="363"/>
      <c r="P19" s="364"/>
    </row>
    <row r="20" ht="16.5" customHeight="1">
      <c r="B20" s="365"/>
      <c r="C20" s="366" t="str">
        <f>IF('P1'!H21="","",'P1'!H21)</f>
        <v>Spydeberg Atletene</v>
      </c>
      <c r="D20" s="367"/>
      <c r="E20" s="367"/>
      <c r="F20" s="368"/>
      <c r="G20" s="369"/>
      <c r="H20" s="370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375" t="str">
        <f>IF('P1'!D23="","",'P1'!D23)</f>
        <v/>
      </c>
      <c r="C21" s="376" t="str">
        <f>IF('P1'!G23="","",'P1'!G23)</f>
        <v/>
      </c>
      <c r="D21" s="377"/>
      <c r="E21" s="377"/>
      <c r="F21" s="377"/>
      <c r="G21" s="378" t="str">
        <f>IF(MAX(D21,E21,F21)&gt;0,MAX(D21,E21,F21),"")</f>
        <v/>
      </c>
      <c r="H21" s="379"/>
      <c r="I21" s="377"/>
      <c r="J21" s="377"/>
      <c r="K21" s="380" t="str">
        <f>IF(MAX(H21,I21,J21)&gt;0,MAX(H21,I21,J21),"")</f>
        <v/>
      </c>
      <c r="L21" s="381"/>
      <c r="M21" s="377"/>
      <c r="N21" s="380" t="str">
        <f>IF(MIN(L21,M21)&gt;0,MIN(L21,M21),"")</f>
        <v/>
      </c>
      <c r="O21" s="363"/>
      <c r="P21" s="364"/>
    </row>
    <row r="22" ht="16.5" customHeight="1">
      <c r="B22" s="365"/>
      <c r="C22" s="384" t="s">
        <v>280</v>
      </c>
      <c r="D22" s="367"/>
      <c r="E22" s="367"/>
      <c r="F22" s="368"/>
      <c r="G22" s="369"/>
      <c r="H22" s="370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375" t="str">
        <f>IF('P1'!D25="","",'P1'!D25)</f>
        <v>13-14</v>
      </c>
      <c r="C23" s="376" t="str">
        <f>IF('P1'!G25="","",'P1'!G25)</f>
        <v>Heidi Nævdal</v>
      </c>
      <c r="D23" s="377">
        <v>5.82</v>
      </c>
      <c r="E23" s="377"/>
      <c r="F23" s="377"/>
      <c r="G23" s="378">
        <f>IF(MAX(D23,E23,F23)&gt;0,MAX(D23,E23,F23),"")</f>
        <v>5.82</v>
      </c>
      <c r="H23" s="379">
        <v>3.63</v>
      </c>
      <c r="I23" s="377"/>
      <c r="J23" s="377"/>
      <c r="K23" s="380">
        <f>IF(MAX(H23,I23,J23)&gt;0,MAX(H23,I23,J23),"")</f>
        <v>3.63</v>
      </c>
      <c r="L23" s="381">
        <v>7.56</v>
      </c>
      <c r="M23" s="377"/>
      <c r="N23" s="380">
        <f>IF(MIN(L23,M23)&gt;0,MIN(L23,M23),"")</f>
        <v>7.56</v>
      </c>
      <c r="O23" s="363"/>
      <c r="P23" s="364"/>
    </row>
    <row r="24" ht="16.5" customHeight="1">
      <c r="B24" s="365"/>
      <c r="C24" s="366" t="str">
        <f>IF('P1'!H25="","",'P1'!H25)</f>
        <v>AK Bjørgvin</v>
      </c>
      <c r="D24" s="367"/>
      <c r="E24" s="367"/>
      <c r="F24" s="368"/>
      <c r="G24" s="369"/>
      <c r="H24" s="370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375" t="str">
        <f>IF('P1'!D27="","",'P1'!D27)</f>
        <v/>
      </c>
      <c r="C25" s="376" t="str">
        <f>IF('P1'!G27="","",'P1'!G27)</f>
        <v/>
      </c>
      <c r="D25" s="377"/>
      <c r="E25" s="377"/>
      <c r="F25" s="377"/>
      <c r="G25" s="378" t="str">
        <f>IF(MAX(D25,E25,F25)&gt;0,MAX(D25,E25,F25),"")</f>
        <v/>
      </c>
      <c r="H25" s="379"/>
      <c r="I25" s="377"/>
      <c r="J25" s="377"/>
      <c r="K25" s="380" t="str">
        <f>IF(MAX(H25,I25,J25)&gt;0,MAX(H25,I25,J25),"")</f>
        <v/>
      </c>
      <c r="L25" s="381"/>
      <c r="M25" s="377"/>
      <c r="N25" s="380" t="str">
        <f>IF(MIN(L25,M25)&gt;0,MIN(L25,M25),"")</f>
        <v/>
      </c>
      <c r="O25" s="363"/>
      <c r="P25" s="364"/>
    </row>
    <row r="26" ht="16.5" customHeight="1">
      <c r="B26" s="365"/>
      <c r="C26" s="366" t="str">
        <f>IF('P1'!H27="","",'P1'!H27)</f>
        <v/>
      </c>
      <c r="D26" s="367"/>
      <c r="E26" s="367"/>
      <c r="F26" s="368"/>
      <c r="G26" s="369"/>
      <c r="H26" s="370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375" t="str">
        <f>IF('P1'!D29="","",'P1'!D29)</f>
        <v/>
      </c>
      <c r="C27" s="376" t="str">
        <f>IF('P1'!G29="","",'P1'!G29)</f>
        <v/>
      </c>
      <c r="D27" s="377"/>
      <c r="E27" s="377"/>
      <c r="F27" s="377"/>
      <c r="G27" s="378" t="str">
        <f>IF(MAX(D27,E27,F27)&gt;0,MAX(D27,E27,F27),"")</f>
        <v/>
      </c>
      <c r="H27" s="379"/>
      <c r="I27" s="377"/>
      <c r="J27" s="377"/>
      <c r="K27" s="380" t="str">
        <f>IF(MAX(H27,I27,J27)&gt;0,MAX(H27,I27,J27),"")</f>
        <v/>
      </c>
      <c r="L27" s="381"/>
      <c r="M27" s="377"/>
      <c r="N27" s="380" t="str">
        <f>IF(MIN(L27,M27)&gt;0,MIN(L27,M27),"")</f>
        <v/>
      </c>
      <c r="O27" s="363"/>
      <c r="P27" s="364"/>
    </row>
    <row r="28" ht="16.5" customHeight="1">
      <c r="B28" s="365"/>
      <c r="C28" s="366" t="str">
        <f>IF('P1'!H29="","",'P1'!H29)</f>
        <v/>
      </c>
      <c r="D28" s="367"/>
      <c r="E28" s="367"/>
      <c r="F28" s="368"/>
      <c r="G28" s="369"/>
      <c r="H28" s="370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375" t="str">
        <f>IF('P1'!D31="","",'P1'!D31)</f>
        <v/>
      </c>
      <c r="C29" s="376" t="str">
        <f>IF('P1'!G31="","",'P1'!G31)</f>
        <v/>
      </c>
      <c r="D29" s="377"/>
      <c r="E29" s="377"/>
      <c r="F29" s="377"/>
      <c r="G29" s="378" t="str">
        <f>IF(MAX(D29,E29,F29)&gt;0,MAX(D29,E29,F29),"")</f>
        <v/>
      </c>
      <c r="H29" s="379"/>
      <c r="I29" s="377"/>
      <c r="J29" s="377"/>
      <c r="K29" s="380" t="str">
        <f>IF(MAX(H29,I29,J29)&gt;0,MAX(H29,I29,J29),"")</f>
        <v/>
      </c>
      <c r="L29" s="386"/>
      <c r="M29" s="377"/>
      <c r="N29" s="380" t="str">
        <f>IF(MIN(L29,M29)&gt;0,MIN(L29,M29),"")</f>
        <v/>
      </c>
      <c r="O29" s="363"/>
      <c r="P29" s="364"/>
    </row>
    <row r="30" ht="16.5" customHeight="1">
      <c r="B30" s="387"/>
      <c r="C30" s="366" t="str">
        <f>IF('P1'!H31="","",'P1'!H31)</f>
        <v/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375" t="str">
        <f>IF('P1'!D33="","",'P1'!D33)</f>
        <v/>
      </c>
      <c r="C31" s="376" t="str">
        <f>IF('P1'!G33="","",'P1'!G33)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B32" s="387"/>
      <c r="C32" s="366" t="str">
        <f>IF('P1'!H33="","",'P1'!H33)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375" t="str">
        <f>IF('P1'!D35="","",'P1'!D35)</f>
        <v/>
      </c>
      <c r="C33" s="376" t="str">
        <f>IF('P1'!G35="","",'P1'!G35)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B34" s="387"/>
      <c r="C34" s="366" t="str">
        <f>IF('P1'!H35="","",'P1'!H35)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10">
    <mergeCell ref="D5:G5"/>
    <mergeCell ref="H5:K5"/>
    <mergeCell ref="L5:N5"/>
    <mergeCell ref="A1:N1"/>
    <mergeCell ref="C2:G2"/>
    <mergeCell ref="A3:B3"/>
    <mergeCell ref="C3:D3"/>
    <mergeCell ref="F3:I3"/>
    <mergeCell ref="K3:L3"/>
    <mergeCell ref="B4:N4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336">
        <f>IF('P1'!V5&gt;0,'P1'!V5,"")</f>
        <v>44821</v>
      </c>
      <c r="M3" s="335" t="s">
        <v>11</v>
      </c>
      <c r="N3" s="337">
        <v>3.0</v>
      </c>
      <c r="O3" s="338"/>
      <c r="P3" s="339"/>
    </row>
    <row r="4" ht="12.0" customHeight="1">
      <c r="B4" s="340" t="s">
        <v>281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IF('P2'!D9="","",'P2'!D9)</f>
        <v>13-14</v>
      </c>
      <c r="C7" s="357" t="str">
        <f>IF('P2'!G9="","",'P2'!G9)</f>
        <v>Svein Surdal</v>
      </c>
      <c r="D7" s="358">
        <v>5.1</v>
      </c>
      <c r="E7" s="358">
        <v>5.04</v>
      </c>
      <c r="F7" s="358">
        <v>4.96</v>
      </c>
      <c r="G7" s="359">
        <f>IF(MAX(D7,E7,F7)&gt;0,MAX(D7,E7,F7),"")</f>
        <v>5.1</v>
      </c>
      <c r="H7" s="360">
        <v>6.42</v>
      </c>
      <c r="I7" s="358">
        <v>3.73</v>
      </c>
      <c r="J7" s="358">
        <v>5.96</v>
      </c>
      <c r="K7" s="359">
        <f>IF(MAX(H7,I7,J7)&gt;0,MAX(H7,I7,J7),"")</f>
        <v>6.42</v>
      </c>
      <c r="L7" s="362">
        <v>8.33</v>
      </c>
      <c r="M7" s="358">
        <v>8.61</v>
      </c>
      <c r="N7" s="359">
        <f>IF(MIN(L7,M7)&gt;0,MIN(L7,M7),"")</f>
        <v>8.33</v>
      </c>
      <c r="O7" s="363"/>
      <c r="P7" s="364"/>
    </row>
    <row r="8" ht="16.5" customHeight="1">
      <c r="B8" s="365"/>
      <c r="C8" s="392" t="str">
        <f>IF('P2'!H9="","",'P2'!H9)</f>
        <v>Vigrestad IK</v>
      </c>
      <c r="D8" s="367"/>
      <c r="E8" s="367"/>
      <c r="F8" s="368"/>
      <c r="G8" s="369"/>
      <c r="H8" s="370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375" t="str">
        <f>IF('P2'!D11="","",'P2'!D11)</f>
        <v>13-14</v>
      </c>
      <c r="C9" s="376" t="str">
        <f>IF('P2'!G11="","",'P2'!G11)</f>
        <v>Tom Andre Birkelid Rosvoll</v>
      </c>
      <c r="D9" s="377">
        <v>6.75</v>
      </c>
      <c r="E9" s="377">
        <v>6.58</v>
      </c>
      <c r="F9" s="377">
        <v>6.68</v>
      </c>
      <c r="G9" s="378">
        <f>IF(MAX(D9,E9,F9)&gt;0,MAX(D9,E9,F9),"")</f>
        <v>6.75</v>
      </c>
      <c r="H9" s="379">
        <v>6.74</v>
      </c>
      <c r="I9" s="377">
        <v>7.52</v>
      </c>
      <c r="J9" s="377">
        <v>5.66</v>
      </c>
      <c r="K9" s="380">
        <f>IF(MAX(H9,I9,J9)&gt;0,MAX(H9,I9,J9),"")</f>
        <v>7.52</v>
      </c>
      <c r="L9" s="381">
        <v>7.0</v>
      </c>
      <c r="M9" s="377">
        <v>7.14</v>
      </c>
      <c r="N9" s="380">
        <f>IF(MIN(L9,M9)&gt;0,MIN(L9,M9),"")</f>
        <v>7</v>
      </c>
      <c r="O9" s="363"/>
      <c r="P9" s="364"/>
    </row>
    <row r="10" ht="16.5" customHeight="1">
      <c r="B10" s="365"/>
      <c r="C10" s="392" t="str">
        <f>IF('P2'!H11="","",'P2'!H11)</f>
        <v>Tambarskjelvar IL</v>
      </c>
      <c r="D10" s="367"/>
      <c r="E10" s="367"/>
      <c r="F10" s="368"/>
      <c r="G10" s="369"/>
      <c r="H10" s="370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375" t="str">
        <f>IF('P2'!D13="","",'P2'!D13)</f>
        <v>13-14</v>
      </c>
      <c r="C11" s="376" t="str">
        <f>IF('P2'!G13="","",'P2'!G13)</f>
        <v>Ruben Skjørestad</v>
      </c>
      <c r="D11" s="377">
        <v>5.87</v>
      </c>
      <c r="E11" s="377">
        <v>5.55</v>
      </c>
      <c r="F11" s="377">
        <v>5.98</v>
      </c>
      <c r="G11" s="378">
        <f>IF(MAX(D11,E11,F11)&gt;0,MAX(D11,E11,F11),"")</f>
        <v>5.98</v>
      </c>
      <c r="H11" s="379">
        <v>7.5</v>
      </c>
      <c r="I11" s="377">
        <v>8.07</v>
      </c>
      <c r="J11" s="377">
        <v>5.62</v>
      </c>
      <c r="K11" s="380">
        <f>IF(MAX(H11,I11,J11)&gt;0,MAX(H11,I11,J11),"")</f>
        <v>8.07</v>
      </c>
      <c r="L11" s="381">
        <v>7.57</v>
      </c>
      <c r="M11" s="377">
        <v>7.54</v>
      </c>
      <c r="N11" s="380">
        <f>IF(MIN(L11,M11)&gt;0,MIN(L11,M11),"")</f>
        <v>7.54</v>
      </c>
      <c r="O11" s="363"/>
      <c r="P11" s="364"/>
    </row>
    <row r="12" ht="16.5" customHeight="1">
      <c r="B12" s="365"/>
      <c r="C12" s="392" t="str">
        <f>IF('P2'!H13="","",'P2'!H13)</f>
        <v>Vigrestad IK</v>
      </c>
      <c r="D12" s="367"/>
      <c r="E12" s="367"/>
      <c r="F12" s="368"/>
      <c r="G12" s="369"/>
      <c r="H12" s="370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375" t="str">
        <f>IF('P2'!D15="","",'P2'!D15)</f>
        <v>13-14</v>
      </c>
      <c r="C13" s="376" t="str">
        <f>IF('P2'!G15="","",'P2'!G15)</f>
        <v>William Kyvik</v>
      </c>
      <c r="D13" s="377">
        <v>6.19</v>
      </c>
      <c r="E13" s="377">
        <v>6.49</v>
      </c>
      <c r="F13" s="377">
        <v>6.41</v>
      </c>
      <c r="G13" s="378">
        <f>IF(MAX(D13,E13,F13)&gt;0,MAX(D13,E13,F13),"")</f>
        <v>6.49</v>
      </c>
      <c r="H13" s="379">
        <v>8.6</v>
      </c>
      <c r="I13" s="377">
        <v>6.33</v>
      </c>
      <c r="J13" s="377">
        <v>7.48</v>
      </c>
      <c r="K13" s="380">
        <f>IF(MAX(H13,I13,J13)&gt;0,MAX(H13,I13,J13),"")</f>
        <v>8.6</v>
      </c>
      <c r="L13" s="381">
        <v>7.53</v>
      </c>
      <c r="M13" s="377">
        <v>7.46</v>
      </c>
      <c r="N13" s="380">
        <f>IF(MIN(L13,M13)&gt;0,MIN(L13,M13),"")</f>
        <v>7.46</v>
      </c>
      <c r="O13" s="363"/>
      <c r="P13" s="364"/>
    </row>
    <row r="14" ht="16.5" customHeight="1">
      <c r="B14" s="365"/>
      <c r="C14" s="392" t="str">
        <f>IF('P2'!H15="","",'P2'!H15)</f>
        <v>Tysvær VK</v>
      </c>
      <c r="D14" s="367"/>
      <c r="E14" s="367"/>
      <c r="F14" s="368"/>
      <c r="G14" s="369"/>
      <c r="H14" s="370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375" t="str">
        <f>IF('P2'!D17="","",'P2'!D17)</f>
        <v>13-14</v>
      </c>
      <c r="C15" s="376" t="str">
        <f>IF('P2'!G17="","",'P2'!G17)</f>
        <v>Andreas Kvamsås Savland</v>
      </c>
      <c r="D15" s="377">
        <v>6.12</v>
      </c>
      <c r="E15" s="377">
        <v>6.09</v>
      </c>
      <c r="F15" s="377">
        <v>5.89</v>
      </c>
      <c r="G15" s="378">
        <f>IF(MAX(D15,E15,F15)&gt;0,MAX(D15,E15,F15),"")</f>
        <v>6.12</v>
      </c>
      <c r="H15" s="379">
        <v>6.53</v>
      </c>
      <c r="I15" s="377">
        <v>7.05</v>
      </c>
      <c r="J15" s="377">
        <v>6.42</v>
      </c>
      <c r="K15" s="380">
        <f>IF(MAX(H15,I15,J15)&gt;0,MAX(H15,I15,J15),"")</f>
        <v>7.05</v>
      </c>
      <c r="L15" s="381">
        <v>7.79</v>
      </c>
      <c r="M15" s="377">
        <v>7.74</v>
      </c>
      <c r="N15" s="380">
        <f>IF(MIN(L15,M15)&gt;0,MIN(L15,M15),"")</f>
        <v>7.74</v>
      </c>
      <c r="O15" s="363"/>
      <c r="P15" s="364"/>
    </row>
    <row r="16" ht="16.5" customHeight="1">
      <c r="B16" s="365"/>
      <c r="C16" s="392" t="str">
        <f>IF('P2'!H17="","",'P2'!H17)</f>
        <v>Tambarskjelvar IL</v>
      </c>
      <c r="D16" s="367"/>
      <c r="E16" s="367"/>
      <c r="F16" s="368"/>
      <c r="G16" s="369"/>
      <c r="H16" s="370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375" t="str">
        <f>IF('P2'!D19="","",'P2'!D19)</f>
        <v>13-14</v>
      </c>
      <c r="C17" s="376" t="str">
        <f>IF('P2'!G19="","",'P2'!G19)</f>
        <v>Olai Åmot</v>
      </c>
      <c r="D17" s="377">
        <v>7.8</v>
      </c>
      <c r="E17" s="377">
        <v>7.93</v>
      </c>
      <c r="F17" s="377">
        <v>8.05</v>
      </c>
      <c r="G17" s="378">
        <f>IF(MAX(D17,E17,F17)&gt;0,MAX(D17,E17,F17),"")</f>
        <v>8.05</v>
      </c>
      <c r="H17" s="379">
        <v>6.47</v>
      </c>
      <c r="I17" s="377">
        <v>9.47</v>
      </c>
      <c r="J17" s="377">
        <v>9.97</v>
      </c>
      <c r="K17" s="380">
        <f>IF(MAX(H17,I17,J17)&gt;0,MAX(H17,I17,J17),"")</f>
        <v>9.97</v>
      </c>
      <c r="L17" s="381">
        <v>7.0</v>
      </c>
      <c r="M17" s="377">
        <v>7.18</v>
      </c>
      <c r="N17" s="380">
        <f>IF(MIN(L17,M17)&gt;0,MIN(L17,M17),"")</f>
        <v>7</v>
      </c>
      <c r="O17" s="363"/>
      <c r="P17" s="364"/>
    </row>
    <row r="18" ht="16.5" customHeight="1">
      <c r="B18" s="365"/>
      <c r="C18" s="392" t="str">
        <f>IF('P2'!H19="","",'P2'!H19)</f>
        <v>Tambarskjelvar IL</v>
      </c>
      <c r="D18" s="367"/>
      <c r="E18" s="367"/>
      <c r="F18" s="368"/>
      <c r="G18" s="369"/>
      <c r="H18" s="370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375" t="str">
        <f>IF('P2'!D21="","",'P2'!D21)</f>
        <v>13-14</v>
      </c>
      <c r="C19" s="376" t="str">
        <f>IF('P2'!G21="","",'P2'!G21)</f>
        <v>Aron Jensen Fauske</v>
      </c>
      <c r="D19" s="377">
        <v>6.23</v>
      </c>
      <c r="E19" s="377">
        <v>6.15</v>
      </c>
      <c r="F19" s="377">
        <v>6.05</v>
      </c>
      <c r="G19" s="378">
        <f>IF(MAX(D19,E19,F19)&gt;0,MAX(D19,E19,F19),"")</f>
        <v>6.23</v>
      </c>
      <c r="H19" s="379">
        <v>7.47</v>
      </c>
      <c r="I19" s="377">
        <v>8.44</v>
      </c>
      <c r="J19" s="377">
        <v>7.92</v>
      </c>
      <c r="K19" s="380">
        <f>IF(MAX(H19,I19,J19)&gt;0,MAX(H19,I19,J19),"")</f>
        <v>8.44</v>
      </c>
      <c r="L19" s="381">
        <v>7.72</v>
      </c>
      <c r="M19" s="377">
        <v>7.48</v>
      </c>
      <c r="N19" s="380">
        <f>IF(MIN(L19,M19)&gt;0,MIN(L19,M19),"")</f>
        <v>7.48</v>
      </c>
      <c r="O19" s="363"/>
      <c r="P19" s="393"/>
    </row>
    <row r="20" ht="16.5" customHeight="1">
      <c r="B20" s="365"/>
      <c r="C20" s="392" t="str">
        <f>IF('P2'!H21="","",'P2'!H21)</f>
        <v>Tambarskjelvar IL</v>
      </c>
      <c r="D20" s="367"/>
      <c r="E20" s="367"/>
      <c r="F20" s="368"/>
      <c r="G20" s="369"/>
      <c r="H20" s="370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375" t="str">
        <f>IF('P2'!D23="","",'P2'!D23)</f>
        <v>13-14</v>
      </c>
      <c r="C21" s="376" t="str">
        <f>IF('P2'!G23="","",'P2'!G23)</f>
        <v>Rene Myhre</v>
      </c>
      <c r="D21" s="377">
        <v>7.78</v>
      </c>
      <c r="E21" s="377">
        <v>7.89</v>
      </c>
      <c r="F21" s="377">
        <v>7.76</v>
      </c>
      <c r="G21" s="378">
        <f>IF(MAX(D21,E21,F21)&gt;0,MAX(D21,E21,F21),"")</f>
        <v>7.89</v>
      </c>
      <c r="H21" s="379">
        <v>11.72</v>
      </c>
      <c r="I21" s="377">
        <v>7.99</v>
      </c>
      <c r="J21" s="377">
        <v>12.03</v>
      </c>
      <c r="K21" s="380">
        <f>IF(MAX(H21,I21,J21)&gt;0,MAX(H21,I21,J21),"")</f>
        <v>12.03</v>
      </c>
      <c r="L21" s="381">
        <v>6.56</v>
      </c>
      <c r="M21" s="377">
        <v>6.56</v>
      </c>
      <c r="N21" s="380">
        <f>IF(MIN(L21,M21)&gt;0,MIN(L21,M21),"")</f>
        <v>6.56</v>
      </c>
      <c r="O21" s="363"/>
      <c r="P21" s="364"/>
    </row>
    <row r="22" ht="16.5" customHeight="1">
      <c r="B22" s="365"/>
      <c r="C22" s="392" t="str">
        <f>IF('P2'!H23="","",'P2'!H23)</f>
        <v>Tønsberg-Kam.</v>
      </c>
      <c r="D22" s="367"/>
      <c r="E22" s="367"/>
      <c r="F22" s="368"/>
      <c r="G22" s="369"/>
      <c r="H22" s="370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375" t="str">
        <f>IF('P2'!D25="","",'P2'!D25)</f>
        <v>13-14</v>
      </c>
      <c r="C23" s="376" t="str">
        <f>IF('P2'!G25="","",'P2'!G25)</f>
        <v>Nikolai K. Aadland</v>
      </c>
      <c r="D23" s="377">
        <v>6.57</v>
      </c>
      <c r="E23" s="377">
        <v>6.69</v>
      </c>
      <c r="F23" s="377">
        <v>6.77</v>
      </c>
      <c r="G23" s="378">
        <f>IF(MAX(D23,E23,F23)&gt;0,MAX(D23,E23,F23),"")</f>
        <v>6.77</v>
      </c>
      <c r="H23" s="379">
        <v>10.07</v>
      </c>
      <c r="I23" s="377">
        <v>10.91</v>
      </c>
      <c r="J23" s="377">
        <v>11.14</v>
      </c>
      <c r="K23" s="380">
        <f>IF(MAX(H23,I23,J23)&gt;0,MAX(H23,I23,J23),"")</f>
        <v>11.14</v>
      </c>
      <c r="L23" s="381">
        <v>7.45</v>
      </c>
      <c r="M23" s="377">
        <v>7.54</v>
      </c>
      <c r="N23" s="380">
        <f>IF(MIN(L23,M23)&gt;0,MIN(L23,M23),"")</f>
        <v>7.45</v>
      </c>
      <c r="O23" s="363"/>
      <c r="P23" s="364"/>
    </row>
    <row r="24" ht="16.5" customHeight="1">
      <c r="B24" s="365"/>
      <c r="C24" s="392" t="str">
        <f>IF('P2'!H25="","",'P2'!H25)</f>
        <v>AK Bjørgvin</v>
      </c>
      <c r="D24" s="367"/>
      <c r="E24" s="367"/>
      <c r="F24" s="368"/>
      <c r="G24" s="369"/>
      <c r="H24" s="370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375" t="str">
        <f>IF('P2'!D27="","",'P2'!D27)</f>
        <v>13-14</v>
      </c>
      <c r="C25" s="376" t="str">
        <f>IF('P2'!G27="","",'P2'!G27)</f>
        <v>Ove Berge Christiansen</v>
      </c>
      <c r="D25" s="377">
        <v>3.68</v>
      </c>
      <c r="E25" s="377">
        <v>4.1</v>
      </c>
      <c r="F25" s="377">
        <v>3.98</v>
      </c>
      <c r="G25" s="378">
        <f>IF(MAX(D25,E25,F25)&gt;0,MAX(D25,E25,F25),"")</f>
        <v>4.1</v>
      </c>
      <c r="H25" s="379">
        <v>6.48</v>
      </c>
      <c r="I25" s="377">
        <v>7.67</v>
      </c>
      <c r="J25" s="377">
        <v>7.44</v>
      </c>
      <c r="K25" s="380">
        <f>IF(MAX(H25,I25,J25)&gt;0,MAX(H25,I25,J25),"")</f>
        <v>7.67</v>
      </c>
      <c r="L25" s="381">
        <v>9.44</v>
      </c>
      <c r="M25" s="377">
        <v>9.61</v>
      </c>
      <c r="N25" s="380">
        <f>IF(MIN(L25,M25)&gt;0,MIN(L25,M25),"")</f>
        <v>9.44</v>
      </c>
      <c r="O25" s="363"/>
      <c r="P25" s="364"/>
    </row>
    <row r="26" ht="16.5" customHeight="1">
      <c r="B26" s="365"/>
      <c r="C26" s="392" t="str">
        <f>IF('P2'!H27="","",'P2'!H27)</f>
        <v>Tysvær VK</v>
      </c>
      <c r="D26" s="367"/>
      <c r="E26" s="367"/>
      <c r="F26" s="368"/>
      <c r="G26" s="369"/>
      <c r="H26" s="370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375" t="str">
        <f>IF('P2'!D29="","",'P2'!D29)</f>
        <v/>
      </c>
      <c r="C27" s="376" t="str">
        <f>IF('P2'!G29="","",'P2'!G29)</f>
        <v/>
      </c>
      <c r="D27" s="377"/>
      <c r="E27" s="377"/>
      <c r="F27" s="377"/>
      <c r="G27" s="378" t="str">
        <f>IF(MAX(D27,E27,F27)&gt;0,MAX(D27,E27,F27),"")</f>
        <v/>
      </c>
      <c r="H27" s="379"/>
      <c r="I27" s="377"/>
      <c r="J27" s="377"/>
      <c r="K27" s="380" t="str">
        <f>IF(MAX(H27,I27,J27)&gt;0,MAX(H27,I27,J27),"")</f>
        <v/>
      </c>
      <c r="L27" s="381"/>
      <c r="M27" s="377"/>
      <c r="N27" s="380" t="str">
        <f>IF(MIN(L27,M27)&gt;0,MIN(L27,M27),"")</f>
        <v/>
      </c>
      <c r="O27" s="363"/>
      <c r="P27" s="364"/>
    </row>
    <row r="28" ht="16.5" customHeight="1">
      <c r="B28" s="365"/>
      <c r="C28" s="392" t="str">
        <f>IF('P2'!H29="","",'P2'!H29)</f>
        <v/>
      </c>
      <c r="D28" s="367"/>
      <c r="E28" s="367"/>
      <c r="F28" s="368"/>
      <c r="G28" s="369"/>
      <c r="H28" s="370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375" t="str">
        <f>IF('P2'!D31="","",'P2'!D31)</f>
        <v/>
      </c>
      <c r="C29" s="376" t="str">
        <f>IF('P2'!G31="","",'P2'!G31)</f>
        <v/>
      </c>
      <c r="D29" s="377"/>
      <c r="E29" s="377"/>
      <c r="F29" s="377"/>
      <c r="G29" s="378" t="str">
        <f>IF(MAX(D29,E29,F29)&gt;0,MAX(D29,E29,F29),"")</f>
        <v/>
      </c>
      <c r="H29" s="379"/>
      <c r="I29" s="377"/>
      <c r="J29" s="377"/>
      <c r="K29" s="380" t="str">
        <f>IF(MAX(H29,I29,J29)&gt;0,MAX(H29,I29,J29),"")</f>
        <v/>
      </c>
      <c r="L29" s="386"/>
      <c r="M29" s="377"/>
      <c r="N29" s="380" t="str">
        <f>IF(MIN(L29,M29)&gt;0,MIN(L29,M29),"")</f>
        <v/>
      </c>
      <c r="O29" s="363"/>
      <c r="P29" s="364"/>
    </row>
    <row r="30" ht="16.5" customHeight="1">
      <c r="A30" s="394"/>
      <c r="B30" s="387"/>
      <c r="C30" s="366" t="str">
        <f>IF('P2'!H31="","",'P2'!H31)</f>
        <v/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375" t="str">
        <f>IF('P2'!D33="","",'P2'!D33)</f>
        <v/>
      </c>
      <c r="C31" s="376" t="str">
        <f>IF('P2'!G33="","",'P2'!G33)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A32" s="394"/>
      <c r="B32" s="387"/>
      <c r="C32" s="366" t="str">
        <f>IF('P2'!H33="","",'P2'!H33)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375" t="str">
        <f>IF('P2'!D35="","",'P2'!D35)</f>
        <v/>
      </c>
      <c r="C33" s="376" t="str">
        <f>IF('P2'!G35="","",'P2'!G35)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A34" s="394"/>
      <c r="B34" s="387"/>
      <c r="C34" s="366" t="str">
        <f>IF('P2'!H35="","",'P2'!H35)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336">
        <f>IF('P1'!V5&gt;0,'P1'!V5,"")</f>
        <v>44821</v>
      </c>
      <c r="M3" s="335" t="s">
        <v>11</v>
      </c>
      <c r="N3" s="337">
        <v>3.0</v>
      </c>
      <c r="O3" s="338"/>
      <c r="P3" s="339"/>
    </row>
    <row r="4" ht="12.0" customHeight="1">
      <c r="B4" s="340" t="s">
        <v>282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IF('P3'!D9="","",'P3'!D9)</f>
        <v>17-18</v>
      </c>
      <c r="C7" s="357" t="str">
        <f>IF('P3'!G9="","",'P3'!G9)</f>
        <v>Ronja Lenvik</v>
      </c>
      <c r="D7" s="358">
        <v>6.9</v>
      </c>
      <c r="E7" s="358">
        <v>7.14</v>
      </c>
      <c r="F7" s="358">
        <v>7.19</v>
      </c>
      <c r="G7" s="359">
        <f>IF(MAX(D7,E7,F7)&gt;0,MAX(D7,E7,F7),"")</f>
        <v>7.19</v>
      </c>
      <c r="H7" s="360">
        <v>9.56</v>
      </c>
      <c r="I7" s="358">
        <v>10.75</v>
      </c>
      <c r="J7" s="358">
        <v>10.24</v>
      </c>
      <c r="K7" s="395">
        <f>IF(MAX(H7,I7,J7)&gt;0,MAX(H7,I7,J7),"")</f>
        <v>10.75</v>
      </c>
      <c r="L7" s="396">
        <v>7.28</v>
      </c>
      <c r="M7" s="358">
        <v>7.06</v>
      </c>
      <c r="N7" s="359">
        <f>IF(MIN(L7,M7)&gt;0,MIN(L7,M7),"")</f>
        <v>7.06</v>
      </c>
      <c r="O7" s="363"/>
      <c r="P7" s="364"/>
    </row>
    <row r="8" ht="16.5" customHeight="1">
      <c r="B8" s="365"/>
      <c r="C8" s="366" t="str">
        <f>IF('P3'!H9="","",'P3'!GH9)</f>
        <v/>
      </c>
      <c r="D8" s="367"/>
      <c r="E8" s="367"/>
      <c r="F8" s="368"/>
      <c r="G8" s="369"/>
      <c r="H8" s="370"/>
      <c r="I8" s="367"/>
      <c r="J8" s="368"/>
      <c r="K8" s="397"/>
      <c r="L8" s="398"/>
      <c r="M8" s="368"/>
      <c r="N8" s="372"/>
      <c r="O8" s="373" t="str">
        <f>IF(SUM(L8:N8)&gt;0,SUM(L8:N8),"")</f>
        <v/>
      </c>
      <c r="P8" s="374"/>
    </row>
    <row r="9" ht="16.5" customHeight="1">
      <c r="B9" s="375" t="str">
        <f>IF('P3'!D11="","",'P3'!D11)</f>
        <v>17-18</v>
      </c>
      <c r="C9" s="376" t="str">
        <f>IF('P3'!G11="","",'P3'!G11)</f>
        <v>Rina Tysse</v>
      </c>
      <c r="D9" s="377">
        <v>5.29</v>
      </c>
      <c r="E9" s="377">
        <v>5.52</v>
      </c>
      <c r="F9" s="377">
        <v>5.44</v>
      </c>
      <c r="G9" s="378">
        <f>IF(MAX(D9,E9,F9)&gt;0,MAX(D9,E9,F9),"")</f>
        <v>5.52</v>
      </c>
      <c r="H9" s="379">
        <v>5.23</v>
      </c>
      <c r="I9" s="377">
        <v>5.6</v>
      </c>
      <c r="J9" s="377">
        <v>4.61</v>
      </c>
      <c r="K9" s="399">
        <f>IF(MAX(H9,I9,J9)&gt;0,MAX(H9,I9,J9),"")</f>
        <v>5.6</v>
      </c>
      <c r="L9" s="400">
        <v>8.15</v>
      </c>
      <c r="M9" s="377">
        <v>8.1</v>
      </c>
      <c r="N9" s="380">
        <f>IF(MIN(L9,M9)&gt;0,MIN(L9,M9),"")</f>
        <v>8.1</v>
      </c>
      <c r="O9" s="363"/>
      <c r="P9" s="364"/>
    </row>
    <row r="10" ht="16.5" customHeight="1">
      <c r="B10" s="365"/>
      <c r="C10" s="366" t="str">
        <f>IF('P3'!H11="","",'P3'!GH11)</f>
        <v/>
      </c>
      <c r="D10" s="367"/>
      <c r="E10" s="367"/>
      <c r="F10" s="368"/>
      <c r="G10" s="369"/>
      <c r="H10" s="370"/>
      <c r="I10" s="367"/>
      <c r="J10" s="368"/>
      <c r="K10" s="397"/>
      <c r="L10" s="398"/>
      <c r="M10" s="368"/>
      <c r="N10" s="372"/>
      <c r="O10" s="373" t="str">
        <f>IF(SUM(L10:N10)&gt;0,SUM(L10:N10),"")</f>
        <v/>
      </c>
      <c r="P10" s="374"/>
    </row>
    <row r="11" ht="16.5" customHeight="1">
      <c r="B11" s="375" t="str">
        <f>IF('P3'!D13="","",'P3'!D13)</f>
        <v>17-18</v>
      </c>
      <c r="C11" s="376" t="str">
        <f>IF('P3'!G13="","",'P3'!G13)</f>
        <v>Siv-Helene Haaland</v>
      </c>
      <c r="D11" s="377">
        <v>5.36</v>
      </c>
      <c r="E11" s="377">
        <v>5.67</v>
      </c>
      <c r="F11" s="377">
        <v>5.9</v>
      </c>
      <c r="G11" s="378">
        <f>IF(MAX(D11,E11,F11)&gt;0,MAX(D11,E11,F11),"")</f>
        <v>5.9</v>
      </c>
      <c r="H11" s="379">
        <v>8.07</v>
      </c>
      <c r="I11" s="377">
        <v>6.52</v>
      </c>
      <c r="J11" s="377">
        <v>8.27</v>
      </c>
      <c r="K11" s="399">
        <f>IF(MAX(H11,I11,J11)&gt;0,MAX(H11,I11,J11),"")</f>
        <v>8.27</v>
      </c>
      <c r="L11" s="400">
        <v>8.22</v>
      </c>
      <c r="M11" s="377">
        <v>8.2</v>
      </c>
      <c r="N11" s="380">
        <f>IF(MIN(L11,M11)&gt;0,MIN(L11,M11),"")</f>
        <v>8.2</v>
      </c>
      <c r="O11" s="363"/>
      <c r="P11" s="364"/>
    </row>
    <row r="12" ht="16.5" customHeight="1">
      <c r="B12" s="365"/>
      <c r="C12" s="366" t="str">
        <f>IF('P3'!H13="","",'P3'!GH13)</f>
        <v/>
      </c>
      <c r="D12" s="367"/>
      <c r="E12" s="367"/>
      <c r="F12" s="368"/>
      <c r="G12" s="369"/>
      <c r="H12" s="370"/>
      <c r="I12" s="367"/>
      <c r="J12" s="368"/>
      <c r="K12" s="397"/>
      <c r="L12" s="398"/>
      <c r="M12" s="368"/>
      <c r="N12" s="372"/>
      <c r="O12" s="373" t="str">
        <f>IF(SUM(L12:N12)&gt;0,SUM(L12:N12),"")</f>
        <v/>
      </c>
      <c r="P12" s="374"/>
    </row>
    <row r="13" ht="16.5" customHeight="1">
      <c r="B13" s="375" t="str">
        <f>IF('P3'!D15="","",'P3'!D15)</f>
        <v>17-18</v>
      </c>
      <c r="C13" s="376" t="str">
        <f>IF('P3'!G15="","",'P3'!G15)</f>
        <v>Sandra Nævdal</v>
      </c>
      <c r="D13" s="377">
        <v>7.0</v>
      </c>
      <c r="E13" s="377">
        <v>7.46</v>
      </c>
      <c r="F13" s="377">
        <v>7.38</v>
      </c>
      <c r="G13" s="378">
        <f>IF(MAX(D13,E13,F13)&gt;0,MAX(D13,E13,F13),"")</f>
        <v>7.46</v>
      </c>
      <c r="H13" s="379">
        <v>11.01</v>
      </c>
      <c r="I13" s="377">
        <v>9.69</v>
      </c>
      <c r="J13" s="382" t="s">
        <v>125</v>
      </c>
      <c r="K13" s="399">
        <f>IF(MAX(H13,I13,J13)&gt;0,MAX(H13,I13,J13),"")</f>
        <v>11.01</v>
      </c>
      <c r="L13" s="400">
        <v>6.64</v>
      </c>
      <c r="M13" s="377">
        <v>6.68</v>
      </c>
      <c r="N13" s="380">
        <f>IF(MIN(L13,M13)&gt;0,MIN(L13,M13),"")</f>
        <v>6.64</v>
      </c>
      <c r="O13" s="363"/>
      <c r="P13" s="364"/>
    </row>
    <row r="14" ht="16.5" customHeight="1">
      <c r="B14" s="365"/>
      <c r="C14" s="366" t="str">
        <f>IF('P3'!H15="","",'P3'!GH15)</f>
        <v/>
      </c>
      <c r="D14" s="367"/>
      <c r="E14" s="367"/>
      <c r="F14" s="368"/>
      <c r="G14" s="369"/>
      <c r="H14" s="370"/>
      <c r="I14" s="367"/>
      <c r="J14" s="368"/>
      <c r="K14" s="397"/>
      <c r="L14" s="398"/>
      <c r="M14" s="368"/>
      <c r="N14" s="372"/>
      <c r="O14" s="373" t="str">
        <f>IF(SUM(L14:N14)&gt;0,SUM(L14:N14),"")</f>
        <v/>
      </c>
      <c r="P14" s="374"/>
    </row>
    <row r="15" ht="16.5" customHeight="1">
      <c r="B15" s="375" t="str">
        <f>IF('P3'!D17="","",'P3'!D17)</f>
        <v>17-18</v>
      </c>
      <c r="C15" s="376" t="str">
        <f>IF('P3'!G17="","",'P3'!G17)</f>
        <v>Trine Endestad Hellevang</v>
      </c>
      <c r="D15" s="377">
        <v>7.23</v>
      </c>
      <c r="E15" s="377">
        <v>6.44</v>
      </c>
      <c r="F15" s="377">
        <v>6.39</v>
      </c>
      <c r="G15" s="378">
        <f>IF(MAX(D15,E15,F15)&gt;0,MAX(D15,E15,F15),"")</f>
        <v>7.23</v>
      </c>
      <c r="H15" s="379">
        <v>9.15</v>
      </c>
      <c r="I15" s="377">
        <v>9.95</v>
      </c>
      <c r="J15" s="377">
        <v>9.5</v>
      </c>
      <c r="K15" s="399">
        <f>IF(MAX(H15,I15,J15)&gt;0,MAX(H15,I15,J15),"")</f>
        <v>9.95</v>
      </c>
      <c r="L15" s="400">
        <v>8.12</v>
      </c>
      <c r="M15" s="377">
        <v>7.85</v>
      </c>
      <c r="N15" s="380">
        <f>IF(MIN(L15,M15)&gt;0,MIN(L15,M15),"")</f>
        <v>7.85</v>
      </c>
      <c r="O15" s="363"/>
      <c r="P15" s="364"/>
    </row>
    <row r="16" ht="16.5" customHeight="1">
      <c r="B16" s="365"/>
      <c r="C16" s="366" t="str">
        <f>IF('P3'!H17="","",'P3'!GH17)</f>
        <v/>
      </c>
      <c r="D16" s="367"/>
      <c r="E16" s="367"/>
      <c r="F16" s="368"/>
      <c r="G16" s="369"/>
      <c r="H16" s="370"/>
      <c r="I16" s="367"/>
      <c r="J16" s="368"/>
      <c r="K16" s="397"/>
      <c r="L16" s="398"/>
      <c r="M16" s="368"/>
      <c r="N16" s="372"/>
      <c r="O16" s="373" t="str">
        <f>IF(SUM(L16:N16)&gt;0,SUM(L16:N16),"")</f>
        <v/>
      </c>
      <c r="P16" s="374"/>
    </row>
    <row r="17" ht="16.5" customHeight="1">
      <c r="B17" s="375" t="str">
        <f>IF('P3'!D19="","",'P3'!D19)</f>
        <v>17-18</v>
      </c>
      <c r="C17" s="376" t="str">
        <f>IF('P3'!G19="","",'P3'!G19)</f>
        <v>Tine Rognaldsen Pedersen</v>
      </c>
      <c r="D17" s="377">
        <v>6.93</v>
      </c>
      <c r="E17" s="377">
        <v>6.52</v>
      </c>
      <c r="F17" s="377">
        <v>6.38</v>
      </c>
      <c r="G17" s="378">
        <f>IF(MAX(D17,E17,F17)&gt;0,MAX(D17,E17,F17),"")</f>
        <v>6.93</v>
      </c>
      <c r="H17" s="379">
        <v>8.93</v>
      </c>
      <c r="I17" s="377">
        <v>8.02</v>
      </c>
      <c r="J17" s="377">
        <v>9.61</v>
      </c>
      <c r="K17" s="399">
        <f>IF(MAX(H17,I17,J17)&gt;0,MAX(H17,I17,J17),"")</f>
        <v>9.61</v>
      </c>
      <c r="L17" s="400">
        <v>7.35</v>
      </c>
      <c r="M17" s="377">
        <v>7.3</v>
      </c>
      <c r="N17" s="380">
        <f>IF(MIN(L17,M17)&gt;0,MIN(L17,M17),"")</f>
        <v>7.3</v>
      </c>
      <c r="O17" s="363"/>
      <c r="P17" s="364"/>
    </row>
    <row r="18" ht="16.5" customHeight="1">
      <c r="B18" s="365"/>
      <c r="C18" s="366" t="str">
        <f>IF('P3'!H19="","",'P3'!GH19)</f>
        <v/>
      </c>
      <c r="D18" s="367"/>
      <c r="E18" s="367"/>
      <c r="F18" s="368"/>
      <c r="G18" s="369"/>
      <c r="H18" s="370"/>
      <c r="I18" s="367"/>
      <c r="J18" s="368"/>
      <c r="K18" s="397"/>
      <c r="L18" s="398"/>
      <c r="M18" s="368"/>
      <c r="N18" s="372"/>
      <c r="O18" s="373" t="str">
        <f>IF(SUM(L18:N18)&gt;0,SUM(L18:N18),"")</f>
        <v/>
      </c>
      <c r="P18" s="374"/>
    </row>
    <row r="19" ht="16.5" customHeight="1">
      <c r="B19" s="375" t="str">
        <f>IF('P3'!D21="","",'P3'!D21)</f>
        <v>19-23</v>
      </c>
      <c r="C19" s="376" t="str">
        <f>IF('P3'!G21="","",'P3'!G21)</f>
        <v>Julia Jordanger Loen</v>
      </c>
      <c r="D19" s="377">
        <v>7.22</v>
      </c>
      <c r="E19" s="377">
        <v>7.17</v>
      </c>
      <c r="F19" s="382" t="s">
        <v>125</v>
      </c>
      <c r="G19" s="378">
        <f>IF(MAX(D19,E19,F19)&gt;0,MAX(D19,E19,F19),"")</f>
        <v>7.22</v>
      </c>
      <c r="H19" s="379">
        <v>12.94</v>
      </c>
      <c r="I19" s="377">
        <v>13.11</v>
      </c>
      <c r="J19" s="377">
        <v>12.59</v>
      </c>
      <c r="K19" s="399">
        <f>IF(MAX(H19,I19,J19)&gt;0,MAX(H19,I19,J19),"")</f>
        <v>13.11</v>
      </c>
      <c r="L19" s="400">
        <v>6.9</v>
      </c>
      <c r="M19" s="377">
        <v>6.86</v>
      </c>
      <c r="N19" s="380">
        <f>IF(MIN(L19,M19)&gt;0,MIN(L19,M19),"")</f>
        <v>6.86</v>
      </c>
      <c r="O19" s="363"/>
      <c r="P19" s="364"/>
    </row>
    <row r="20" ht="16.5" customHeight="1">
      <c r="B20" s="365"/>
      <c r="C20" s="366" t="str">
        <f>IF('P3'!H21="","",'P3'!GH21)</f>
        <v/>
      </c>
      <c r="D20" s="367"/>
      <c r="E20" s="367"/>
      <c r="F20" s="368"/>
      <c r="G20" s="369"/>
      <c r="H20" s="370"/>
      <c r="I20" s="367"/>
      <c r="J20" s="368"/>
      <c r="K20" s="397"/>
      <c r="L20" s="398"/>
      <c r="M20" s="368"/>
      <c r="N20" s="372"/>
      <c r="O20" s="373" t="str">
        <f>IF(SUM(L20:N20)&gt;0,SUM(L20:N20),"")</f>
        <v/>
      </c>
      <c r="P20" s="374"/>
    </row>
    <row r="21" ht="16.5" customHeight="1">
      <c r="B21" s="375" t="str">
        <f>IF('P3'!D23="","",'P3'!D23)</f>
        <v>19-23</v>
      </c>
      <c r="C21" s="376" t="str">
        <f>IF('P3'!G23="","",'P3'!G23)</f>
        <v>Emilie Kolseth Jensen</v>
      </c>
      <c r="D21" s="377">
        <v>4.99</v>
      </c>
      <c r="E21" s="382" t="s">
        <v>125</v>
      </c>
      <c r="F21" s="382" t="s">
        <v>125</v>
      </c>
      <c r="G21" s="378">
        <f>IF(MAX(D21,E21,F21)&gt;0,MAX(D21,E21,F21),"")</f>
        <v>4.99</v>
      </c>
      <c r="H21" s="379">
        <v>10.31</v>
      </c>
      <c r="I21" s="377">
        <v>9.75</v>
      </c>
      <c r="J21" s="377">
        <v>10.53</v>
      </c>
      <c r="K21" s="399">
        <f>IF(MAX(H21,I21,J21)&gt;0,MAX(H21,I21,J21),"")</f>
        <v>10.53</v>
      </c>
      <c r="L21" s="400">
        <v>9.15</v>
      </c>
      <c r="M21" s="382" t="s">
        <v>125</v>
      </c>
      <c r="N21" s="380">
        <f>IF(MIN(L21,M21)&gt;0,MIN(L21,M21),"")</f>
        <v>9.15</v>
      </c>
      <c r="O21" s="363"/>
      <c r="P21" s="364"/>
    </row>
    <row r="22" ht="16.5" customHeight="1">
      <c r="B22" s="365"/>
      <c r="C22" s="366" t="str">
        <f>IF('P3'!H23="","",'P3'!GH23)</f>
        <v/>
      </c>
      <c r="D22" s="367"/>
      <c r="E22" s="367"/>
      <c r="F22" s="368"/>
      <c r="G22" s="369"/>
      <c r="H22" s="370"/>
      <c r="I22" s="367"/>
      <c r="J22" s="368"/>
      <c r="K22" s="397"/>
      <c r="L22" s="398"/>
      <c r="M22" s="368"/>
      <c r="N22" s="372"/>
      <c r="O22" s="373" t="str">
        <f>IF(SUM(L22:N22)&gt;0,SUM(L22:N22),"")</f>
        <v/>
      </c>
      <c r="P22" s="374"/>
    </row>
    <row r="23" ht="16.5" customHeight="1">
      <c r="B23" s="375" t="str">
        <f>IF('P3'!D25="","",'P3'!D25)</f>
        <v>19-23</v>
      </c>
      <c r="C23" s="376" t="str">
        <f>IF('P3'!G25="","",'P3'!G25)</f>
        <v>Anna Wiik</v>
      </c>
      <c r="D23" s="377">
        <v>6.79</v>
      </c>
      <c r="E23" s="377">
        <v>7.02</v>
      </c>
      <c r="F23" s="377">
        <v>7.0</v>
      </c>
      <c r="G23" s="378">
        <f>IF(MAX(D23,E23,F23)&gt;0,MAX(D23,E23,F23),"")</f>
        <v>7.02</v>
      </c>
      <c r="H23" s="379">
        <v>10.03</v>
      </c>
      <c r="I23" s="382" t="s">
        <v>125</v>
      </c>
      <c r="J23" s="377">
        <v>8.03</v>
      </c>
      <c r="K23" s="399">
        <f>IF(MAX(H23,I23,J23)&gt;0,MAX(H23,I23,J23),"")</f>
        <v>10.03</v>
      </c>
      <c r="L23" s="400">
        <v>7.41</v>
      </c>
      <c r="M23" s="377">
        <v>7.29</v>
      </c>
      <c r="N23" s="380">
        <f>IF(MIN(L23,M23)&gt;0,MIN(L23,M23),"")</f>
        <v>7.29</v>
      </c>
      <c r="O23" s="363"/>
      <c r="P23" s="364"/>
    </row>
    <row r="24" ht="16.5" customHeight="1">
      <c r="B24" s="365"/>
      <c r="C24" s="366" t="str">
        <f>IF('P3'!H25="","",'P3'!GH25)</f>
        <v/>
      </c>
      <c r="D24" s="367"/>
      <c r="E24" s="367"/>
      <c r="F24" s="368"/>
      <c r="G24" s="369"/>
      <c r="H24" s="370"/>
      <c r="I24" s="367"/>
      <c r="J24" s="368"/>
      <c r="K24" s="397"/>
      <c r="L24" s="398"/>
      <c r="M24" s="368"/>
      <c r="N24" s="372"/>
      <c r="O24" s="373" t="str">
        <f>IF(SUM(L24:N24)&gt;0,SUM(L24:N24),"")</f>
        <v/>
      </c>
      <c r="P24" s="374"/>
    </row>
    <row r="25" ht="16.5" customHeight="1">
      <c r="B25" s="375" t="str">
        <f>IF('P3'!D27="","",'P3'!D27)</f>
        <v>19-23</v>
      </c>
      <c r="C25" s="376" t="str">
        <f>IF('P3'!G27="","",'P3'!G27)</f>
        <v>Louisa Hjelmås</v>
      </c>
      <c r="D25" s="377">
        <v>5.99</v>
      </c>
      <c r="E25" s="377">
        <v>6.31</v>
      </c>
      <c r="F25" s="377">
        <v>6.49</v>
      </c>
      <c r="G25" s="378">
        <f>IF(MAX(D25,E25,F25)&gt;0,MAX(D25,E25,F25),"")</f>
        <v>6.49</v>
      </c>
      <c r="H25" s="379">
        <v>8.45</v>
      </c>
      <c r="I25" s="377">
        <v>6.51</v>
      </c>
      <c r="J25" s="377">
        <v>5.43</v>
      </c>
      <c r="K25" s="399">
        <f>IF(MAX(H25,I25,J25)&gt;0,MAX(H25,I25,J25),"")</f>
        <v>8.45</v>
      </c>
      <c r="L25" s="400">
        <v>7.73</v>
      </c>
      <c r="M25" s="377">
        <v>7.64</v>
      </c>
      <c r="N25" s="380">
        <f>IF(MIN(L25,M25)&gt;0,MIN(L25,M25),"")</f>
        <v>7.64</v>
      </c>
      <c r="O25" s="363"/>
      <c r="P25" s="364"/>
    </row>
    <row r="26" ht="16.5" customHeight="1">
      <c r="B26" s="365"/>
      <c r="C26" s="366" t="str">
        <f>IF('P3'!H27="","",'P3'!GH27)</f>
        <v/>
      </c>
      <c r="D26" s="367"/>
      <c r="E26" s="367"/>
      <c r="F26" s="368"/>
      <c r="G26" s="369"/>
      <c r="H26" s="370"/>
      <c r="I26" s="367"/>
      <c r="J26" s="368"/>
      <c r="K26" s="397"/>
      <c r="L26" s="398"/>
      <c r="M26" s="368"/>
      <c r="N26" s="372"/>
      <c r="O26" s="373" t="str">
        <f>IF(SUM(L26:N26)&gt;0,SUM(L26:N26),"")</f>
        <v/>
      </c>
      <c r="P26" s="374"/>
    </row>
    <row r="27" ht="16.5" customHeight="1">
      <c r="B27" s="375" t="str">
        <f>IF('P3'!D29="","",'P3'!D29)</f>
        <v>19-23</v>
      </c>
      <c r="C27" s="376" t="str">
        <f>IF('P3'!G29="","",'P3'!G29)</f>
        <v>Tinna Ringsaker</v>
      </c>
      <c r="D27" s="377">
        <v>6.93</v>
      </c>
      <c r="E27" s="377">
        <v>7.23</v>
      </c>
      <c r="F27" s="382" t="s">
        <v>125</v>
      </c>
      <c r="G27" s="378">
        <f>IF(MAX(D27,E27,F27)&gt;0,MAX(D27,E27,F27),"")</f>
        <v>7.23</v>
      </c>
      <c r="H27" s="379">
        <v>7.69</v>
      </c>
      <c r="I27" s="377">
        <v>10.55</v>
      </c>
      <c r="J27" s="377">
        <v>5.48</v>
      </c>
      <c r="K27" s="399">
        <f>IF(MAX(H27,I27,J27)&gt;0,MAX(H27,I27,J27),"")</f>
        <v>10.55</v>
      </c>
      <c r="L27" s="400">
        <v>7.3</v>
      </c>
      <c r="M27" s="377">
        <v>7.26</v>
      </c>
      <c r="N27" s="380">
        <f>IF(MIN(L27,M27)&gt;0,MIN(L27,M27),"")</f>
        <v>7.26</v>
      </c>
      <c r="O27" s="363"/>
      <c r="P27" s="364"/>
    </row>
    <row r="28" ht="16.5" customHeight="1">
      <c r="B28" s="365"/>
      <c r="C28" s="366" t="str">
        <f>IF('P3'!H29="","",'P3'!GH29)</f>
        <v/>
      </c>
      <c r="D28" s="367"/>
      <c r="E28" s="367"/>
      <c r="F28" s="368"/>
      <c r="G28" s="369"/>
      <c r="H28" s="370"/>
      <c r="I28" s="367"/>
      <c r="J28" s="368"/>
      <c r="K28" s="397"/>
      <c r="L28" s="398"/>
      <c r="M28" s="368"/>
      <c r="N28" s="372"/>
      <c r="O28" s="373" t="str">
        <f>IF(SUM(L28:N28)&gt;0,SUM(L28:N28),"")</f>
        <v/>
      </c>
      <c r="P28" s="374"/>
    </row>
    <row r="29" ht="16.5" customHeight="1">
      <c r="B29" s="375" t="str">
        <f>IF('P3'!D31="","",'P3'!D31)</f>
        <v/>
      </c>
      <c r="C29" s="376" t="str">
        <f>IF('P3'!G31="","",'P3'!G31)</f>
        <v/>
      </c>
      <c r="D29" s="377"/>
      <c r="E29" s="377"/>
      <c r="F29" s="377"/>
      <c r="G29" s="378" t="str">
        <f>IF(MAX(D29,E29,F29)&gt;0,MAX(D29,E29,F29),"")</f>
        <v/>
      </c>
      <c r="H29" s="379"/>
      <c r="I29" s="377"/>
      <c r="J29" s="377"/>
      <c r="K29" s="399" t="str">
        <f>IF(MAX(H29,I29,J29)&gt;0,MAX(H29,I29,J29),"")</f>
        <v/>
      </c>
      <c r="L29" s="400"/>
      <c r="M29" s="377"/>
      <c r="N29" s="380" t="str">
        <f>IF(MIN(L29,M29)&gt;0,MIN(L29,M29),"")</f>
        <v/>
      </c>
      <c r="O29" s="363"/>
      <c r="P29" s="364"/>
    </row>
    <row r="30" ht="16.5" customHeight="1">
      <c r="A30" s="401"/>
      <c r="B30" s="387"/>
      <c r="C30" s="384" t="s">
        <v>280</v>
      </c>
      <c r="D30" s="367"/>
      <c r="E30" s="367"/>
      <c r="F30" s="368"/>
      <c r="G30" s="388"/>
      <c r="H30" s="370"/>
      <c r="I30" s="367"/>
      <c r="J30" s="368"/>
      <c r="K30" s="402"/>
      <c r="L30" s="398"/>
      <c r="M30" s="368"/>
      <c r="N30" s="389"/>
      <c r="O30" s="373" t="str">
        <f>IF(SUM(L30:N30)&gt;0,SUM(L30:N30),"")</f>
        <v/>
      </c>
      <c r="P30" s="374"/>
    </row>
    <row r="31" ht="16.5" customHeight="1">
      <c r="B31" s="375" t="str">
        <f>IF('P3'!D33="","",'P3'!D33)</f>
        <v>17-18</v>
      </c>
      <c r="C31" s="376" t="str">
        <f>IF('P3'!G33="","",'P3'!G33)</f>
        <v>Sandra Nævdal</v>
      </c>
      <c r="D31" s="377">
        <v>7.0</v>
      </c>
      <c r="E31" s="377">
        <v>7.46</v>
      </c>
      <c r="F31" s="377">
        <v>7.38</v>
      </c>
      <c r="G31" s="378">
        <f>IF(MAX(D31,E31,F31)&gt;0,MAX(D31,E31,F31),"")</f>
        <v>7.46</v>
      </c>
      <c r="H31" s="379">
        <v>6.98</v>
      </c>
      <c r="I31" s="377"/>
      <c r="J31" s="377"/>
      <c r="K31" s="399">
        <f>IF(MAX(H31,I31,J31)&gt;0,MAX(H31,I31,J31),"")</f>
        <v>6.98</v>
      </c>
      <c r="L31" s="400">
        <v>6.64</v>
      </c>
      <c r="M31" s="377">
        <v>6.68</v>
      </c>
      <c r="N31" s="380">
        <f>IF(MIN(L31,M31)&gt;0,MIN(L31,M31),"")</f>
        <v>6.64</v>
      </c>
      <c r="O31" s="363"/>
      <c r="P31" s="364"/>
    </row>
    <row r="32" ht="16.5" customHeight="1">
      <c r="A32" s="401"/>
      <c r="B32" s="387"/>
      <c r="C32" s="366" t="str">
        <f>IF('P3'!H33="","",'P3'!GH33)</f>
        <v/>
      </c>
      <c r="D32" s="367"/>
      <c r="E32" s="367"/>
      <c r="F32" s="368"/>
      <c r="G32" s="388"/>
      <c r="H32" s="370"/>
      <c r="I32" s="367"/>
      <c r="J32" s="368"/>
      <c r="K32" s="402"/>
      <c r="L32" s="403"/>
      <c r="M32" s="368"/>
      <c r="N32" s="389"/>
      <c r="O32" s="373" t="str">
        <f>IF(SUM(L32:N32)&gt;0,SUM(L32:N32),"")</f>
        <v/>
      </c>
      <c r="P32" s="374"/>
    </row>
    <row r="33" ht="16.5" customHeight="1">
      <c r="B33" s="375" t="str">
        <f>IF('P3'!D35="","",'P3'!D35)</f>
        <v/>
      </c>
      <c r="C33" s="376" t="str">
        <f>IF('P3'!G35="","",'P3'!G35)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99" t="str">
        <f>IF(MAX(H33,I33,J33)&gt;0,MAX(H33,I33,J33),"")</f>
        <v/>
      </c>
      <c r="L33" s="400"/>
      <c r="M33" s="377"/>
      <c r="N33" s="380" t="str">
        <f>IF(MIN(L33,M33)&gt;0,MIN(L33,M33),"")</f>
        <v/>
      </c>
      <c r="O33" s="363" t="s">
        <v>67</v>
      </c>
      <c r="P33" s="364"/>
    </row>
    <row r="34" ht="16.5" customHeight="1">
      <c r="A34" s="401"/>
      <c r="B34" s="387"/>
      <c r="C34" s="366"/>
      <c r="D34" s="367"/>
      <c r="E34" s="367"/>
      <c r="F34" s="368"/>
      <c r="G34" s="388"/>
      <c r="H34" s="370"/>
      <c r="I34" s="367"/>
      <c r="J34" s="368"/>
      <c r="K34" s="402"/>
      <c r="L34" s="403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C36" s="307">
        <v>8.0</v>
      </c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404">
        <f>IF('P1'!V5&gt;0,'P1'!V5,"")</f>
        <v>44821</v>
      </c>
      <c r="M3" s="335" t="s">
        <v>11</v>
      </c>
      <c r="N3" s="405">
        <v>4.0</v>
      </c>
      <c r="O3" s="406"/>
      <c r="P3" s="339"/>
    </row>
    <row r="4" ht="12.0" customHeight="1">
      <c r="B4" s="340" t="s">
        <v>283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IF('P4'!D9="","",'P4'!D9)</f>
        <v>15-16</v>
      </c>
      <c r="C7" s="357" t="str">
        <f>IF('P4'!G9="","",'P4'!G9)</f>
        <v>Eirik Orasmäe</v>
      </c>
      <c r="D7" s="358">
        <v>6.58</v>
      </c>
      <c r="E7" s="358">
        <v>6.65</v>
      </c>
      <c r="F7" s="358">
        <v>6.62</v>
      </c>
      <c r="G7" s="359">
        <f>IF(MAX(D7,E7,F7)&gt;0,MAX(D7,E7,F7),"")</f>
        <v>6.65</v>
      </c>
      <c r="H7" s="360">
        <v>8.17</v>
      </c>
      <c r="I7" s="358">
        <v>7.44</v>
      </c>
      <c r="J7" s="358">
        <v>6.96</v>
      </c>
      <c r="K7" s="359">
        <f>IF(MAX(H7,I7,J7)&gt;0,MAX(H7,I7,J7),"")</f>
        <v>8.17</v>
      </c>
      <c r="L7" s="362">
        <v>7.26</v>
      </c>
      <c r="M7" s="358">
        <v>6.96</v>
      </c>
      <c r="N7" s="359">
        <f>IF(MIN(L7,M7)&gt;0,MIN(L7,M7),"")</f>
        <v>6.96</v>
      </c>
      <c r="O7" s="363"/>
      <c r="P7" s="364"/>
    </row>
    <row r="8" ht="16.5" customHeight="1">
      <c r="B8" s="365"/>
      <c r="C8" s="392" t="str">
        <f>IF('P4'!H9="","",'P4'!H9)</f>
        <v>Tambarskjelvar IL</v>
      </c>
      <c r="D8" s="367"/>
      <c r="E8" s="367"/>
      <c r="F8" s="368"/>
      <c r="G8" s="369"/>
      <c r="H8" s="385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407" t="str">
        <f>IF('P4'!D11="","",'P4'!D11)</f>
        <v>15-16</v>
      </c>
      <c r="C9" s="408" t="str">
        <f>IF('P4'!G11="","",'P4'!G11)</f>
        <v>Sean Elliot Paudel</v>
      </c>
      <c r="D9" s="382" t="s">
        <v>125</v>
      </c>
      <c r="E9" s="377">
        <v>6.87</v>
      </c>
      <c r="F9" s="377">
        <v>6.89</v>
      </c>
      <c r="G9" s="378">
        <f>IF(MAX(D9,E9,F9)&gt;0,MAX(D9,E9,F9),"")</f>
        <v>6.89</v>
      </c>
      <c r="H9" s="400">
        <v>5.5</v>
      </c>
      <c r="I9" s="377">
        <v>5.33</v>
      </c>
      <c r="J9" s="377">
        <v>4.46</v>
      </c>
      <c r="K9" s="380">
        <f>IF(MAX(H9,I9,J9)&gt;0,MAX(H9,I9,J9),"")</f>
        <v>5.5</v>
      </c>
      <c r="L9" s="381">
        <v>7.98</v>
      </c>
      <c r="M9" s="377">
        <v>7.54</v>
      </c>
      <c r="N9" s="380">
        <f>IF(MIN(L9,M9)&gt;0,MIN(L9,M9),"")</f>
        <v>7.54</v>
      </c>
      <c r="O9" s="363"/>
      <c r="P9" s="364"/>
    </row>
    <row r="10" ht="16.5" customHeight="1">
      <c r="B10" s="365"/>
      <c r="C10" s="366" t="str">
        <f>IF('P4'!H11="","",'P4'!H11)</f>
        <v>Tysvær VK</v>
      </c>
      <c r="D10" s="367"/>
      <c r="E10" s="367"/>
      <c r="F10" s="368"/>
      <c r="G10" s="369"/>
      <c r="H10" s="385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407" t="str">
        <f>IF('P4'!D13="","",'P4'!D13)</f>
        <v>15-16</v>
      </c>
      <c r="C11" s="408" t="str">
        <f>IF('P4'!G13="","",'P4'!G13)</f>
        <v>Tomack Sand</v>
      </c>
      <c r="D11" s="377">
        <v>7.9</v>
      </c>
      <c r="E11" s="377">
        <v>8.27</v>
      </c>
      <c r="F11" s="377">
        <v>8.25</v>
      </c>
      <c r="G11" s="378">
        <f>IF(MAX(D11,E11,F11)&gt;0,MAX(D11,E11,F11),"")</f>
        <v>8.27</v>
      </c>
      <c r="H11" s="400">
        <v>11.6</v>
      </c>
      <c r="I11" s="377">
        <v>11.71</v>
      </c>
      <c r="J11" s="377">
        <v>12.73</v>
      </c>
      <c r="K11" s="380">
        <f>IF(MAX(H11,I11,J11)&gt;0,MAX(H11,I11,J11),"")</f>
        <v>12.73</v>
      </c>
      <c r="L11" s="381">
        <v>6.44</v>
      </c>
      <c r="M11" s="377">
        <v>6.55</v>
      </c>
      <c r="N11" s="380">
        <f>IF(MIN(L11,M11)&gt;0,MIN(L11,M11),"")</f>
        <v>6.44</v>
      </c>
      <c r="O11" s="363"/>
      <c r="P11" s="364"/>
    </row>
    <row r="12" ht="16.5" customHeight="1">
      <c r="B12" s="365"/>
      <c r="C12" s="366" t="str">
        <f>IF('P4'!H13="","",'P4'!H13)</f>
        <v>Hitra VK</v>
      </c>
      <c r="D12" s="367"/>
      <c r="E12" s="367"/>
      <c r="F12" s="368"/>
      <c r="G12" s="369"/>
      <c r="H12" s="385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407" t="str">
        <f>IF('P4'!D15="","",'P4'!D15)</f>
        <v>15-16</v>
      </c>
      <c r="C13" s="408" t="str">
        <f>IF('P4'!G15="","",'P4'!G15)</f>
        <v>Emil Viktor Sveum</v>
      </c>
      <c r="D13" s="377">
        <v>8.05</v>
      </c>
      <c r="E13" s="377">
        <v>8.09</v>
      </c>
      <c r="F13" s="377">
        <v>8.28</v>
      </c>
      <c r="G13" s="378">
        <f>IF(MAX(D13,E13,F13)&gt;0,MAX(D13,E13,F13),"")</f>
        <v>8.28</v>
      </c>
      <c r="H13" s="400">
        <v>9.33</v>
      </c>
      <c r="I13" s="377">
        <v>7.33</v>
      </c>
      <c r="J13" s="377">
        <v>8.96</v>
      </c>
      <c r="K13" s="380">
        <f>IF(MAX(H13,I13,J13)&gt;0,MAX(H13,I13,J13),"")</f>
        <v>9.33</v>
      </c>
      <c r="L13" s="381">
        <v>6.42</v>
      </c>
      <c r="M13" s="377">
        <v>6.4</v>
      </c>
      <c r="N13" s="380">
        <f>IF(MIN(L13,M13)&gt;0,MIN(L13,M13),"")</f>
        <v>6.4</v>
      </c>
      <c r="O13" s="363"/>
      <c r="P13" s="364"/>
    </row>
    <row r="14" ht="16.5" customHeight="1">
      <c r="B14" s="365"/>
      <c r="C14" s="366" t="str">
        <f>IF('P4'!H15="","",'P4'!H15)</f>
        <v>Gjøvik AK</v>
      </c>
      <c r="D14" s="367"/>
      <c r="E14" s="367"/>
      <c r="F14" s="368"/>
      <c r="G14" s="369"/>
      <c r="H14" s="385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407" t="str">
        <f>IF('P4'!D17="","",'P4'!D17)</f>
        <v>15-16</v>
      </c>
      <c r="C15" s="408" t="str">
        <f>IF('P4'!G17="","",'P4'!G17)</f>
        <v>Rene Djupå</v>
      </c>
      <c r="D15" s="377">
        <v>7.22</v>
      </c>
      <c r="E15" s="377">
        <v>7.18</v>
      </c>
      <c r="F15" s="377">
        <v>7.06</v>
      </c>
      <c r="G15" s="378">
        <f>IF(MAX(D15,E15,F15)&gt;0,MAX(D15,E15,F15),"")</f>
        <v>7.22</v>
      </c>
      <c r="H15" s="400">
        <v>8.11</v>
      </c>
      <c r="I15" s="377">
        <v>9.62</v>
      </c>
      <c r="J15" s="377">
        <v>7.75</v>
      </c>
      <c r="K15" s="380">
        <f>IF(MAX(H15,I15,J15)&gt;0,MAX(H15,I15,J15),"")</f>
        <v>9.62</v>
      </c>
      <c r="L15" s="381">
        <v>7.02</v>
      </c>
      <c r="M15" s="377">
        <v>7.03</v>
      </c>
      <c r="N15" s="380">
        <f>IF(MIN(L15,M15)&gt;0,MIN(L15,M15),"")</f>
        <v>7.02</v>
      </c>
      <c r="O15" s="363"/>
      <c r="P15" s="364"/>
    </row>
    <row r="16" ht="16.5" customHeight="1">
      <c r="B16" s="365"/>
      <c r="C16" s="366" t="str">
        <f>IF('P4'!H17="","",'P4'!H17)</f>
        <v>Hitra VK</v>
      </c>
      <c r="D16" s="367"/>
      <c r="E16" s="367"/>
      <c r="F16" s="368"/>
      <c r="G16" s="369"/>
      <c r="H16" s="385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407" t="str">
        <f>IF('P4'!D19="","",'P4'!D19)</f>
        <v>15-16</v>
      </c>
      <c r="C17" s="408" t="str">
        <f>IF('P4'!G19="","",'P4'!G19)</f>
        <v>Erik A. F. Johansson</v>
      </c>
      <c r="D17" s="377">
        <v>7.83</v>
      </c>
      <c r="E17" s="377">
        <v>7.63</v>
      </c>
      <c r="F17" s="377">
        <v>7.78</v>
      </c>
      <c r="G17" s="378">
        <f>IF(MAX(D17,E17,F17)&gt;0,MAX(D17,E17,F17),"")</f>
        <v>7.83</v>
      </c>
      <c r="H17" s="400">
        <v>8.14</v>
      </c>
      <c r="I17" s="377">
        <v>10.2</v>
      </c>
      <c r="J17" s="377">
        <v>9.8</v>
      </c>
      <c r="K17" s="380">
        <f>IF(MAX(H17,I17,J17)&gt;0,MAX(H17,I17,J17),"")</f>
        <v>10.2</v>
      </c>
      <c r="L17" s="381">
        <v>6.58</v>
      </c>
      <c r="M17" s="377">
        <v>6.51</v>
      </c>
      <c r="N17" s="380">
        <f>IF(MIN(L17,M17)&gt;0,MIN(L17,M17),"")</f>
        <v>6.51</v>
      </c>
      <c r="O17" s="363"/>
      <c r="P17" s="364"/>
    </row>
    <row r="18" ht="16.5" customHeight="1">
      <c r="B18" s="365"/>
      <c r="C18" s="366" t="str">
        <f>IF('P4'!H19="","",'P4'!H19)</f>
        <v>AK Bjørgvin</v>
      </c>
      <c r="D18" s="367"/>
      <c r="E18" s="367"/>
      <c r="F18" s="368"/>
      <c r="G18" s="369"/>
      <c r="H18" s="385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407" t="str">
        <f>IF('P4'!D21="","",'P4'!D21)</f>
        <v>15-16</v>
      </c>
      <c r="C19" s="408" t="str">
        <f>IF('P4'!G21="","",'P4'!G21)</f>
        <v>Aksel Svorstøl</v>
      </c>
      <c r="D19" s="377">
        <v>8.03</v>
      </c>
      <c r="E19" s="377">
        <v>7.88</v>
      </c>
      <c r="F19" s="377">
        <v>7.7</v>
      </c>
      <c r="G19" s="378">
        <f>IF(MAX(D19,E19,F19)&gt;0,MAX(D19,E19,F19),"")</f>
        <v>8.03</v>
      </c>
      <c r="H19" s="400">
        <v>10.84</v>
      </c>
      <c r="I19" s="377">
        <v>13.63</v>
      </c>
      <c r="J19" s="377">
        <v>12.92</v>
      </c>
      <c r="K19" s="380">
        <f>IF(MAX(H19,I19,J19)&gt;0,MAX(H19,I19,J19),"")</f>
        <v>13.63</v>
      </c>
      <c r="L19" s="381">
        <v>6.23</v>
      </c>
      <c r="M19" s="377">
        <v>6.19</v>
      </c>
      <c r="N19" s="380">
        <f>IF(MIN(L19,M19)&gt;0,MIN(L19,M19),"")</f>
        <v>6.19</v>
      </c>
      <c r="O19" s="363"/>
      <c r="P19" s="364"/>
    </row>
    <row r="20" ht="16.5" customHeight="1">
      <c r="B20" s="365"/>
      <c r="C20" s="366" t="str">
        <f>IF('P4'!H21="","",'P4'!H21)</f>
        <v>Tambarskjelvar IL</v>
      </c>
      <c r="D20" s="367"/>
      <c r="E20" s="367"/>
      <c r="F20" s="368"/>
      <c r="G20" s="369"/>
      <c r="H20" s="385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407" t="str">
        <f>IF('P4'!D23="","",'P4'!D23)</f>
        <v>15-16</v>
      </c>
      <c r="C21" s="408" t="str">
        <f>IF('P4'!G23="","",'P4'!G23)</f>
        <v>Ruben Vikhals Bjerkan</v>
      </c>
      <c r="D21" s="377">
        <v>7.43</v>
      </c>
      <c r="E21" s="377">
        <v>7.44</v>
      </c>
      <c r="F21" s="377">
        <v>7.24</v>
      </c>
      <c r="G21" s="378">
        <f>IF(MAX(D21,E21,F21)&gt;0,MAX(D21,E21,F21),"")</f>
        <v>7.44</v>
      </c>
      <c r="H21" s="400">
        <v>12.1</v>
      </c>
      <c r="I21" s="377">
        <v>12.65</v>
      </c>
      <c r="J21" s="377">
        <v>12.15</v>
      </c>
      <c r="K21" s="380">
        <f>IF(MAX(H21,I21,J21)&gt;0,MAX(H21,I21,J21),"")</f>
        <v>12.65</v>
      </c>
      <c r="L21" s="381">
        <v>6.9</v>
      </c>
      <c r="M21" s="377">
        <v>6.82</v>
      </c>
      <c r="N21" s="380">
        <f>IF(MIN(L21,M21)&gt;0,MIN(L21,M21),"")</f>
        <v>6.82</v>
      </c>
      <c r="O21" s="363"/>
      <c r="P21" s="364"/>
    </row>
    <row r="22" ht="16.5" customHeight="1">
      <c r="B22" s="365"/>
      <c r="C22" s="366" t="str">
        <f>IF('P4'!H23="","",'P4'!H23)</f>
        <v>Nidelv IL</v>
      </c>
      <c r="D22" s="367"/>
      <c r="E22" s="367"/>
      <c r="F22" s="368"/>
      <c r="G22" s="369"/>
      <c r="H22" s="385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407" t="str">
        <f>IF('P4'!D25="","",'P4'!D25)</f>
        <v>15-16</v>
      </c>
      <c r="C23" s="408" t="str">
        <f>IF('P4'!G25="","",'P4'!G25)</f>
        <v>Oliver Haugan</v>
      </c>
      <c r="D23" s="377">
        <v>7.09</v>
      </c>
      <c r="E23" s="377">
        <v>6.98</v>
      </c>
      <c r="F23" s="377">
        <v>7.08</v>
      </c>
      <c r="G23" s="378">
        <f>IF(MAX(D23,E23,F23)&gt;0,MAX(D23,E23,F23),"")</f>
        <v>7.09</v>
      </c>
      <c r="H23" s="400">
        <v>9.8</v>
      </c>
      <c r="I23" s="377">
        <v>10.42</v>
      </c>
      <c r="J23" s="377">
        <v>10.39</v>
      </c>
      <c r="K23" s="380">
        <f>IF(MAX(H23,I23,J23)&gt;0,MAX(H23,I23,J23),"")</f>
        <v>10.42</v>
      </c>
      <c r="L23" s="381">
        <v>7.04</v>
      </c>
      <c r="M23" s="377">
        <v>7.18</v>
      </c>
      <c r="N23" s="380">
        <f>IF(MIN(L23,M23)&gt;0,MIN(L23,M23),"")</f>
        <v>7.04</v>
      </c>
      <c r="O23" s="363"/>
      <c r="P23" s="364"/>
    </row>
    <row r="24" ht="16.5" customHeight="1">
      <c r="B24" s="365"/>
      <c r="C24" s="366" t="str">
        <f>IF('P4'!H25="","",'P4'!H25)</f>
        <v>Tønsberg-Kam.</v>
      </c>
      <c r="D24" s="367"/>
      <c r="E24" s="367"/>
      <c r="F24" s="368"/>
      <c r="G24" s="369"/>
      <c r="H24" s="385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407" t="str">
        <f>IF('P4'!D27="","",'P4'!D27)</f>
        <v>15-16</v>
      </c>
      <c r="C25" s="408" t="str">
        <f>IF('P4'!G27="","",'P4'!G27)</f>
        <v>Adrian Rosmæl Skauge</v>
      </c>
      <c r="D25" s="377">
        <v>8.01</v>
      </c>
      <c r="E25" s="377">
        <v>8.02</v>
      </c>
      <c r="F25" s="377">
        <v>7.07</v>
      </c>
      <c r="G25" s="378">
        <f>IF(MAX(D25,E25,F25)&gt;0,MAX(D25,E25,F25),"")</f>
        <v>8.02</v>
      </c>
      <c r="H25" s="409" t="s">
        <v>125</v>
      </c>
      <c r="I25" s="377">
        <v>12.17</v>
      </c>
      <c r="J25" s="377">
        <v>12.95</v>
      </c>
      <c r="K25" s="380">
        <f>IF(MAX(H25,I25,J25)&gt;0,MAX(H25,I25,J25),"")</f>
        <v>12.95</v>
      </c>
      <c r="L25" s="381">
        <v>7.1</v>
      </c>
      <c r="M25" s="377">
        <v>6.99</v>
      </c>
      <c r="N25" s="380">
        <f>IF(MIN(L25,M25)&gt;0,MIN(L25,M25),"")</f>
        <v>6.99</v>
      </c>
      <c r="O25" s="363"/>
      <c r="P25" s="364"/>
    </row>
    <row r="26" ht="16.5" customHeight="1">
      <c r="B26" s="365"/>
      <c r="C26" s="366" t="str">
        <f>IF('P4'!H27="","",'P4'!H27)</f>
        <v>Nidelv IL</v>
      </c>
      <c r="D26" s="367"/>
      <c r="E26" s="367"/>
      <c r="F26" s="368"/>
      <c r="G26" s="369"/>
      <c r="H26" s="385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407" t="str">
        <f>IF('P4'!D29="","",'P4'!D29)</f>
        <v>15-16</v>
      </c>
      <c r="C27" s="408" t="str">
        <f>IF('P4'!G29="","",'P4'!G29)</f>
        <v>Brede Lesto</v>
      </c>
      <c r="D27" s="377">
        <v>7.7</v>
      </c>
      <c r="E27" s="377">
        <v>7.7</v>
      </c>
      <c r="F27" s="377">
        <v>7.53</v>
      </c>
      <c r="G27" s="378">
        <f>IF(MAX(D27,E27,F27)&gt;0,MAX(D27,E27,F27),"")</f>
        <v>7.7</v>
      </c>
      <c r="H27" s="400">
        <v>9.68</v>
      </c>
      <c r="I27" s="377">
        <v>9.35</v>
      </c>
      <c r="J27" s="377">
        <v>10.21</v>
      </c>
      <c r="K27" s="380">
        <f>IF(MAX(H27,I27,J27)&gt;0,MAX(H27,I27,J27),"")</f>
        <v>10.21</v>
      </c>
      <c r="L27" s="381">
        <v>7.02</v>
      </c>
      <c r="M27" s="377">
        <v>6.87</v>
      </c>
      <c r="N27" s="380">
        <f>IF(MIN(L27,M27)&gt;0,MIN(L27,M27),"")</f>
        <v>6.87</v>
      </c>
      <c r="O27" s="363"/>
      <c r="P27" s="364"/>
    </row>
    <row r="28" ht="16.5" customHeight="1">
      <c r="B28" s="365"/>
      <c r="C28" s="366" t="str">
        <f>IF('P4'!H29="","",'P4'!H29)</f>
        <v>Tambarskjelvar IL</v>
      </c>
      <c r="D28" s="367"/>
      <c r="E28" s="367"/>
      <c r="F28" s="368"/>
      <c r="G28" s="369"/>
      <c r="H28" s="385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407" t="str">
        <f>IF('P4'!D31="","",'P4'!D31)</f>
        <v/>
      </c>
      <c r="C29" s="408" t="str">
        <f>IF('P4'!G31="","",'P4'!G31)</f>
        <v/>
      </c>
      <c r="D29" s="377"/>
      <c r="E29" s="377"/>
      <c r="F29" s="377"/>
      <c r="G29" s="378" t="str">
        <f>IF(MAX(D29,E29,F29)&gt;0,MAX(D29,E29,F29),"")</f>
        <v/>
      </c>
      <c r="H29" s="400"/>
      <c r="I29" s="377"/>
      <c r="J29" s="377"/>
      <c r="K29" s="380" t="str">
        <f>IF(MAX(H29,I29,J29)&gt;0,MAX(H29,I29,J29),"")</f>
        <v/>
      </c>
      <c r="L29" s="386"/>
      <c r="M29" s="377"/>
      <c r="N29" s="380" t="str">
        <f>IF(MIN(L29,M29)&gt;0,MIN(L29,M29),"")</f>
        <v/>
      </c>
      <c r="O29" s="363"/>
      <c r="P29" s="364"/>
    </row>
    <row r="30" ht="16.5" customHeight="1">
      <c r="B30" s="387"/>
      <c r="C30" s="366" t="str">
        <f>IF('P4'!H31="","",'P4'!H31)</f>
        <v/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407" t="str">
        <f>IF('P4'!D33="","",'P4'!D33)</f>
        <v/>
      </c>
      <c r="C31" s="408" t="str">
        <f>IF('P4'!G33="","",'P4'!G33)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B32" s="387"/>
      <c r="C32" s="366" t="str">
        <f>IF('P4'!H33="","",'P4'!H33)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407" t="str">
        <f>IF('P4'!D35="","",'P4'!D35)</f>
        <v/>
      </c>
      <c r="C33" s="408" t="str">
        <f>IF('P4'!G35="","",'P4'!G35)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B34" s="387"/>
      <c r="C34" s="366" t="str">
        <f>IF('P4'!H35="","",'P4'!H35)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336">
        <f>IF('P1'!V5&gt;0,'P1'!V5,"")</f>
        <v>44821</v>
      </c>
      <c r="M3" s="335" t="s">
        <v>11</v>
      </c>
      <c r="N3" s="337">
        <v>5.0</v>
      </c>
      <c r="O3" s="338"/>
      <c r="P3" s="339"/>
    </row>
    <row r="4" ht="12.0" customHeight="1">
      <c r="B4" s="340" t="s">
        <v>284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IF('P5'!D9="","",'P5'!D9)</f>
        <v>15-16</v>
      </c>
      <c r="C7" s="376" t="str">
        <f>IF('P5'!G9="","",'P5'!G9)</f>
        <v>Henrik Firminio Kjeldsberg</v>
      </c>
      <c r="D7" s="358">
        <v>6.01</v>
      </c>
      <c r="E7" s="358">
        <v>5.99</v>
      </c>
      <c r="F7" s="358">
        <v>6.18</v>
      </c>
      <c r="G7" s="359">
        <f>IF(MAX(D7,E7,F7)&gt;0,MAX(D7,E7,F7),"")</f>
        <v>6.18</v>
      </c>
      <c r="H7" s="360">
        <v>7.73</v>
      </c>
      <c r="I7" s="358">
        <v>7.88</v>
      </c>
      <c r="J7" s="358">
        <v>8.02</v>
      </c>
      <c r="K7" s="359">
        <f>IF(MAX(H7,I7,J7)&gt;0,MAX(H7,I7,J7),"")</f>
        <v>8.02</v>
      </c>
      <c r="L7" s="362">
        <v>7.48</v>
      </c>
      <c r="M7" s="358">
        <v>7.73</v>
      </c>
      <c r="N7" s="359">
        <f>IF(MIN(L7,M7)&gt;0,MIN(L7,M7),"")</f>
        <v>7.48</v>
      </c>
      <c r="O7" s="363"/>
      <c r="P7" s="364"/>
    </row>
    <row r="8" ht="16.5" customHeight="1">
      <c r="B8" s="365"/>
      <c r="C8" s="366" t="str">
        <f>IF('P5'!H9="","",'P5'!H9)</f>
        <v>Nidelv IL</v>
      </c>
      <c r="D8" s="367"/>
      <c r="E8" s="367"/>
      <c r="F8" s="368"/>
      <c r="G8" s="369"/>
      <c r="H8" s="370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375" t="str">
        <f>IF('P5'!D11="","",'P5'!D11)</f>
        <v>15-16</v>
      </c>
      <c r="C9" s="376" t="str">
        <f>IF('P5'!G11="","",'P5'!G11)</f>
        <v>Alvolai Røyseth</v>
      </c>
      <c r="D9" s="377">
        <v>9.2</v>
      </c>
      <c r="E9" s="377">
        <v>9.33</v>
      </c>
      <c r="F9" s="377">
        <v>9.17</v>
      </c>
      <c r="G9" s="378">
        <f>IF(MAX(D9,E9,F9)&gt;0,MAX(D9,E9,F9),"")</f>
        <v>9.33</v>
      </c>
      <c r="H9" s="379">
        <v>13.31</v>
      </c>
      <c r="I9" s="377">
        <v>12.88</v>
      </c>
      <c r="J9" s="377">
        <v>13.12</v>
      </c>
      <c r="K9" s="380">
        <f>IF(MAX(H9,I9,J9)&gt;0,MAX(H9,I9,J9),"")</f>
        <v>13.31</v>
      </c>
      <c r="L9" s="381">
        <v>6.55</v>
      </c>
      <c r="M9" s="377">
        <v>6.39</v>
      </c>
      <c r="N9" s="380">
        <f>IF(MIN(L9,M9)&gt;0,MIN(L9,M9),"")</f>
        <v>6.39</v>
      </c>
      <c r="O9" s="363"/>
      <c r="P9" s="364"/>
    </row>
    <row r="10" ht="16.5" customHeight="1">
      <c r="B10" s="365"/>
      <c r="C10" s="366" t="str">
        <f>IF('P5'!H11="","",'P5'!H11)</f>
        <v>Tambarskjelvar IL</v>
      </c>
      <c r="D10" s="367"/>
      <c r="E10" s="367"/>
      <c r="F10" s="368"/>
      <c r="G10" s="369"/>
      <c r="H10" s="370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375" t="str">
        <f>IF('P5'!D13="","",'P5'!D13)</f>
        <v>15-16</v>
      </c>
      <c r="C11" s="376" t="str">
        <f>IF('P5'!G13="","",'P5'!G13)</f>
        <v>Nima Berntsen </v>
      </c>
      <c r="D11" s="377">
        <v>7.89</v>
      </c>
      <c r="E11" s="377">
        <v>7.89</v>
      </c>
      <c r="F11" s="377">
        <v>7.99</v>
      </c>
      <c r="G11" s="378">
        <f>IF(MAX(D11,E11,F11)&gt;0,MAX(D11,E11,F11),"")</f>
        <v>7.99</v>
      </c>
      <c r="H11" s="379">
        <v>11.07</v>
      </c>
      <c r="I11" s="377">
        <v>11.1</v>
      </c>
      <c r="J11" s="377">
        <v>11.46</v>
      </c>
      <c r="K11" s="380">
        <f>IF(MAX(H11,I11,J11)&gt;0,MAX(H11,I11,J11),"")</f>
        <v>11.46</v>
      </c>
      <c r="L11" s="381">
        <v>6.65</v>
      </c>
      <c r="M11" s="377">
        <v>6.52</v>
      </c>
      <c r="N11" s="380">
        <f>IF(MIN(L11,M11)&gt;0,MIN(L11,M11),"")</f>
        <v>6.52</v>
      </c>
      <c r="O11" s="363"/>
      <c r="P11" s="364"/>
    </row>
    <row r="12" ht="16.5" customHeight="1">
      <c r="B12" s="365"/>
      <c r="C12" s="366" t="str">
        <f>IF('P5'!H13="","",'P5'!H13)</f>
        <v>Tambarskjelvar IL</v>
      </c>
      <c r="D12" s="367"/>
      <c r="E12" s="367"/>
      <c r="F12" s="368"/>
      <c r="G12" s="369"/>
      <c r="H12" s="370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375" t="str">
        <f>IF('P5'!D15="","",'P5'!D15)</f>
        <v>15-16</v>
      </c>
      <c r="C13" s="376" t="str">
        <f>IF('P5'!G15="","",'P5'!G15)</f>
        <v>William Christiansen</v>
      </c>
      <c r="D13" s="377">
        <v>7.18</v>
      </c>
      <c r="E13" s="377">
        <v>7.22</v>
      </c>
      <c r="F13" s="377">
        <v>6.89</v>
      </c>
      <c r="G13" s="378">
        <f>IF(MAX(D13,E13,F13)&gt;0,MAX(D13,E13,F13),"")</f>
        <v>7.22</v>
      </c>
      <c r="H13" s="379">
        <v>10.0</v>
      </c>
      <c r="I13" s="377">
        <v>10.49</v>
      </c>
      <c r="J13" s="377">
        <v>9.88</v>
      </c>
      <c r="K13" s="380">
        <f>IF(MAX(H13,I13,J13)&gt;0,MAX(H13,I13,J13),"")</f>
        <v>10.49</v>
      </c>
      <c r="L13" s="381">
        <v>7.29</v>
      </c>
      <c r="M13" s="377">
        <v>7.41</v>
      </c>
      <c r="N13" s="380">
        <f>IF(MIN(L13,M13)&gt;0,MIN(L13,M13),"")</f>
        <v>7.29</v>
      </c>
      <c r="O13" s="363"/>
      <c r="P13" s="364"/>
    </row>
    <row r="14" ht="16.5" customHeight="1">
      <c r="B14" s="365"/>
      <c r="C14" s="366" t="str">
        <f>IF('P5'!H15="","",'P5'!H15)</f>
        <v>Larvik AK</v>
      </c>
      <c r="D14" s="367"/>
      <c r="E14" s="367"/>
      <c r="F14" s="368"/>
      <c r="G14" s="369"/>
      <c r="H14" s="370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375" t="str">
        <f>IF('P5'!D17="","",'P5'!D17)</f>
        <v>15-16</v>
      </c>
      <c r="C15" s="376" t="str">
        <f>IF('P5'!G17="","",'P5'!G17)</f>
        <v>Jakub Kubyda</v>
      </c>
      <c r="D15" s="377">
        <v>7.57</v>
      </c>
      <c r="E15" s="377">
        <v>7.6</v>
      </c>
      <c r="F15" s="377">
        <v>7.42</v>
      </c>
      <c r="G15" s="378">
        <f>IF(MAX(D15,E15,F15)&gt;0,MAX(D15,E15,F15),"")</f>
        <v>7.6</v>
      </c>
      <c r="H15" s="379">
        <v>9.18</v>
      </c>
      <c r="I15" s="377">
        <v>7.93</v>
      </c>
      <c r="J15" s="377">
        <v>9.92</v>
      </c>
      <c r="K15" s="380">
        <f>IF(MAX(H15,I15,J15)&gt;0,MAX(H15,I15,J15),"")</f>
        <v>9.92</v>
      </c>
      <c r="L15" s="381">
        <v>6.77</v>
      </c>
      <c r="M15" s="377">
        <v>6.75</v>
      </c>
      <c r="N15" s="380">
        <f>IF(MIN(L15,M15)&gt;0,MIN(L15,M15),"")</f>
        <v>6.75</v>
      </c>
      <c r="O15" s="363"/>
      <c r="P15" s="364"/>
    </row>
    <row r="16" ht="16.5" customHeight="1">
      <c r="B16" s="365"/>
      <c r="C16" s="366" t="str">
        <f>IF('P5'!H17="","",'P5'!H17)</f>
        <v>Tambarskjelvar IL</v>
      </c>
      <c r="D16" s="367"/>
      <c r="E16" s="367"/>
      <c r="F16" s="368"/>
      <c r="G16" s="369"/>
      <c r="H16" s="370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375" t="str">
        <f>IF('P5'!D19="","",'P5'!D19)</f>
        <v>17-18</v>
      </c>
      <c r="C17" s="376" t="str">
        <f>IF('P5'!G19="","",'P5'!G19)</f>
        <v>Stefan Rønnevik</v>
      </c>
      <c r="D17" s="377">
        <v>9.27</v>
      </c>
      <c r="E17" s="377">
        <v>9.25</v>
      </c>
      <c r="F17" s="377">
        <v>9.03</v>
      </c>
      <c r="G17" s="378">
        <f>IF(MAX(D17,E17,F17)&gt;0,MAX(D17,E17,F17),"")</f>
        <v>9.27</v>
      </c>
      <c r="H17" s="379">
        <v>9.6</v>
      </c>
      <c r="I17" s="377">
        <v>11.21</v>
      </c>
      <c r="J17" s="377">
        <v>11.35</v>
      </c>
      <c r="K17" s="380">
        <f>IF(MAX(H17,I17,J17)&gt;0,MAX(H17,I17,J17),"")</f>
        <v>11.35</v>
      </c>
      <c r="L17" s="381">
        <v>6.12</v>
      </c>
      <c r="M17" s="377">
        <v>6.06</v>
      </c>
      <c r="N17" s="380">
        <f>IF(MIN(L17,M17)&gt;0,MIN(L17,M17),"")</f>
        <v>6.06</v>
      </c>
      <c r="O17" s="363"/>
      <c r="P17" s="364"/>
    </row>
    <row r="18" ht="16.5" customHeight="1">
      <c r="B18" s="365"/>
      <c r="C18" s="366" t="str">
        <f>IF('P5'!H19="","",'P5'!H19)</f>
        <v>Tysvær VK</v>
      </c>
      <c r="D18" s="367"/>
      <c r="E18" s="367"/>
      <c r="F18" s="368"/>
      <c r="G18" s="369"/>
      <c r="H18" s="370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375" t="str">
        <f>IF('P5'!D21="","",'P5'!D21)</f>
        <v>17-18</v>
      </c>
      <c r="C19" s="376" t="str">
        <f>IF('P5'!G21="","",'P5'!G21)</f>
        <v>Rasmus Heggvik Aune</v>
      </c>
      <c r="D19" s="377">
        <v>7.4</v>
      </c>
      <c r="E19" s="377">
        <v>7.64</v>
      </c>
      <c r="F19" s="377">
        <v>7.67</v>
      </c>
      <c r="G19" s="378">
        <f>IF(MAX(D19,E19,F19)&gt;0,MAX(D19,E19,F19),"")</f>
        <v>7.67</v>
      </c>
      <c r="H19" s="379">
        <v>9.14</v>
      </c>
      <c r="I19" s="377">
        <v>9.11</v>
      </c>
      <c r="J19" s="377">
        <v>9.32</v>
      </c>
      <c r="K19" s="380">
        <f>IF(MAX(H19,I19,J19)&gt;0,MAX(H19,I19,J19),"")</f>
        <v>9.32</v>
      </c>
      <c r="L19" s="381">
        <v>6.7</v>
      </c>
      <c r="M19" s="377">
        <v>6.66</v>
      </c>
      <c r="N19" s="380">
        <f>IF(MIN(L19,M19)&gt;0,MIN(L19,M19),"")</f>
        <v>6.66</v>
      </c>
      <c r="O19" s="363"/>
      <c r="P19" s="364"/>
    </row>
    <row r="20" ht="16.5" customHeight="1">
      <c r="B20" s="365"/>
      <c r="C20" s="366" t="str">
        <f>IF('P5'!H21="","",'P5'!H21)</f>
        <v>Hitra VK</v>
      </c>
      <c r="D20" s="367"/>
      <c r="E20" s="367"/>
      <c r="F20" s="368"/>
      <c r="G20" s="369"/>
      <c r="H20" s="370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375" t="str">
        <f>IF('P5'!D23="","",'P5'!D23)</f>
        <v>17-18</v>
      </c>
      <c r="C21" s="376" t="str">
        <f>IF('P5'!G23="","",'P5'!G23)</f>
        <v>Eivind Balstad</v>
      </c>
      <c r="D21" s="377">
        <v>8.9</v>
      </c>
      <c r="E21" s="377">
        <v>8.76</v>
      </c>
      <c r="F21" s="382" t="s">
        <v>125</v>
      </c>
      <c r="G21" s="378">
        <f>IF(MAX(D21,E21,F21)&gt;0,MAX(D21,E21,F21),"")</f>
        <v>8.9</v>
      </c>
      <c r="H21" s="379">
        <v>10.08</v>
      </c>
      <c r="I21" s="377">
        <v>9.94</v>
      </c>
      <c r="J21" s="377">
        <v>9.89</v>
      </c>
      <c r="K21" s="380">
        <f>IF(MAX(H21,I21,J21)&gt;0,MAX(H21,I21,J21),"")</f>
        <v>10.08</v>
      </c>
      <c r="L21" s="381">
        <v>6.69</v>
      </c>
      <c r="M21" s="377">
        <v>6.69</v>
      </c>
      <c r="N21" s="380">
        <f>IF(MIN(L21,M21)&gt;0,MIN(L21,M21),"")</f>
        <v>6.69</v>
      </c>
      <c r="O21" s="363"/>
      <c r="P21" s="364"/>
    </row>
    <row r="22" ht="16.5" customHeight="1">
      <c r="B22" s="365"/>
      <c r="C22" s="366" t="str">
        <f>IF('P5'!H23="","",'P5'!H23)</f>
        <v>Nidelv IL</v>
      </c>
      <c r="D22" s="367"/>
      <c r="E22" s="367"/>
      <c r="F22" s="368"/>
      <c r="G22" s="369"/>
      <c r="H22" s="370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375" t="str">
        <f>IF('P5'!D25="","",'P5'!D25)</f>
        <v>17-18</v>
      </c>
      <c r="C23" s="376" t="str">
        <f>IF('P5'!G25="","",'P5'!G25)</f>
        <v>Lasse Bye</v>
      </c>
      <c r="D23" s="377">
        <v>7.77</v>
      </c>
      <c r="E23" s="377">
        <v>7.93</v>
      </c>
      <c r="F23" s="377">
        <v>8.07</v>
      </c>
      <c r="G23" s="378">
        <f>IF(MAX(D23,E23,F23)&gt;0,MAX(D23,E23,F23),"")</f>
        <v>8.07</v>
      </c>
      <c r="H23" s="379">
        <v>9.96</v>
      </c>
      <c r="I23" s="377">
        <v>9.37</v>
      </c>
      <c r="J23" s="377">
        <v>10.59</v>
      </c>
      <c r="K23" s="380">
        <f>IF(MAX(H23,I23,J23)&gt;0,MAX(H23,I23,J23),"")</f>
        <v>10.59</v>
      </c>
      <c r="L23" s="381">
        <v>6.45</v>
      </c>
      <c r="M23" s="377">
        <v>6.37</v>
      </c>
      <c r="N23" s="380">
        <f>IF(MIN(L23,M23)&gt;0,MIN(L23,M23),"")</f>
        <v>6.37</v>
      </c>
      <c r="O23" s="363"/>
      <c r="P23" s="364"/>
    </row>
    <row r="24" ht="16.5" customHeight="1">
      <c r="B24" s="365"/>
      <c r="C24" s="366" t="str">
        <f>IF('P5'!H25="","",'P5'!H25)</f>
        <v>Nidelv IL</v>
      </c>
      <c r="D24" s="367"/>
      <c r="E24" s="367"/>
      <c r="F24" s="368"/>
      <c r="G24" s="369"/>
      <c r="H24" s="370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375" t="str">
        <f>IF('P5'!D27="","",'P5'!D27)</f>
        <v>17-18</v>
      </c>
      <c r="C25" s="376" t="str">
        <f>IF('P5'!G27="","",'P5'!G27)</f>
        <v>Kristen Røyseth</v>
      </c>
      <c r="D25" s="377">
        <v>8.57</v>
      </c>
      <c r="E25" s="377">
        <v>8.61</v>
      </c>
      <c r="F25" s="377">
        <v>8.83</v>
      </c>
      <c r="G25" s="378">
        <f>IF(MAX(D25,E25,F25)&gt;0,MAX(D25,E25,F25),"")</f>
        <v>8.83</v>
      </c>
      <c r="H25" s="379">
        <v>10.09</v>
      </c>
      <c r="I25" s="377">
        <v>11.14</v>
      </c>
      <c r="J25" s="377">
        <v>11.35</v>
      </c>
      <c r="K25" s="380">
        <f>IF(MAX(H25,I25,J25)&gt;0,MAX(H25,I25,J25),"")</f>
        <v>11.35</v>
      </c>
      <c r="L25" s="381">
        <v>6.49</v>
      </c>
      <c r="M25" s="377">
        <v>6.47</v>
      </c>
      <c r="N25" s="380">
        <f>IF(MIN(L25,M25)&gt;0,MIN(L25,M25),"")</f>
        <v>6.47</v>
      </c>
      <c r="O25" s="363"/>
      <c r="P25" s="364"/>
    </row>
    <row r="26" ht="16.5" customHeight="1">
      <c r="B26" s="365"/>
      <c r="C26" s="366" t="str">
        <f>IF('P5'!H27="","",'P5'!H27)</f>
        <v>Tambarskjelvar IL</v>
      </c>
      <c r="D26" s="367"/>
      <c r="E26" s="367"/>
      <c r="F26" s="368"/>
      <c r="G26" s="369"/>
      <c r="H26" s="370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375" t="str">
        <f>IF('P5'!D29="","",'P5'!D29)</f>
        <v>17-18</v>
      </c>
      <c r="C27" s="376" t="str">
        <f>IF('P5'!G29="","",'P5'!G29)</f>
        <v>Safa Sjøli Ararat</v>
      </c>
      <c r="D27" s="377">
        <v>7.22</v>
      </c>
      <c r="E27" s="377">
        <v>6.82</v>
      </c>
      <c r="F27" s="377">
        <v>7.17</v>
      </c>
      <c r="G27" s="378">
        <f>IF(MAX(D27,E27,F27)&gt;0,MAX(D27,E27,F27),"")</f>
        <v>7.22</v>
      </c>
      <c r="H27" s="379">
        <v>8.37</v>
      </c>
      <c r="I27" s="377">
        <v>8.82</v>
      </c>
      <c r="J27" s="377">
        <v>8.77</v>
      </c>
      <c r="K27" s="380">
        <f>IF(MAX(H27,I27,J27)&gt;0,MAX(H27,I27,J27),"")</f>
        <v>8.82</v>
      </c>
      <c r="L27" s="381">
        <v>6.98</v>
      </c>
      <c r="M27" s="377">
        <v>7.1</v>
      </c>
      <c r="N27" s="380">
        <f>IF(MIN(L27,M27)&gt;0,MIN(L27,M27),"")</f>
        <v>6.98</v>
      </c>
      <c r="O27" s="363"/>
      <c r="P27" s="364"/>
    </row>
    <row r="28" ht="16.5" customHeight="1">
      <c r="B28" s="365"/>
      <c r="C28" s="366" t="str">
        <f>IF('P5'!H29="","",'P5'!H29)</f>
        <v>Nidelv IL</v>
      </c>
      <c r="D28" s="367"/>
      <c r="E28" s="367"/>
      <c r="F28" s="368"/>
      <c r="G28" s="369"/>
      <c r="H28" s="370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375" t="str">
        <f>IF('P5'!D31="","",'P5'!D31)</f>
        <v/>
      </c>
      <c r="C29" s="376" t="str">
        <f>IF('P5'!G31="","",'P5'!G31)</f>
        <v/>
      </c>
      <c r="D29" s="377"/>
      <c r="E29" s="377"/>
      <c r="F29" s="377"/>
      <c r="G29" s="378" t="str">
        <f>IF(MAX(D29,E29,F29)&gt;0,MAX(D29,E29,F29),"")</f>
        <v/>
      </c>
      <c r="H29" s="379"/>
      <c r="I29" s="377"/>
      <c r="J29" s="377"/>
      <c r="K29" s="380" t="str">
        <f>IF(MAX(H29,I29,J29)&gt;0,MAX(H29,I29,J29),"")</f>
        <v/>
      </c>
      <c r="L29" s="386"/>
      <c r="M29" s="377"/>
      <c r="N29" s="380" t="str">
        <f>IF(MIN(L29,M29)&gt;0,MIN(L29,M29),"")</f>
        <v/>
      </c>
      <c r="O29" s="363"/>
      <c r="P29" s="364"/>
    </row>
    <row r="30" ht="16.5" customHeight="1">
      <c r="B30" s="387"/>
      <c r="C30" s="366" t="str">
        <f>IF('P5'!H31="","",'P5'!H31)</f>
        <v/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375" t="str">
        <f>IF('P5'!D33="","",'P5'!D33)</f>
        <v/>
      </c>
      <c r="C31" s="376" t="str">
        <f>IF('P5'!G33="","",'P5'!G33)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B32" s="387"/>
      <c r="C32" s="366" t="str">
        <f>IF('P5'!H33="","",'P5'!H33)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375" t="str">
        <f>IF('P5'!D35="","",'P5'!D35)</f>
        <v/>
      </c>
      <c r="C33" s="376" t="str">
        <f>IF('P5'!G35="","",'P5'!G35)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B34" s="387"/>
      <c r="C34" s="366" t="str">
        <f>IF('P5'!H35="","",'P5'!H35)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336">
        <f>IF('P1'!V5&gt;0,'P1'!V5,"")</f>
        <v>44821</v>
      </c>
      <c r="M3" s="335" t="s">
        <v>11</v>
      </c>
      <c r="N3" s="337">
        <v>6.0</v>
      </c>
      <c r="O3" s="338"/>
      <c r="P3" s="339"/>
    </row>
    <row r="4" ht="12.0" customHeight="1">
      <c r="B4" s="340" t="s">
        <v>285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IF('P6'!D9="","",'P6'!D9)</f>
        <v>19-23</v>
      </c>
      <c r="C7" s="357" t="str">
        <f>IF('P6'!G9="","",'P6'!G9)</f>
        <v>Emil Strandskog</v>
      </c>
      <c r="D7" s="358">
        <v>6.82</v>
      </c>
      <c r="E7" s="358">
        <v>7.4</v>
      </c>
      <c r="F7" s="358">
        <v>7.17</v>
      </c>
      <c r="G7" s="359">
        <f>IF(MAX(D7,E7,F7)&gt;0,MAX(D7,E7,F7),"")</f>
        <v>7.4</v>
      </c>
      <c r="H7" s="360">
        <v>11.31</v>
      </c>
      <c r="I7" s="358">
        <v>11.08</v>
      </c>
      <c r="J7" s="358">
        <v>10.47</v>
      </c>
      <c r="K7" s="359">
        <f>IF(MAX(H7,I7,J7)&gt;0,MAX(H7,I7,J7),"")</f>
        <v>11.31</v>
      </c>
      <c r="L7" s="362">
        <v>6.91</v>
      </c>
      <c r="M7" s="358">
        <v>6.84</v>
      </c>
      <c r="N7" s="359">
        <f>IF(MIN(L7,M7)&gt;0,MIN(L7,M7),"")</f>
        <v>6.84</v>
      </c>
      <c r="O7" s="363"/>
      <c r="P7" s="364"/>
    </row>
    <row r="8" ht="16.5" customHeight="1">
      <c r="B8" s="365"/>
      <c r="C8" s="366" t="str">
        <f>IF('P6'!H9="","",'P6'!H9)</f>
        <v>Tønsberg-Kam.</v>
      </c>
      <c r="D8" s="367"/>
      <c r="E8" s="367"/>
      <c r="F8" s="368"/>
      <c r="G8" s="369"/>
      <c r="H8" s="370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375" t="str">
        <f>IF('P6'!D11="","",'P6'!D11)</f>
        <v>19-23</v>
      </c>
      <c r="C9" s="376" t="str">
        <f>IF('P6'!G11="","",'P6'!G11)</f>
        <v>Robert Andre Moldestad</v>
      </c>
      <c r="D9" s="377">
        <v>8.44</v>
      </c>
      <c r="E9" s="377">
        <v>8.43</v>
      </c>
      <c r="F9" s="377">
        <v>8.43</v>
      </c>
      <c r="G9" s="378">
        <f>IF(MAX(D9,E9,F9)&gt;0,MAX(D9,E9,F9),"")</f>
        <v>8.44</v>
      </c>
      <c r="H9" s="379">
        <v>12.5</v>
      </c>
      <c r="I9" s="377">
        <v>12.96</v>
      </c>
      <c r="J9" s="377">
        <v>12.56</v>
      </c>
      <c r="K9" s="380">
        <f>IF(MAX(H9,I9,J9)&gt;0,MAX(H9,I9,J9),"")</f>
        <v>12.96</v>
      </c>
      <c r="L9" s="381">
        <v>6.06</v>
      </c>
      <c r="M9" s="377">
        <v>6.08</v>
      </c>
      <c r="N9" s="380">
        <f>IF(MIN(L9,M9)&gt;0,MIN(L9,M9),"")</f>
        <v>6.06</v>
      </c>
      <c r="O9" s="363"/>
      <c r="P9" s="364"/>
    </row>
    <row r="10" ht="16.5" customHeight="1">
      <c r="B10" s="365"/>
      <c r="C10" s="366" t="str">
        <f>IF('P6'!H11="","",'P6'!H11)</f>
        <v>Breimsbygda IL</v>
      </c>
      <c r="D10" s="367"/>
      <c r="E10" s="367"/>
      <c r="F10" s="368"/>
      <c r="G10" s="369"/>
      <c r="H10" s="370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375" t="str">
        <f>IF('P6'!D13="","",'P6'!D13)</f>
        <v>19-23</v>
      </c>
      <c r="C11" s="376" t="str">
        <f>IF('P6'!G13="","",'P6'!G13)</f>
        <v>Marius Haranes</v>
      </c>
      <c r="D11" s="377">
        <v>7.54</v>
      </c>
      <c r="E11" s="377">
        <v>7.63</v>
      </c>
      <c r="F11" s="377">
        <v>7.63</v>
      </c>
      <c r="G11" s="378">
        <f>IF(MAX(D11,E11,F11)&gt;0,MAX(D11,E11,F11),"")</f>
        <v>7.63</v>
      </c>
      <c r="H11" s="379">
        <v>9.59</v>
      </c>
      <c r="I11" s="377">
        <v>10.24</v>
      </c>
      <c r="J11" s="377">
        <v>9.92</v>
      </c>
      <c r="K11" s="380">
        <f>IF(MAX(H11,I11,J11)&gt;0,MAX(H11,I11,J11),"")</f>
        <v>10.24</v>
      </c>
      <c r="L11" s="381">
        <v>6.68</v>
      </c>
      <c r="M11" s="377">
        <v>6.53</v>
      </c>
      <c r="N11" s="380">
        <f>IF(MIN(L11,M11)&gt;0,MIN(L11,M11),"")</f>
        <v>6.53</v>
      </c>
      <c r="O11" s="363"/>
      <c r="P11" s="364"/>
    </row>
    <row r="12" ht="16.5" customHeight="1">
      <c r="B12" s="365"/>
      <c r="C12" s="366" t="str">
        <f>IF('P6'!H13="","",'P6'!H13)</f>
        <v>Hitra VK</v>
      </c>
      <c r="D12" s="367"/>
      <c r="E12" s="367"/>
      <c r="F12" s="368"/>
      <c r="G12" s="369"/>
      <c r="H12" s="370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375" t="str">
        <f>IF('P6'!D15="","",'P6'!D15)</f>
        <v>19-23</v>
      </c>
      <c r="C13" s="376" t="str">
        <f>IF('P6'!G15="","",'P6'!G15)</f>
        <v>Adrian Henneli</v>
      </c>
      <c r="D13" s="377">
        <v>9.0</v>
      </c>
      <c r="E13" s="377">
        <v>9.02</v>
      </c>
      <c r="F13" s="377">
        <v>8.83</v>
      </c>
      <c r="G13" s="378">
        <f>IF(MAX(D13,E13,F13)&gt;0,MAX(D13,E13,F13),"")</f>
        <v>9.02</v>
      </c>
      <c r="H13" s="379">
        <v>12.48</v>
      </c>
      <c r="I13" s="377">
        <v>13.46</v>
      </c>
      <c r="J13" s="377">
        <v>13.47</v>
      </c>
      <c r="K13" s="380">
        <f>IF(MAX(H13,I13,J13)&gt;0,MAX(H13,I13,J13),"")</f>
        <v>13.47</v>
      </c>
      <c r="L13" s="381">
        <v>6.24</v>
      </c>
      <c r="M13" s="377">
        <v>6.11</v>
      </c>
      <c r="N13" s="380">
        <f>IF(MIN(L13,M13)&gt;0,MIN(L13,M13),"")</f>
        <v>6.11</v>
      </c>
      <c r="O13" s="363"/>
      <c r="P13" s="364"/>
    </row>
    <row r="14" ht="16.5" customHeight="1">
      <c r="B14" s="365"/>
      <c r="C14" s="366" t="str">
        <f>IF('P6'!H15="","",'P6'!H15)</f>
        <v>AK Bjørgvin</v>
      </c>
      <c r="D14" s="367"/>
      <c r="E14" s="367"/>
      <c r="F14" s="368"/>
      <c r="G14" s="369"/>
      <c r="H14" s="370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375" t="str">
        <f>IF('P6'!D17="","",'P6'!D17)</f>
        <v>19-23</v>
      </c>
      <c r="C15" s="376" t="str">
        <f>IF('P6'!G17="","",'P6'!G17)</f>
        <v>Remy Heggvik Aune</v>
      </c>
      <c r="D15" s="377">
        <v>8.33</v>
      </c>
      <c r="E15" s="377">
        <v>8.15</v>
      </c>
      <c r="F15" s="377">
        <v>8.21</v>
      </c>
      <c r="G15" s="378">
        <f>IF(MAX(D15,E15,F15)&gt;0,MAX(D15,E15,F15),"")</f>
        <v>8.33</v>
      </c>
      <c r="H15" s="379">
        <v>9.95</v>
      </c>
      <c r="I15" s="377">
        <v>11.74</v>
      </c>
      <c r="J15" s="377">
        <v>12.38</v>
      </c>
      <c r="K15" s="380">
        <f>IF(MAX(H15,I15,J15)&gt;0,MAX(H15,I15,J15),"")</f>
        <v>12.38</v>
      </c>
      <c r="L15" s="381">
        <v>6.39</v>
      </c>
      <c r="M15" s="377">
        <v>6.32</v>
      </c>
      <c r="N15" s="380">
        <f>IF(MIN(L15,M15)&gt;0,MIN(L15,M15),"")</f>
        <v>6.32</v>
      </c>
      <c r="O15" s="363"/>
      <c r="P15" s="364"/>
    </row>
    <row r="16" ht="16.5" customHeight="1">
      <c r="B16" s="365"/>
      <c r="C16" s="366" t="str">
        <f>IF('P6'!H17="","",'P6'!H17)</f>
        <v>Hitra VK</v>
      </c>
      <c r="D16" s="367"/>
      <c r="E16" s="367"/>
      <c r="F16" s="368"/>
      <c r="G16" s="369"/>
      <c r="H16" s="370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375" t="str">
        <f>IF('P6'!D19="","",'P6'!D19)</f>
        <v>19-23</v>
      </c>
      <c r="C17" s="376" t="str">
        <f>IF('P6'!G19="","",'P6'!G19)</f>
        <v>Bent Andre Midtbø</v>
      </c>
      <c r="D17" s="377">
        <v>9.61</v>
      </c>
      <c r="E17" s="377">
        <v>9.69</v>
      </c>
      <c r="F17" s="377">
        <v>9.73</v>
      </c>
      <c r="G17" s="378">
        <f>IF(MAX(D17,E17,F17)&gt;0,MAX(D17,E17,F17),"")</f>
        <v>9.73</v>
      </c>
      <c r="H17" s="379">
        <v>15.52</v>
      </c>
      <c r="I17" s="377">
        <v>16.03</v>
      </c>
      <c r="J17" s="377">
        <v>15.65</v>
      </c>
      <c r="K17" s="380">
        <f>IF(MAX(H17,I17,J17)&gt;0,MAX(H17,I17,J17),"")</f>
        <v>16.03</v>
      </c>
      <c r="L17" s="381">
        <v>6.11</v>
      </c>
      <c r="M17" s="377">
        <v>6.01</v>
      </c>
      <c r="N17" s="380">
        <f>IF(MIN(L17,M17)&gt;0,MIN(L17,M17),"")</f>
        <v>6.01</v>
      </c>
      <c r="O17" s="363"/>
      <c r="P17" s="364"/>
    </row>
    <row r="18" ht="16.5" customHeight="1">
      <c r="B18" s="365"/>
      <c r="C18" s="366" t="str">
        <f>IF('P6'!H19="","",'P6'!H19)</f>
        <v>Breimsbygda IL</v>
      </c>
      <c r="D18" s="367"/>
      <c r="E18" s="367"/>
      <c r="F18" s="368"/>
      <c r="G18" s="369"/>
      <c r="H18" s="370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375" t="str">
        <f>IF('P6'!D21="","",'P6'!D21)</f>
        <v>19-23</v>
      </c>
      <c r="C19" s="376" t="str">
        <f>IF('P6'!G21="","",'P6'!G21)</f>
        <v>Hans G. Kvadsheim</v>
      </c>
      <c r="D19" s="377">
        <v>7.7</v>
      </c>
      <c r="E19" s="377">
        <v>7.67</v>
      </c>
      <c r="F19" s="377">
        <v>7.57</v>
      </c>
      <c r="G19" s="378">
        <f>IF(MAX(D19,E19,F19)&gt;0,MAX(D19,E19,F19),"")</f>
        <v>7.7</v>
      </c>
      <c r="H19" s="379">
        <v>8.64</v>
      </c>
      <c r="I19" s="377">
        <v>9.37</v>
      </c>
      <c r="J19" s="377">
        <v>11.42</v>
      </c>
      <c r="K19" s="380">
        <f>IF(MAX(H19,I19,J19)&gt;0,MAX(H19,I19,J19),"")</f>
        <v>11.42</v>
      </c>
      <c r="L19" s="381">
        <v>7.03</v>
      </c>
      <c r="M19" s="382" t="s">
        <v>125</v>
      </c>
      <c r="N19" s="380">
        <f>IF(MIN(L19,M19)&gt;0,MIN(L19,M19),"")</f>
        <v>7.03</v>
      </c>
      <c r="O19" s="363"/>
      <c r="P19" s="364"/>
    </row>
    <row r="20" ht="16.5" customHeight="1">
      <c r="B20" s="365"/>
      <c r="C20" s="366" t="str">
        <f>IF('P6'!H21="","",'P6'!H21)</f>
        <v>Vigrestad IK</v>
      </c>
      <c r="D20" s="367"/>
      <c r="E20" s="367"/>
      <c r="F20" s="368"/>
      <c r="G20" s="369"/>
      <c r="H20" s="370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375" t="str">
        <f>IF('P6'!D23="","",'P6'!D23)</f>
        <v>19-23</v>
      </c>
      <c r="C21" s="376" t="str">
        <f>IF('P6'!G23="","",'P6'!G23)</f>
        <v>Vetle Andersen</v>
      </c>
      <c r="D21" s="377">
        <v>8.79</v>
      </c>
      <c r="E21" s="377">
        <v>9.1</v>
      </c>
      <c r="F21" s="377">
        <v>9.38</v>
      </c>
      <c r="G21" s="378">
        <f>IF(MAX(D21,E21,F21)&gt;0,MAX(D21,E21,F21),"")</f>
        <v>9.38</v>
      </c>
      <c r="H21" s="379">
        <v>13.25</v>
      </c>
      <c r="I21" s="377">
        <v>15.66</v>
      </c>
      <c r="J21" s="377">
        <v>15.65</v>
      </c>
      <c r="K21" s="380">
        <f>IF(MAX(H21,I21,J21)&gt;0,MAX(H21,I21,J21),"")</f>
        <v>15.66</v>
      </c>
      <c r="L21" s="381">
        <v>6.24</v>
      </c>
      <c r="M21" s="382" t="s">
        <v>125</v>
      </c>
      <c r="N21" s="380">
        <f>IF(MIN(L21,M21)&gt;0,MIN(L21,M21),"")</f>
        <v>6.24</v>
      </c>
      <c r="O21" s="363"/>
      <c r="P21" s="364"/>
    </row>
    <row r="22" ht="16.5" customHeight="1">
      <c r="B22" s="365"/>
      <c r="C22" s="366" t="str">
        <f>IF('P6'!H23="","",'P6'!H23)</f>
        <v>Larvik AK</v>
      </c>
      <c r="D22" s="367"/>
      <c r="E22" s="367"/>
      <c r="F22" s="368"/>
      <c r="G22" s="369"/>
      <c r="H22" s="370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375" t="str">
        <f>IF('P6'!D25="","",'P6'!D25)</f>
        <v/>
      </c>
      <c r="C23" s="376" t="str">
        <f>IF('P6'!G25="","",'P6'!G25)</f>
        <v/>
      </c>
      <c r="D23" s="377"/>
      <c r="E23" s="377"/>
      <c r="F23" s="377"/>
      <c r="G23" s="378" t="str">
        <f>IF(MAX(D23,E23,F23)&gt;0,MAX(D23,E23,F23),"")</f>
        <v/>
      </c>
      <c r="H23" s="379"/>
      <c r="I23" s="377"/>
      <c r="J23" s="377"/>
      <c r="K23" s="380" t="str">
        <f>IF(MAX(H23,I23,J23)&gt;0,MAX(H23,I23,J23),"")</f>
        <v/>
      </c>
      <c r="L23" s="381"/>
      <c r="M23" s="377"/>
      <c r="N23" s="380" t="str">
        <f>IF(MIN(L23,M23)&gt;0,MIN(L23,M23),"")</f>
        <v/>
      </c>
      <c r="O23" s="363"/>
      <c r="P23" s="364"/>
    </row>
    <row r="24" ht="16.5" customHeight="1">
      <c r="B24" s="365"/>
      <c r="C24" s="366" t="str">
        <f>IF('P6'!H25="","",'P6'!H25)</f>
        <v/>
      </c>
      <c r="D24" s="367"/>
      <c r="E24" s="367"/>
      <c r="F24" s="368"/>
      <c r="G24" s="369"/>
      <c r="H24" s="370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375" t="str">
        <f>IF('P6'!D27="","",'P6'!D27)</f>
        <v/>
      </c>
      <c r="C25" s="376" t="str">
        <f>IF('P6'!G27="","",'P6'!G27)</f>
        <v/>
      </c>
      <c r="D25" s="377"/>
      <c r="E25" s="377"/>
      <c r="F25" s="377"/>
      <c r="G25" s="378" t="str">
        <f>IF(MAX(D25,E25,F25)&gt;0,MAX(D25,E25,F25),"")</f>
        <v/>
      </c>
      <c r="H25" s="379"/>
      <c r="I25" s="377"/>
      <c r="J25" s="377"/>
      <c r="K25" s="380" t="str">
        <f>IF(MAX(H25,I25,J25)&gt;0,MAX(H25,I25,J25),"")</f>
        <v/>
      </c>
      <c r="L25" s="381"/>
      <c r="M25" s="377"/>
      <c r="N25" s="380" t="str">
        <f>IF(MIN(L25,M25)&gt;0,MIN(L25,M25),"")</f>
        <v/>
      </c>
      <c r="O25" s="363"/>
      <c r="P25" s="364"/>
    </row>
    <row r="26" ht="16.5" customHeight="1">
      <c r="B26" s="365"/>
      <c r="C26" s="366" t="str">
        <f>IF('P6'!H27="","",'P6'!H27)</f>
        <v/>
      </c>
      <c r="D26" s="367"/>
      <c r="E26" s="367"/>
      <c r="F26" s="368"/>
      <c r="G26" s="369"/>
      <c r="H26" s="370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375" t="str">
        <f>IF('P6'!D29="","",'P6'!D29)</f>
        <v/>
      </c>
      <c r="C27" s="376" t="str">
        <f>IF('P6'!G29="","",'P6'!G29)</f>
        <v/>
      </c>
      <c r="D27" s="377"/>
      <c r="E27" s="377"/>
      <c r="F27" s="377"/>
      <c r="G27" s="378" t="str">
        <f>IF(MAX(D27,E27,F27)&gt;0,MAX(D27,E27,F27),"")</f>
        <v/>
      </c>
      <c r="H27" s="379"/>
      <c r="I27" s="377"/>
      <c r="J27" s="377"/>
      <c r="K27" s="380" t="str">
        <f>IF(MAX(H27,I27,J27)&gt;0,MAX(H27,I27,J27),"")</f>
        <v/>
      </c>
      <c r="L27" s="381"/>
      <c r="M27" s="377"/>
      <c r="N27" s="380" t="str">
        <f>IF(MIN(L27,M27)&gt;0,MIN(L27,M27),"")</f>
        <v/>
      </c>
      <c r="O27" s="363"/>
      <c r="P27" s="364"/>
    </row>
    <row r="28" ht="16.5" customHeight="1">
      <c r="B28" s="365"/>
      <c r="C28" s="366" t="str">
        <f>IF('P6'!H29="","",'P6'!H29)</f>
        <v/>
      </c>
      <c r="D28" s="367"/>
      <c r="E28" s="367"/>
      <c r="F28" s="368"/>
      <c r="G28" s="369"/>
      <c r="H28" s="370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375" t="str">
        <f>IF('P6'!D31="","",'P6'!D31)</f>
        <v/>
      </c>
      <c r="C29" s="376" t="str">
        <f>IF('P6'!G31="","",'P6'!G31)</f>
        <v/>
      </c>
      <c r="D29" s="377"/>
      <c r="E29" s="377"/>
      <c r="F29" s="377"/>
      <c r="G29" s="378" t="str">
        <f>IF(MAX(D29,E29,F29)&gt;0,MAX(D29,E29,F29),"")</f>
        <v/>
      </c>
      <c r="H29" s="379"/>
      <c r="I29" s="377"/>
      <c r="J29" s="377"/>
      <c r="K29" s="380" t="str">
        <f>IF(MAX(H29,I29,J29)&gt;0,MAX(H29,I29,J29),"")</f>
        <v/>
      </c>
      <c r="L29" s="386"/>
      <c r="M29" s="377"/>
      <c r="N29" s="380" t="str">
        <f>IF(MIN(L29,M29)&gt;0,MIN(L29,M29),"")</f>
        <v/>
      </c>
      <c r="O29" s="363"/>
      <c r="P29" s="364"/>
    </row>
    <row r="30" ht="16.5" customHeight="1">
      <c r="B30" s="387"/>
      <c r="C30" s="366" t="str">
        <f>IF('P6'!H31="","",'P6'!H31)</f>
        <v/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375" t="str">
        <f>IF('P6'!D33="","",'P6'!D33)</f>
        <v/>
      </c>
      <c r="C31" s="376" t="str">
        <f>IF('P6'!G33="","",'P6'!G33)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B32" s="387"/>
      <c r="C32" s="366" t="str">
        <f>IF('P6'!H33="","",'P6'!H33)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375" t="str">
        <f>IF('P6'!D35="","",'P6'!D35)</f>
        <v/>
      </c>
      <c r="C33" s="376" t="str">
        <f>IF('P6'!G35="","",'P6'!G35)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B34" s="387"/>
      <c r="C34" s="366" t="str">
        <f>IF('P6'!H35="","",'P6'!H35)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3" width="9.14"/>
    <col customWidth="1" hidden="1" min="34" max="34" width="12.86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88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44821.0</v>
      </c>
      <c r="X5" s="12" t="s">
        <v>11</v>
      </c>
      <c r="Y5" s="13">
        <v>2.0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49</v>
      </c>
      <c r="B9" s="48">
        <v>46.82</v>
      </c>
      <c r="C9" s="49" t="s">
        <v>68</v>
      </c>
      <c r="D9" s="50" t="s">
        <v>51</v>
      </c>
      <c r="E9" s="51">
        <v>40146.0</v>
      </c>
      <c r="F9" s="52"/>
      <c r="G9" s="53" t="s">
        <v>89</v>
      </c>
      <c r="H9" s="53" t="s">
        <v>90</v>
      </c>
      <c r="I9" s="52">
        <v>20.0</v>
      </c>
      <c r="J9" s="52">
        <v>23.0</v>
      </c>
      <c r="K9" s="52">
        <v>-25.0</v>
      </c>
      <c r="L9" s="52">
        <v>27.0</v>
      </c>
      <c r="M9" s="52">
        <v>29.0</v>
      </c>
      <c r="N9" s="52">
        <v>32.0</v>
      </c>
      <c r="O9" s="55">
        <f>IF(MAX(I9:K9)&gt;0,IF(MAX(I9:K9)&lt;0,0,TRUNC(MAX(I9:K9)/1)*1),"")</f>
        <v>23</v>
      </c>
      <c r="P9" s="56">
        <f>IF(MAX(L9:N9)&gt;0,IF(MAX(L9:N9)&lt;0,0,TRUNC(MAX(L9:N9)/1)*1),"")</f>
        <v>32</v>
      </c>
      <c r="Q9" s="57">
        <f>IF(O9="","",IF(P9="","",IF(SUM(O9:P9)=0,"",SUM(O9:P9))))</f>
        <v>55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97.27347833</v>
      </c>
      <c r="S9" s="59" t="str">
        <f>IF(AD9=1,R9*AG9,"")</f>
        <v/>
      </c>
      <c r="T9" s="60">
        <f>IF('K2'!G7="","",'K2'!G7)</f>
        <v>5.1</v>
      </c>
      <c r="U9" s="60">
        <f>IF('K2'!K7="","",'K2'!K7)</f>
        <v>6.42</v>
      </c>
      <c r="V9" s="60">
        <f>IF('K2'!N7="","",'K2'!N7)</f>
        <v>8.33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44821</v>
      </c>
      <c r="AB9" s="65" t="str">
        <f>IF(ISNUMBER(FIND("M",C9)),"m",IF(ISNUMBER(FIND("K",C9)),"k"))</f>
        <v>m</v>
      </c>
      <c r="AC9" s="66">
        <f>IF(OR(E9="",AA9=""),0,(YEAR(AA9)-YEAR(E9)))</f>
        <v>13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87">
        <f>IF(B9="","",IF(B9&gt;175.508,1,IF(B9&lt;32,10^(0.75194503*LOG10(32/175.508)^2),10^(0.75194503*LOG10(B9/175.508)^2))))</f>
        <v>1.768608697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7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116.728174</v>
      </c>
      <c r="R10" s="78"/>
      <c r="S10" s="83"/>
      <c r="T10" s="84">
        <f>IF(T9="","",T9*20)</f>
        <v>102</v>
      </c>
      <c r="U10" s="84">
        <f>IF(U9="","",(U9*10)*AH9)</f>
        <v>113.5446783</v>
      </c>
      <c r="V10" s="84">
        <f>IF(V9="","",IF((80+(8-ROUNDUP(V9,1))*40)&lt;0,0,80+(8-ROUNDUP(V9,1))*40))</f>
        <v>64</v>
      </c>
      <c r="W10" s="84">
        <f>IF(SUM(T10,U10,V10)&gt;0,SUM(T10,U10,V10),"")</f>
        <v>279.5446783</v>
      </c>
      <c r="X10" s="61">
        <f>IF(OR(Q10="",T10="",U10="",V10=""),"",SUM(Q10,T10,U10,V10))</f>
        <v>396.2728523</v>
      </c>
      <c r="Y10" s="85">
        <v>9.0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207" t="s">
        <v>60</v>
      </c>
      <c r="B11" s="208">
        <v>49.49</v>
      </c>
      <c r="C11" s="209" t="s">
        <v>68</v>
      </c>
      <c r="D11" s="210" t="s">
        <v>51</v>
      </c>
      <c r="E11" s="211">
        <v>39710.0</v>
      </c>
      <c r="F11" s="212"/>
      <c r="G11" s="213" t="s">
        <v>91</v>
      </c>
      <c r="H11" s="213" t="s">
        <v>56</v>
      </c>
      <c r="I11" s="212">
        <v>37.0</v>
      </c>
      <c r="J11" s="212">
        <v>39.0</v>
      </c>
      <c r="K11" s="212">
        <v>41.0</v>
      </c>
      <c r="L11" s="212">
        <v>46.0</v>
      </c>
      <c r="M11" s="212">
        <v>49.0</v>
      </c>
      <c r="N11" s="212">
        <v>51.0</v>
      </c>
      <c r="O11" s="214">
        <f>IF(MAX(I11:K11)&gt;0,IF(MAX(I11:K11)&lt;0,0,TRUNC(MAX(I11:K11)/1)*1),"")</f>
        <v>41</v>
      </c>
      <c r="P11" s="215">
        <f>IF(MAX(L11:N11)&gt;0,IF(MAX(L11:N11)&lt;0,0,TRUNC(MAX(L11:N11)/1)*1),"")</f>
        <v>51</v>
      </c>
      <c r="Q11" s="216">
        <f>IF(O11="","",IF(P11="","",IF(SUM(O11:P11)=0,"",SUM(O11:P11))))</f>
        <v>92</v>
      </c>
      <c r="R11" s="217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155.263303</v>
      </c>
      <c r="S11" s="218" t="str">
        <f>IF(AD11=1,R11*AG11,"")</f>
        <v/>
      </c>
      <c r="T11" s="219">
        <f>IF('K2'!G9="","",'K2'!G9)</f>
        <v>6.75</v>
      </c>
      <c r="U11" s="219">
        <f>IF('K2'!K9="","",'K2'!K9)</f>
        <v>7.52</v>
      </c>
      <c r="V11" s="219">
        <f>IF('K2'!N9="","",'K2'!N9)</f>
        <v>7</v>
      </c>
      <c r="W11" s="219"/>
      <c r="X11" s="220" t="str">
        <f>IF(AC11&gt;34,(IF(OR(Q12="",T12="",U12="",V12=""),"",SUM(Q12,T12,U12,V12))*AG11),IF(OR(Q12="",T12="",U12="",V12=""),"",""))</f>
        <v/>
      </c>
      <c r="Y11" s="221"/>
      <c r="Z11" s="222"/>
      <c r="AA11" s="223">
        <f>V5</f>
        <v>44821</v>
      </c>
      <c r="AB11" s="224" t="str">
        <f>IF(ISNUMBER(FIND("M",C11)),"m",IF(ISNUMBER(FIND("K",C11)),"k"))</f>
        <v>m</v>
      </c>
      <c r="AC11" s="225">
        <f>IF(OR(E11="",AA11=""),0,(YEAR(AA11)-YEAR(E11)))</f>
        <v>14</v>
      </c>
      <c r="AD11" s="226" t="str">
        <f>IF(AC11&gt;34,1,"")</f>
        <v/>
      </c>
      <c r="AE11" s="227" t="b">
        <f>IF(AD11=1,LOOKUP(AC11,'Meltzer-Faber'!A3:A63,'Meltzer-Faber'!B3:B63))</f>
        <v>0</v>
      </c>
      <c r="AF11" s="227" t="b">
        <f>IF(AD11=1,LOOKUP(AC11,'Meltzer-Faber'!A3:A63,'Meltzer-Faber'!C3:C63))</f>
        <v>0</v>
      </c>
      <c r="AG11" s="227" t="b">
        <f>IF(AB11="m",AE11,IF(AB11="k",AF11,""))</f>
        <v>0</v>
      </c>
      <c r="AH11" s="228">
        <f>IF(B11="","",IF(B11&gt;175.508,1,IF(B11&lt;32,10^(0.75194503*LOG10(32/175.508)^2),10^(0.75194503*LOG10(B11/175.508)^2))))</f>
        <v>1.687644598</v>
      </c>
      <c r="AI11" s="229"/>
      <c r="AJ11" s="229"/>
      <c r="AK11" s="229"/>
      <c r="AL11" s="229"/>
      <c r="AM11" s="229"/>
    </row>
    <row r="12" ht="18.0" customHeight="1">
      <c r="A12" s="230"/>
      <c r="B12" s="231"/>
      <c r="C12" s="232"/>
      <c r="D12" s="233"/>
      <c r="E12" s="234"/>
      <c r="F12" s="235"/>
      <c r="G12" s="236"/>
      <c r="H12" s="236"/>
      <c r="I12" s="237"/>
      <c r="J12" s="78"/>
      <c r="K12" s="79"/>
      <c r="L12" s="238"/>
      <c r="M12" s="78"/>
      <c r="N12" s="79"/>
      <c r="O12" s="232"/>
      <c r="P12" s="239"/>
      <c r="Q12" s="240">
        <f>IF(R11="","",R11*1.2)</f>
        <v>186.3159636</v>
      </c>
      <c r="R12" s="78"/>
      <c r="S12" s="241"/>
      <c r="T12" s="242">
        <f>IF(T11="","",T11*20)</f>
        <v>135</v>
      </c>
      <c r="U12" s="242">
        <f>IF(U11="","",(U11*10)*AH11)</f>
        <v>126.9108738</v>
      </c>
      <c r="V12" s="242">
        <f>IF(V11="","",IF((80+(8-ROUNDUP(V11,1))*40)&lt;0,0,80+(8-ROUNDUP(V11,1))*40))</f>
        <v>120</v>
      </c>
      <c r="W12" s="242">
        <f>IF(SUM(T12,U12,V12)&gt;0,SUM(T12,U12,V12),"")</f>
        <v>381.9108738</v>
      </c>
      <c r="X12" s="243">
        <f>IF(OR(Q12="",T12="",U12="",V12=""),"",SUM(Q12,T12,U12,V12))</f>
        <v>568.2268374</v>
      </c>
      <c r="Y12" s="244">
        <v>4.0</v>
      </c>
      <c r="Z12" s="245"/>
      <c r="AA12" s="223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</row>
    <row r="13" ht="18.0" customHeight="1">
      <c r="A13" s="207" t="s">
        <v>60</v>
      </c>
      <c r="B13" s="208">
        <v>49.6</v>
      </c>
      <c r="C13" s="209" t="s">
        <v>68</v>
      </c>
      <c r="D13" s="210" t="s">
        <v>51</v>
      </c>
      <c r="E13" s="211">
        <v>39883.0</v>
      </c>
      <c r="F13" s="212"/>
      <c r="G13" s="213" t="s">
        <v>92</v>
      </c>
      <c r="H13" s="213" t="s">
        <v>90</v>
      </c>
      <c r="I13" s="212">
        <v>25.0</v>
      </c>
      <c r="J13" s="212">
        <v>28.0</v>
      </c>
      <c r="K13" s="212">
        <v>-30.0</v>
      </c>
      <c r="L13" s="212">
        <v>32.0</v>
      </c>
      <c r="M13" s="212">
        <v>34.0</v>
      </c>
      <c r="N13" s="212">
        <v>-37.0</v>
      </c>
      <c r="O13" s="214">
        <f>IF(MAX(I13:K13)&gt;0,IF(MAX(I13:K13)&lt;0,0,TRUNC(MAX(I13:K13)/1)*1),"")</f>
        <v>28</v>
      </c>
      <c r="P13" s="215">
        <f>IF(MAX(L13:N13)&gt;0,IF(MAX(L13:N13)&lt;0,0,TRUNC(MAX(L13:N13)/1)*1),"")</f>
        <v>34</v>
      </c>
      <c r="Q13" s="216">
        <f>IF(O13="","",IF(P13="","",IF(SUM(O13:P13)=0,"",SUM(O13:P13))))</f>
        <v>62</v>
      </c>
      <c r="R13" s="217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104.4422346</v>
      </c>
      <c r="S13" s="218" t="str">
        <f>IF(AD13=1,R13*AG13,"")</f>
        <v/>
      </c>
      <c r="T13" s="219">
        <f>IF('K2'!G11="","",'K2'!G11)</f>
        <v>5.98</v>
      </c>
      <c r="U13" s="219">
        <f>IF('K2'!K11="","",'K2'!K11)</f>
        <v>8.07</v>
      </c>
      <c r="V13" s="219">
        <f>IF('K2'!N11="","",'K2'!N11)</f>
        <v>7.54</v>
      </c>
      <c r="W13" s="219"/>
      <c r="X13" s="220" t="str">
        <f>IF(AC13&gt;34,(IF(OR(Q14="",T14="",U14="",V14=""),"",SUM(Q14,T14,U14,V14))*AG13),IF(OR(Q14="",T14="",U14="",V14=""),"",""))</f>
        <v/>
      </c>
      <c r="Y13" s="221"/>
      <c r="Z13" s="222"/>
      <c r="AA13" s="223">
        <f>V5</f>
        <v>44821</v>
      </c>
      <c r="AB13" s="224" t="str">
        <f>IF(ISNUMBER(FIND("M",C13)),"m",IF(ISNUMBER(FIND("K",C13)),"k"))</f>
        <v>m</v>
      </c>
      <c r="AC13" s="225">
        <f>IF(OR(E13="",AA13=""),0,(YEAR(AA13)-YEAR(E13)))</f>
        <v>13</v>
      </c>
      <c r="AD13" s="226" t="str">
        <f>IF(AC13&gt;34,1,"")</f>
        <v/>
      </c>
      <c r="AE13" s="227" t="b">
        <f>IF(AD13=1,LOOKUP(AC13,'Meltzer-Faber'!A3:A63,'Meltzer-Faber'!B3:B63))</f>
        <v>0</v>
      </c>
      <c r="AF13" s="227" t="b">
        <f>IF(AD13=1,LOOKUP(AC13,'Meltzer-Faber'!A3:A63,'Meltzer-Faber'!C3:C63))</f>
        <v>0</v>
      </c>
      <c r="AG13" s="227" t="b">
        <f>IF(AB13="m",AE13,IF(AB13="k",AF13,""))</f>
        <v>0</v>
      </c>
      <c r="AH13" s="228">
        <f>IF(B13="","",IF(B13&gt;175.508,1,IF(B13&lt;32,10^(0.75194503*LOG10(32/175.508)^2),10^(0.75194503*LOG10(B13/175.508)^2))))</f>
        <v>1.684552171</v>
      </c>
      <c r="AI13" s="229"/>
      <c r="AJ13" s="229"/>
      <c r="AK13" s="229"/>
      <c r="AL13" s="229"/>
      <c r="AM13" s="229"/>
    </row>
    <row r="14" ht="18.0" customHeight="1">
      <c r="A14" s="230"/>
      <c r="B14" s="231"/>
      <c r="C14" s="232"/>
      <c r="D14" s="233"/>
      <c r="E14" s="234"/>
      <c r="F14" s="235"/>
      <c r="G14" s="236"/>
      <c r="H14" s="236"/>
      <c r="I14" s="237"/>
      <c r="J14" s="78"/>
      <c r="K14" s="79"/>
      <c r="L14" s="238"/>
      <c r="M14" s="78"/>
      <c r="N14" s="79"/>
      <c r="O14" s="232"/>
      <c r="P14" s="239"/>
      <c r="Q14" s="240">
        <f>IF(R13="","",R13*1.2)</f>
        <v>125.3306816</v>
      </c>
      <c r="R14" s="78"/>
      <c r="S14" s="241"/>
      <c r="T14" s="242">
        <f>IF(T13="","",T13*20)</f>
        <v>119.6</v>
      </c>
      <c r="U14" s="242">
        <f>IF(U13="","",(U13*10)*AH13)</f>
        <v>135.9433602</v>
      </c>
      <c r="V14" s="242">
        <f>IF(V13="","",IF((80+(8-ROUNDUP(V13,1))*40)&lt;0,0,80+(8-ROUNDUP(V13,1))*40))</f>
        <v>96</v>
      </c>
      <c r="W14" s="242">
        <f>IF(SUM(T14,U14,V14)&gt;0,SUM(T14,U14,V14),"")</f>
        <v>351.5433602</v>
      </c>
      <c r="X14" s="243">
        <f>IF(OR(Q14="",T14="",U14="",V14=""),"",SUM(Q14,T14,U14,V14))</f>
        <v>476.8740418</v>
      </c>
      <c r="Y14" s="244">
        <v>7.0</v>
      </c>
      <c r="Z14" s="245"/>
      <c r="AA14" s="223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</row>
    <row r="15" ht="18.0" customHeight="1">
      <c r="A15" s="207" t="s">
        <v>93</v>
      </c>
      <c r="B15" s="208">
        <v>63.54</v>
      </c>
      <c r="C15" s="209" t="s">
        <v>68</v>
      </c>
      <c r="D15" s="210" t="s">
        <v>51</v>
      </c>
      <c r="E15" s="211">
        <v>39627.0</v>
      </c>
      <c r="F15" s="212"/>
      <c r="G15" s="213" t="s">
        <v>94</v>
      </c>
      <c r="H15" s="213" t="s">
        <v>95</v>
      </c>
      <c r="I15" s="212">
        <v>38.0</v>
      </c>
      <c r="J15" s="212">
        <v>41.0</v>
      </c>
      <c r="K15" s="212">
        <v>45.0</v>
      </c>
      <c r="L15" s="212">
        <v>58.0</v>
      </c>
      <c r="M15" s="212">
        <v>61.0</v>
      </c>
      <c r="N15" s="212">
        <v>-63.0</v>
      </c>
      <c r="O15" s="214">
        <f>IF(MAX(I15:K15)&gt;0,IF(MAX(I15:K15)&lt;0,0,TRUNC(MAX(I15:K15)/1)*1),"")</f>
        <v>45</v>
      </c>
      <c r="P15" s="215">
        <f>IF(MAX(L15:N15)&gt;0,IF(MAX(L15:N15)&lt;0,0,TRUNC(MAX(L15:N15)/1)*1),"")</f>
        <v>61</v>
      </c>
      <c r="Q15" s="216">
        <f>IF(O15="","",IF(P15="","",IF(SUM(O15:P15)=0,"",SUM(O15:P15))))</f>
        <v>106</v>
      </c>
      <c r="R15" s="217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148.4945597</v>
      </c>
      <c r="S15" s="218" t="str">
        <f>IF(AD15=1,R15*AG15,"")</f>
        <v/>
      </c>
      <c r="T15" s="219">
        <f>IF('K2'!G13="","",'K2'!G13)</f>
        <v>6.49</v>
      </c>
      <c r="U15" s="219">
        <f>IF('K2'!K13="","",'K2'!K13)</f>
        <v>8.6</v>
      </c>
      <c r="V15" s="219">
        <f>IF('K2'!N13="","",'K2'!N13)</f>
        <v>7.46</v>
      </c>
      <c r="W15" s="219"/>
      <c r="X15" s="220" t="str">
        <f>IF(AC15&gt;34,(IF(OR(Q16="",T16="",U16="",V16=""),"",SUM(Q16,T16,U16,V16))*AG15),IF(OR(Q16="",T16="",U16="",V16=""),"",""))</f>
        <v/>
      </c>
      <c r="Y15" s="221"/>
      <c r="Z15" s="222"/>
      <c r="AA15" s="223">
        <f>V5</f>
        <v>44821</v>
      </c>
      <c r="AB15" s="224" t="str">
        <f>IF(ISNUMBER(FIND("M",C15)),"m",IF(ISNUMBER(FIND("K",C15)),"k"))</f>
        <v>m</v>
      </c>
      <c r="AC15" s="225">
        <f>IF(OR(E15="",AA15=""),0,(YEAR(AA15)-YEAR(E15)))</f>
        <v>14</v>
      </c>
      <c r="AD15" s="226" t="str">
        <f>IF(AC15&gt;34,1,"")</f>
        <v/>
      </c>
      <c r="AE15" s="227" t="b">
        <f>IF(AD15=1,LOOKUP(AC15,'Meltzer-Faber'!A3:A63,'Meltzer-Faber'!B3:B63))</f>
        <v>0</v>
      </c>
      <c r="AF15" s="227" t="b">
        <f>IF(AD15=1,LOOKUP(AC15,'Meltzer-Faber'!A3:A63,'Meltzer-Faber'!C3:C63))</f>
        <v>0</v>
      </c>
      <c r="AG15" s="227" t="b">
        <f>IF(AB15="m",AE15,IF(AB15="k",AF15,""))</f>
        <v>0</v>
      </c>
      <c r="AH15" s="228">
        <f>IF(B15="","",IF(B15&gt;175.508,1,IF(B15&lt;32,10^(0.75194503*LOG10(32/175.508)^2),10^(0.75194503*LOG10(B15/175.508)^2))))</f>
        <v>1.400892072</v>
      </c>
      <c r="AI15" s="229"/>
      <c r="AJ15" s="229"/>
      <c r="AK15" s="229"/>
      <c r="AL15" s="229"/>
      <c r="AM15" s="229"/>
    </row>
    <row r="16" ht="18.0" customHeight="1">
      <c r="A16" s="230"/>
      <c r="B16" s="231"/>
      <c r="C16" s="232"/>
      <c r="D16" s="233"/>
      <c r="E16" s="234"/>
      <c r="F16" s="235"/>
      <c r="G16" s="236"/>
      <c r="H16" s="236"/>
      <c r="I16" s="237"/>
      <c r="J16" s="78"/>
      <c r="K16" s="79"/>
      <c r="L16" s="238"/>
      <c r="M16" s="78"/>
      <c r="N16" s="79"/>
      <c r="O16" s="232"/>
      <c r="P16" s="239"/>
      <c r="Q16" s="240">
        <f>IF(R15="","",R15*1.2)</f>
        <v>178.1934716</v>
      </c>
      <c r="R16" s="78"/>
      <c r="S16" s="241"/>
      <c r="T16" s="242">
        <f>IF(T15="","",T15*20)</f>
        <v>129.8</v>
      </c>
      <c r="U16" s="242">
        <f>IF(U15="","",(U15*10)*AH15)</f>
        <v>120.4767182</v>
      </c>
      <c r="V16" s="242">
        <f>IF(V15="","",IF((80+(8-ROUNDUP(V15,1))*40)&lt;0,0,80+(8-ROUNDUP(V15,1))*40))</f>
        <v>100</v>
      </c>
      <c r="W16" s="242">
        <f>IF(SUM(T16,U16,V16)&gt;0,SUM(T16,U16,V16),"")</f>
        <v>350.2767182</v>
      </c>
      <c r="X16" s="243">
        <f>IF(OR(Q16="",T16="",U16="",V16=""),"",SUM(Q16,T16,U16,V16))</f>
        <v>528.4701899</v>
      </c>
      <c r="Y16" s="244">
        <v>6.0</v>
      </c>
      <c r="Z16" s="245"/>
      <c r="AA16" s="223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</row>
    <row r="17" ht="18.0" customHeight="1">
      <c r="A17" s="207" t="s">
        <v>93</v>
      </c>
      <c r="B17" s="208">
        <v>61.96</v>
      </c>
      <c r="C17" s="209" t="s">
        <v>68</v>
      </c>
      <c r="D17" s="210" t="s">
        <v>51</v>
      </c>
      <c r="E17" s="211">
        <v>39663.0</v>
      </c>
      <c r="F17" s="212"/>
      <c r="G17" s="213" t="s">
        <v>96</v>
      </c>
      <c r="H17" s="213" t="s">
        <v>56</v>
      </c>
      <c r="I17" s="212">
        <v>38.0</v>
      </c>
      <c r="J17" s="212">
        <v>40.0</v>
      </c>
      <c r="K17" s="212">
        <v>42.0</v>
      </c>
      <c r="L17" s="212">
        <v>45.0</v>
      </c>
      <c r="M17" s="212">
        <v>-47.0</v>
      </c>
      <c r="N17" s="212">
        <v>48.0</v>
      </c>
      <c r="O17" s="214">
        <f>IF(MAX(I17:K17)&gt;0,IF(MAX(I17:K17)&lt;0,0,TRUNC(MAX(I17:K17)/1)*1),"")</f>
        <v>42</v>
      </c>
      <c r="P17" s="215">
        <f>IF(MAX(L17:N17)&gt;0,IF(MAX(L17:N17)&lt;0,0,TRUNC(MAX(L17:N17)/1)*1),"")</f>
        <v>48</v>
      </c>
      <c r="Q17" s="216">
        <f>IF(O17="","",IF(P17="","",IF(SUM(O17:P17)=0,"",SUM(O17:P17))))</f>
        <v>90</v>
      </c>
      <c r="R17" s="217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128.2312906</v>
      </c>
      <c r="S17" s="218" t="str">
        <f>IF(AD17=1,R17*AG17,"")</f>
        <v/>
      </c>
      <c r="T17" s="219">
        <f>IF('K2'!G15="","",'K2'!G15)</f>
        <v>6.12</v>
      </c>
      <c r="U17" s="219">
        <f>IF('K2'!K15="","",'K2'!K15)</f>
        <v>7.05</v>
      </c>
      <c r="V17" s="219">
        <f>IF('K2'!N15="","",'K2'!N15)</f>
        <v>7.74</v>
      </c>
      <c r="W17" s="219"/>
      <c r="X17" s="220" t="str">
        <f>IF(AC17&gt;34,(IF(OR(Q18="",T18="",U18="",V18=""),"",SUM(Q18,T18,U18,V18))*AG17),IF(OR(Q18="",T18="",U18="",V18=""),"",""))</f>
        <v/>
      </c>
      <c r="Y17" s="221"/>
      <c r="Z17" s="222"/>
      <c r="AA17" s="223">
        <f>V5</f>
        <v>44821</v>
      </c>
      <c r="AB17" s="224" t="str">
        <f>IF(ISNUMBER(FIND("M",C17)),"m",IF(ISNUMBER(FIND("K",C17)),"k"))</f>
        <v>m</v>
      </c>
      <c r="AC17" s="225">
        <f>IF(OR(E17="",AA17=""),0,(YEAR(AA17)-YEAR(E17)))</f>
        <v>14</v>
      </c>
      <c r="AD17" s="226" t="str">
        <f>IF(AC17&gt;34,1,"")</f>
        <v/>
      </c>
      <c r="AE17" s="227" t="b">
        <f>IF(AD17=1,LOOKUP(AC17,'Meltzer-Faber'!A3:A63,'Meltzer-Faber'!B3:B63))</f>
        <v>0</v>
      </c>
      <c r="AF17" s="227" t="b">
        <f>IF(AD17=1,LOOKUP(AC17,'Meltzer-Faber'!A3:A63,'Meltzer-Faber'!C3:C63))</f>
        <v>0</v>
      </c>
      <c r="AG17" s="227" t="b">
        <f>IF(AB17="m",AE17,IF(AB17="k",AF17,""))</f>
        <v>0</v>
      </c>
      <c r="AH17" s="228">
        <f>IF(B17="","",IF(B17&gt;175.508,1,IF(B17&lt;32,10^(0.75194503*LOG10(32/175.508)^2),10^(0.75194503*LOG10(B17/175.508)^2))))</f>
        <v>1.424792118</v>
      </c>
      <c r="AI17" s="229"/>
      <c r="AJ17" s="229"/>
      <c r="AK17" s="229"/>
      <c r="AL17" s="229"/>
      <c r="AM17" s="228"/>
    </row>
    <row r="18" ht="18.0" customHeight="1">
      <c r="A18" s="230"/>
      <c r="B18" s="231"/>
      <c r="C18" s="232"/>
      <c r="D18" s="233"/>
      <c r="E18" s="234"/>
      <c r="F18" s="235"/>
      <c r="G18" s="236"/>
      <c r="H18" s="236"/>
      <c r="I18" s="237"/>
      <c r="J18" s="78"/>
      <c r="K18" s="79"/>
      <c r="L18" s="238"/>
      <c r="M18" s="78"/>
      <c r="N18" s="79"/>
      <c r="O18" s="232"/>
      <c r="P18" s="239"/>
      <c r="Q18" s="240">
        <f>IF(R17="","",R17*1.2)</f>
        <v>153.8775488</v>
      </c>
      <c r="R18" s="78"/>
      <c r="S18" s="241"/>
      <c r="T18" s="242">
        <f>IF(T17="","",T17*20)</f>
        <v>122.4</v>
      </c>
      <c r="U18" s="242">
        <f>IF(U17="","",(U17*10)*AH17)</f>
        <v>100.4478443</v>
      </c>
      <c r="V18" s="242">
        <f>IF(V17="","",IF((80+(8-ROUNDUP(V17,1))*40)&lt;0,0,80+(8-ROUNDUP(V17,1))*40))</f>
        <v>88</v>
      </c>
      <c r="W18" s="242">
        <f>IF(SUM(T18,U18,V18)&gt;0,SUM(T18,U18,V18),"")</f>
        <v>310.8478443</v>
      </c>
      <c r="X18" s="243">
        <f>IF(OR(Q18="",T18="",U18="",V18=""),"",SUM(Q18,T18,U18,V18))</f>
        <v>464.7253931</v>
      </c>
      <c r="Y18" s="244">
        <v>8.0</v>
      </c>
      <c r="Z18" s="245"/>
      <c r="AA18" s="223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</row>
    <row r="19" ht="18.0" customHeight="1">
      <c r="A19" s="207" t="s">
        <v>97</v>
      </c>
      <c r="B19" s="208">
        <v>67.04</v>
      </c>
      <c r="C19" s="209" t="s">
        <v>68</v>
      </c>
      <c r="D19" s="210" t="s">
        <v>51</v>
      </c>
      <c r="E19" s="211">
        <v>39679.0</v>
      </c>
      <c r="F19" s="212"/>
      <c r="G19" s="213" t="s">
        <v>98</v>
      </c>
      <c r="H19" s="213" t="s">
        <v>56</v>
      </c>
      <c r="I19" s="212">
        <v>44.0</v>
      </c>
      <c r="J19" s="212">
        <v>47.0</v>
      </c>
      <c r="K19" s="212">
        <v>-50.0</v>
      </c>
      <c r="L19" s="212">
        <v>58.0</v>
      </c>
      <c r="M19" s="212">
        <v>61.0</v>
      </c>
      <c r="N19" s="212">
        <v>63.0</v>
      </c>
      <c r="O19" s="214">
        <f>IF(MAX(I19:K19)&gt;0,IF(MAX(I19:K19)&lt;0,0,TRUNC(MAX(I19:K19)/1)*1),"")</f>
        <v>47</v>
      </c>
      <c r="P19" s="215">
        <f>IF(MAX(L19:N19)&gt;0,IF(MAX(L19:N19)&lt;0,0,TRUNC(MAX(L19:N19)/1)*1),"")</f>
        <v>63</v>
      </c>
      <c r="Q19" s="216">
        <f>IF(O19="","",IF(P19="","",IF(SUM(O19:P19)=0,"",SUM(O19:P19))))</f>
        <v>110</v>
      </c>
      <c r="R19" s="217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148.8511571</v>
      </c>
      <c r="S19" s="218" t="str">
        <f>IF(AD19=1,R19*AG19,"")</f>
        <v/>
      </c>
      <c r="T19" s="219">
        <f>IF('K2'!G17="","",'K2'!G17)</f>
        <v>8.05</v>
      </c>
      <c r="U19" s="219">
        <f>IF('K2'!K17="","",'K2'!K17)</f>
        <v>9.97</v>
      </c>
      <c r="V19" s="219">
        <f>IF('K2'!N17="","",'K2'!N17)</f>
        <v>7</v>
      </c>
      <c r="W19" s="219"/>
      <c r="X19" s="220" t="str">
        <f>IF(AC19&gt;34,(IF(OR(Q20="",T20="",U20="",V20=""),"",SUM(Q20,T20,U20,V20))*AG19),IF(OR(Q20="",T20="",U20="",V20=""),"",""))</f>
        <v/>
      </c>
      <c r="Y19" s="221"/>
      <c r="Z19" s="222"/>
      <c r="AA19" s="223">
        <f>V5</f>
        <v>44821</v>
      </c>
      <c r="AB19" s="224" t="str">
        <f>IF(ISNUMBER(FIND("M",C19)),"m",IF(ISNUMBER(FIND("K",C19)),"k"))</f>
        <v>m</v>
      </c>
      <c r="AC19" s="225">
        <f>IF(OR(E19="",AA19=""),0,(YEAR(AA19)-YEAR(E19)))</f>
        <v>14</v>
      </c>
      <c r="AD19" s="226" t="str">
        <f>IF(AC19&gt;34,1,"")</f>
        <v/>
      </c>
      <c r="AE19" s="227" t="b">
        <f>IF(AD19=1,LOOKUP(AC19,'Meltzer-Faber'!A3:A63,'Meltzer-Faber'!B3:B63))</f>
        <v>0</v>
      </c>
      <c r="AF19" s="227" t="b">
        <f>IF(AD19=1,LOOKUP(AC19,'Meltzer-Faber'!A3:A63,'Meltzer-Faber'!C3:C63))</f>
        <v>0</v>
      </c>
      <c r="AG19" s="227" t="b">
        <f>IF(AB19="m",AE19,IF(AB19="k",AF19,""))</f>
        <v>0</v>
      </c>
      <c r="AH19" s="228">
        <f>IF(B19="","",IF(B19&gt;175.508,1,IF(B19&lt;32,10^(0.75194503*LOG10(32/175.508)^2),10^(0.75194503*LOG10(B19/175.508)^2))))</f>
        <v>1.353192337</v>
      </c>
      <c r="AI19" s="229"/>
      <c r="AJ19" s="229"/>
      <c r="AK19" s="229"/>
      <c r="AL19" s="229"/>
      <c r="AM19" s="229"/>
    </row>
    <row r="20" ht="18.0" customHeight="1">
      <c r="A20" s="230"/>
      <c r="B20" s="231"/>
      <c r="C20" s="232"/>
      <c r="D20" s="233"/>
      <c r="E20" s="234"/>
      <c r="F20" s="235"/>
      <c r="G20" s="236"/>
      <c r="H20" s="236"/>
      <c r="I20" s="237"/>
      <c r="J20" s="78"/>
      <c r="K20" s="79"/>
      <c r="L20" s="238"/>
      <c r="M20" s="78"/>
      <c r="N20" s="79"/>
      <c r="O20" s="232"/>
      <c r="P20" s="239"/>
      <c r="Q20" s="240">
        <f>IF(R19="","",R19*1.2)</f>
        <v>178.6213885</v>
      </c>
      <c r="R20" s="78"/>
      <c r="S20" s="241"/>
      <c r="T20" s="242">
        <f>IF(T19="","",T19*20)</f>
        <v>161</v>
      </c>
      <c r="U20" s="242">
        <f>IF(U19="","",(U19*10)*AH19)</f>
        <v>134.913276</v>
      </c>
      <c r="V20" s="242">
        <f>IF(V19="","",IF((80+(8-ROUNDUP(V19,1))*40)&lt;0,0,80+(8-ROUNDUP(V19,1))*40))</f>
        <v>120</v>
      </c>
      <c r="W20" s="242">
        <f>IF(SUM(T20,U20,V20)&gt;0,SUM(T20,U20,V20),"")</f>
        <v>415.913276</v>
      </c>
      <c r="X20" s="243">
        <f>IF(OR(Q20="",T20="",U20="",V20=""),"",SUM(Q20,T20,U20,V20))</f>
        <v>594.5346645</v>
      </c>
      <c r="Y20" s="244">
        <v>3.0</v>
      </c>
      <c r="Z20" s="245"/>
      <c r="AA20" s="223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</row>
    <row r="21" ht="18.0" customHeight="1">
      <c r="A21" s="207" t="s">
        <v>93</v>
      </c>
      <c r="B21" s="208">
        <v>66.4</v>
      </c>
      <c r="C21" s="209" t="s">
        <v>68</v>
      </c>
      <c r="D21" s="210" t="s">
        <v>51</v>
      </c>
      <c r="E21" s="211">
        <v>39569.0</v>
      </c>
      <c r="F21" s="212"/>
      <c r="G21" s="213" t="s">
        <v>99</v>
      </c>
      <c r="H21" s="213" t="s">
        <v>56</v>
      </c>
      <c r="I21" s="212">
        <v>53.0</v>
      </c>
      <c r="J21" s="212">
        <v>56.0</v>
      </c>
      <c r="K21" s="212">
        <v>58.0</v>
      </c>
      <c r="L21" s="212">
        <v>64.0</v>
      </c>
      <c r="M21" s="212">
        <v>67.0</v>
      </c>
      <c r="N21" s="212">
        <v>70.0</v>
      </c>
      <c r="O21" s="214">
        <f>IF(MAX(I21:K21)&gt;0,IF(MAX(I21:K21)&lt;0,0,TRUNC(MAX(I21:K21)/1)*1),"")</f>
        <v>58</v>
      </c>
      <c r="P21" s="215">
        <f>IF(MAX(L21:N21)&gt;0,IF(MAX(L21:N21)&lt;0,0,TRUNC(MAX(L21:N21)/1)*1),"")</f>
        <v>70</v>
      </c>
      <c r="Q21" s="216">
        <f>IF(O21="","",IF(P21="","",IF(SUM(O21:P21)=0,"",SUM(O21:P21))))</f>
        <v>128</v>
      </c>
      <c r="R21" s="217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174.2613711</v>
      </c>
      <c r="S21" s="218" t="str">
        <f>IF(AD21=1,R21*AG21,"")</f>
        <v/>
      </c>
      <c r="T21" s="219">
        <f>IF('K2'!G19="","",'K2'!G19)</f>
        <v>6.23</v>
      </c>
      <c r="U21" s="219">
        <f>IF('K2'!K19="","",'K2'!K19)</f>
        <v>8.44</v>
      </c>
      <c r="V21" s="219">
        <f>IF('K2'!N19="","",'K2'!N19)</f>
        <v>7.48</v>
      </c>
      <c r="W21" s="219"/>
      <c r="X21" s="220" t="str">
        <f>IF(AC21&gt;34,(IF(OR(Q22="",T22="",U22="",V22=""),"",SUM(Q22,T22,U22,V22))*AG21),IF(OR(Q22="",T22="",U22="",V22=""),"",""))</f>
        <v/>
      </c>
      <c r="Y21" s="221"/>
      <c r="Z21" s="222"/>
      <c r="AA21" s="223">
        <f>V5</f>
        <v>44821</v>
      </c>
      <c r="AB21" s="224" t="str">
        <f>IF(ISNUMBER(FIND("M",C21)),"m",IF(ISNUMBER(FIND("K",C21)),"k"))</f>
        <v>m</v>
      </c>
      <c r="AC21" s="225">
        <f>IF(OR(E21="",AA21=""),0,(YEAR(AA21)-YEAR(E21)))</f>
        <v>14</v>
      </c>
      <c r="AD21" s="226" t="str">
        <f>IF(AC21&gt;34,1,"")</f>
        <v/>
      </c>
      <c r="AE21" s="227" t="b">
        <f>IF(AD21=1,LOOKUP(AC21,'Meltzer-Faber'!A3:A63,'Meltzer-Faber'!B3:B63))</f>
        <v>0</v>
      </c>
      <c r="AF21" s="227" t="b">
        <f>IF(AD21=1,LOOKUP(AC21,'Meltzer-Faber'!A3:A63,'Meltzer-Faber'!C3:C63))</f>
        <v>0</v>
      </c>
      <c r="AG21" s="227" t="b">
        <f>IF(AB21="m",AE21,IF(AB21="k",AF21,""))</f>
        <v>0</v>
      </c>
      <c r="AH21" s="228">
        <f>IF(B21="","",IF(B21&gt;175.508,1,IF(B21&lt;32,10^(0.75194503*LOG10(32/175.508)^2),10^(0.75194503*LOG10(B21/175.508)^2))))</f>
        <v>1.361416962</v>
      </c>
      <c r="AI21" s="229"/>
      <c r="AJ21" s="229"/>
      <c r="AK21" s="229"/>
      <c r="AL21" s="229"/>
      <c r="AM21" s="229"/>
    </row>
    <row r="22" ht="18.0" customHeight="1">
      <c r="A22" s="230"/>
      <c r="B22" s="231"/>
      <c r="C22" s="232"/>
      <c r="D22" s="233"/>
      <c r="E22" s="234"/>
      <c r="F22" s="235"/>
      <c r="G22" s="236"/>
      <c r="H22" s="236"/>
      <c r="I22" s="237"/>
      <c r="J22" s="78"/>
      <c r="K22" s="79"/>
      <c r="L22" s="238"/>
      <c r="M22" s="78"/>
      <c r="N22" s="79"/>
      <c r="O22" s="232"/>
      <c r="P22" s="239"/>
      <c r="Q22" s="240">
        <f>IF(R21="","",R21*1.2)</f>
        <v>209.1136453</v>
      </c>
      <c r="R22" s="78"/>
      <c r="S22" s="241"/>
      <c r="T22" s="242">
        <f>IF(T21="","",T21*20)</f>
        <v>124.6</v>
      </c>
      <c r="U22" s="242">
        <f>IF(U21="","",(U21*10)*AH21)</f>
        <v>114.9035916</v>
      </c>
      <c r="V22" s="242">
        <f>IF(V21="","",IF((80+(8-ROUNDUP(V21,1))*40)&lt;0,0,80+(8-ROUNDUP(V21,1))*40))</f>
        <v>100</v>
      </c>
      <c r="W22" s="242">
        <f>IF(SUM(T22,U22,V22)&gt;0,SUM(T22,U22,V22),"")</f>
        <v>339.5035916</v>
      </c>
      <c r="X22" s="243">
        <f>IF(OR(Q22="",T22="",U22="",V22=""),"",SUM(Q22,T22,U22,V22))</f>
        <v>548.6172369</v>
      </c>
      <c r="Y22" s="244">
        <v>5.0</v>
      </c>
      <c r="Z22" s="245"/>
      <c r="AA22" s="223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</row>
    <row r="23" ht="18.0" customHeight="1">
      <c r="A23" s="207" t="s">
        <v>93</v>
      </c>
      <c r="B23" s="208">
        <v>64.99</v>
      </c>
      <c r="C23" s="209" t="s">
        <v>68</v>
      </c>
      <c r="D23" s="210" t="s">
        <v>51</v>
      </c>
      <c r="E23" s="211">
        <v>40059.0</v>
      </c>
      <c r="F23" s="212"/>
      <c r="G23" s="213" t="s">
        <v>100</v>
      </c>
      <c r="H23" s="213" t="s">
        <v>101</v>
      </c>
      <c r="I23" s="212">
        <v>48.0</v>
      </c>
      <c r="J23" s="212">
        <v>52.0</v>
      </c>
      <c r="K23" s="212">
        <v>54.0</v>
      </c>
      <c r="L23" s="212">
        <v>77.0</v>
      </c>
      <c r="M23" s="212">
        <v>79.0</v>
      </c>
      <c r="N23" s="212">
        <v>-81.0</v>
      </c>
      <c r="O23" s="214">
        <f>IF(MAX(I23:K23)&gt;0,IF(MAX(I23:K23)&lt;0,0,TRUNC(MAX(I23:K23)/1)*1),"")</f>
        <v>54</v>
      </c>
      <c r="P23" s="215">
        <f>IF(MAX(L23:N23)&gt;0,IF(MAX(L23:N23)&lt;0,0,TRUNC(MAX(L23:N23)/1)*1),"")</f>
        <v>79</v>
      </c>
      <c r="Q23" s="216">
        <f>IF(O23="","",IF(P23="","",IF(SUM(O23:P23)=0,"",SUM(O23:P23))))</f>
        <v>133</v>
      </c>
      <c r="R23" s="217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>183.5801753</v>
      </c>
      <c r="S23" s="218" t="str">
        <f>IF(AD23=1,R23*AG23,"")</f>
        <v/>
      </c>
      <c r="T23" s="219">
        <f>IF('K2'!G21="","",'K2'!G21)</f>
        <v>7.89</v>
      </c>
      <c r="U23" s="219">
        <f>IF('K2'!K21="","",'K2'!K21)</f>
        <v>12.03</v>
      </c>
      <c r="V23" s="219">
        <f>IF('K2'!N21="","",'K2'!N21)</f>
        <v>6.56</v>
      </c>
      <c r="W23" s="219"/>
      <c r="X23" s="220" t="str">
        <f>IF(AC23&gt;34,(IF(OR(Q24="",T24="",U24="",V24=""),"",SUM(Q24,T24,U24,V24))*AG23),IF(OR(Q24="",T24="",U24="",V24=""),"",""))</f>
        <v/>
      </c>
      <c r="Y23" s="221"/>
      <c r="Z23" s="222"/>
      <c r="AA23" s="223">
        <f>V5</f>
        <v>44821</v>
      </c>
      <c r="AB23" s="224" t="str">
        <f>IF(ISNUMBER(FIND("M",C23)),"m",IF(ISNUMBER(FIND("K",C23)),"k"))</f>
        <v>m</v>
      </c>
      <c r="AC23" s="225">
        <f>IF(OR(E23="",AA23=""),0,(YEAR(AA23)-YEAR(E23)))</f>
        <v>13</v>
      </c>
      <c r="AD23" s="226" t="str">
        <f>IF(AC23&gt;34,1,"")</f>
        <v/>
      </c>
      <c r="AE23" s="227" t="b">
        <f>IF(AD23=1,LOOKUP(AC23,'Meltzer-Faber'!A3:A63,'Meltzer-Faber'!B3:B63))</f>
        <v>0</v>
      </c>
      <c r="AF23" s="227" t="b">
        <f>IF(AD23=1,LOOKUP(AC23,'Meltzer-Faber'!A3:A63,'Meltzer-Faber'!C3:C63))</f>
        <v>0</v>
      </c>
      <c r="AG23" s="227" t="b">
        <f>IF(AB23="m",AE23,IF(AB23="k",AF23,""))</f>
        <v>0</v>
      </c>
      <c r="AH23" s="228">
        <f>IF(B23="","",IF(B23&gt;175.508,1,IF(B23&lt;32,10^(0.75194503*LOG10(32/175.508)^2),10^(0.75194503*LOG10(B23/175.508)^2))))</f>
        <v>1.38030207</v>
      </c>
      <c r="AI23" s="229"/>
      <c r="AJ23" s="229"/>
      <c r="AK23" s="229"/>
      <c r="AL23" s="229"/>
      <c r="AM23" s="229"/>
    </row>
    <row r="24" ht="18.0" customHeight="1">
      <c r="A24" s="230"/>
      <c r="B24" s="231"/>
      <c r="C24" s="232"/>
      <c r="D24" s="233"/>
      <c r="E24" s="234"/>
      <c r="F24" s="235"/>
      <c r="G24" s="236"/>
      <c r="H24" s="236"/>
      <c r="I24" s="237"/>
      <c r="J24" s="78"/>
      <c r="K24" s="79"/>
      <c r="L24" s="238"/>
      <c r="M24" s="78"/>
      <c r="N24" s="79"/>
      <c r="O24" s="232"/>
      <c r="P24" s="239"/>
      <c r="Q24" s="240">
        <f>IF(R23="","",R23*1.2)</f>
        <v>220.2962103</v>
      </c>
      <c r="R24" s="78"/>
      <c r="S24" s="241"/>
      <c r="T24" s="242">
        <f>IF(T23="","",T23*20)</f>
        <v>157.8</v>
      </c>
      <c r="U24" s="242">
        <f>IF(U23="","",(U23*10)*AH23)</f>
        <v>166.050339</v>
      </c>
      <c r="V24" s="242">
        <f>IF(V23="","",IF((80+(8-ROUNDUP(V23,1))*40)&lt;0,0,80+(8-ROUNDUP(V23,1))*40))</f>
        <v>136</v>
      </c>
      <c r="W24" s="242">
        <f>IF(SUM(T24,U24,V24)&gt;0,SUM(T24,U24,V24),"")</f>
        <v>459.850339</v>
      </c>
      <c r="X24" s="243">
        <f>IF(OR(Q24="",T24="",U24="",V24=""),"",SUM(Q24,T24,U24,V24))</f>
        <v>680.1465493</v>
      </c>
      <c r="Y24" s="244">
        <v>1.0</v>
      </c>
      <c r="Z24" s="245"/>
      <c r="AA24" s="223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</row>
    <row r="25" ht="18.0" customHeight="1">
      <c r="A25" s="47" t="s">
        <v>102</v>
      </c>
      <c r="B25" s="48">
        <v>73.81</v>
      </c>
      <c r="C25" s="49" t="s">
        <v>68</v>
      </c>
      <c r="D25" s="50" t="s">
        <v>51</v>
      </c>
      <c r="E25" s="51">
        <v>39760.0</v>
      </c>
      <c r="F25" s="52"/>
      <c r="G25" s="53" t="s">
        <v>103</v>
      </c>
      <c r="H25" s="53" t="s">
        <v>53</v>
      </c>
      <c r="I25" s="52">
        <v>75.0</v>
      </c>
      <c r="J25" s="52">
        <v>79.0</v>
      </c>
      <c r="K25" s="52">
        <v>82.0</v>
      </c>
      <c r="L25" s="52">
        <v>90.0</v>
      </c>
      <c r="M25" s="52">
        <v>94.0</v>
      </c>
      <c r="N25" s="52">
        <v>97.0</v>
      </c>
      <c r="O25" s="55">
        <f>IF(MAX(I25:K25)&gt;0,IF(MAX(I25:K25)&lt;0,0,TRUNC(MAX(I25:K25)/1)*1),"")</f>
        <v>82</v>
      </c>
      <c r="P25" s="56">
        <f>IF(MAX(L25:N25)&gt;0,IF(MAX(L25:N25)&lt;0,0,TRUNC(MAX(L25:N25)/1)*1),"")</f>
        <v>97</v>
      </c>
      <c r="Q25" s="57">
        <f>IF(O25="","",IF(P25="","",IF(SUM(O25:P25)=0,"",SUM(O25:P25))))</f>
        <v>179</v>
      </c>
      <c r="R25" s="58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>228.6982217</v>
      </c>
      <c r="S25" s="59" t="str">
        <f>IF(AD25=1,R25*AG25,"")</f>
        <v/>
      </c>
      <c r="T25" s="60">
        <f>IF('K2'!G23="","",'K2'!G23)</f>
        <v>6.77</v>
      </c>
      <c r="U25" s="60">
        <f>IF('K2'!K23="","",'K2'!K23)</f>
        <v>11.14</v>
      </c>
      <c r="V25" s="60">
        <f>IF('K2'!N23="","",'K2'!N23)</f>
        <v>7.45</v>
      </c>
      <c r="W25" s="60"/>
      <c r="X25" s="206" t="str">
        <f>IF(AC25&gt;34,(IF(OR(Q26="",T26="",U26="",V26=""),"",SUM(Q26,T26,U26,V26))*AG25),IF(OR(Q26="",T26="",U26="",V26=""),"",""))</f>
        <v/>
      </c>
      <c r="Y25" s="88"/>
      <c r="Z25" s="89"/>
      <c r="AA25" s="64">
        <f>V5</f>
        <v>44821</v>
      </c>
      <c r="AB25" s="65" t="str">
        <f>IF(ISNUMBER(FIND("M",C25)),"m",IF(ISNUMBER(FIND("K",C25)),"k"))</f>
        <v>m</v>
      </c>
      <c r="AC25" s="66">
        <f>IF(OR(E25="",AA25=""),0,(YEAR(AA25)-YEAR(E25)))</f>
        <v>14</v>
      </c>
      <c r="AD25" s="67" t="str">
        <f>IF(AC25&gt;34,1,"")</f>
        <v/>
      </c>
      <c r="AE25" s="68" t="b">
        <f>IF(AD25=1,LOOKUP(AC25,'Meltzer-Faber'!A3:A63,'Meltzer-Faber'!B3:B63))</f>
        <v>0</v>
      </c>
      <c r="AF25" s="68" t="b">
        <f>IF(AD25=1,LOOKUP(AC25,'Meltzer-Faber'!A3:A63,'Meltzer-Faber'!C3:C63))</f>
        <v>0</v>
      </c>
      <c r="AG25" s="68" t="b">
        <f>IF(AB25="m",AE25,IF(AB25="k",AF25,""))</f>
        <v>0</v>
      </c>
      <c r="AH25" s="246">
        <f>IF(B25="","",IF(B25&gt;175.508,1,IF(B25&lt;32,10^(0.75194503*LOG10(32/175.508)^2),10^(0.75194503*LOG10(B25/175.508)^2))))</f>
        <v>1.277643697</v>
      </c>
      <c r="AI25" s="30"/>
      <c r="AJ25" s="30"/>
      <c r="AK25" s="30"/>
      <c r="AL25" s="30"/>
      <c r="AM25" s="30"/>
    </row>
    <row r="26" ht="18.0" customHeight="1">
      <c r="A26" s="70"/>
      <c r="B26" s="71"/>
      <c r="C26" s="72"/>
      <c r="D26" s="73"/>
      <c r="E26" s="74"/>
      <c r="F26" s="75"/>
      <c r="G26" s="76"/>
      <c r="H26" s="76"/>
      <c r="I26" s="77"/>
      <c r="J26" s="78"/>
      <c r="K26" s="79"/>
      <c r="L26" s="80"/>
      <c r="M26" s="78"/>
      <c r="N26" s="79"/>
      <c r="O26" s="72"/>
      <c r="P26" s="81"/>
      <c r="Q26" s="82">
        <f>IF(R25="","",R25*1.2)</f>
        <v>274.4378661</v>
      </c>
      <c r="R26" s="78"/>
      <c r="S26" s="83"/>
      <c r="T26" s="84">
        <f>IF(T25="","",T25*20)</f>
        <v>135.4</v>
      </c>
      <c r="U26" s="84">
        <f>IF(U25="","",(U25*10)*AH25)</f>
        <v>142.3295078</v>
      </c>
      <c r="V26" s="84">
        <f>IF(V25="","",IF((80+(8-ROUNDUP(V25,1))*40)&lt;0,0,80+(8-ROUNDUP(V25,1))*40))</f>
        <v>100</v>
      </c>
      <c r="W26" s="84">
        <f>IF(SUM(T26,U26,V26)&gt;0,SUM(T26,U26,V26),"")</f>
        <v>377.7295078</v>
      </c>
      <c r="X26" s="61">
        <f>IF(OR(Q26="",T26="",U26="",V26=""),"",SUM(Q26,T26,U26,V26))</f>
        <v>652.1673739</v>
      </c>
      <c r="Y26" s="85">
        <v>2.0</v>
      </c>
      <c r="Z26" s="86"/>
      <c r="AA26" s="64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ht="18.0" customHeight="1">
      <c r="A27" s="247" t="s">
        <v>104</v>
      </c>
      <c r="B27" s="48">
        <v>110.1</v>
      </c>
      <c r="C27" s="49" t="s">
        <v>68</v>
      </c>
      <c r="D27" s="50" t="s">
        <v>51</v>
      </c>
      <c r="E27" s="51">
        <v>39854.0</v>
      </c>
      <c r="F27" s="52"/>
      <c r="G27" s="53" t="s">
        <v>105</v>
      </c>
      <c r="H27" s="53" t="s">
        <v>95</v>
      </c>
      <c r="I27" s="52">
        <v>32.0</v>
      </c>
      <c r="J27" s="52">
        <v>36.0</v>
      </c>
      <c r="K27" s="52">
        <v>38.0</v>
      </c>
      <c r="L27" s="52">
        <v>35.0</v>
      </c>
      <c r="M27" s="52">
        <v>40.0</v>
      </c>
      <c r="N27" s="52">
        <v>45.0</v>
      </c>
      <c r="O27" s="55">
        <f>IF(MAX(I27:K27)&gt;0,IF(MAX(I27:K27)&lt;0,0,TRUNC(MAX(I27:K27)/1)*1),"")</f>
        <v>38</v>
      </c>
      <c r="P27" s="56">
        <f>IF(MAX(L27:N27)&gt;0,IF(MAX(L27:N27)&lt;0,0,TRUNC(MAX(L27:N27)/1)*1),"")</f>
        <v>45</v>
      </c>
      <c r="Q27" s="57">
        <f>IF(O27="","",IF(P27="","",IF(SUM(O27:P27)=0,"",SUM(O27:P27))))</f>
        <v>83</v>
      </c>
      <c r="R27" s="58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>89.10774664</v>
      </c>
      <c r="S27" s="59" t="str">
        <f>IF(AD27=1,R27*AG27,"")</f>
        <v/>
      </c>
      <c r="T27" s="60">
        <f>IF('K2'!G25="","",'K2'!G25)</f>
        <v>4.1</v>
      </c>
      <c r="U27" s="60">
        <f>IF('K2'!K25="","",'K2'!K25)</f>
        <v>7.67</v>
      </c>
      <c r="V27" s="60">
        <f>IF('K2'!N25="","",'K2'!N25)</f>
        <v>9.44</v>
      </c>
      <c r="W27" s="60"/>
      <c r="X27" s="206" t="str">
        <f>IF(AC27&gt;34,(IF(OR(Q28="",T28="",U28="",V28=""),"",SUM(Q28,T28,U28,V28))*AG27),IF(OR(Q28="",T28="",U28="",V28=""),"",""))</f>
        <v/>
      </c>
      <c r="Y27" s="88"/>
      <c r="Z27" s="89"/>
      <c r="AA27" s="64">
        <f>V5</f>
        <v>44821</v>
      </c>
      <c r="AB27" s="65" t="str">
        <f>IF(ISNUMBER(FIND("M",C27)),"m",IF(ISNUMBER(FIND("K",C27)),"k"))</f>
        <v>m</v>
      </c>
      <c r="AC27" s="66">
        <f>IF(OR(E27="",AA27=""),0,(YEAR(AA27)-YEAR(E27)))</f>
        <v>13</v>
      </c>
      <c r="AD27" s="67" t="str">
        <f>IF(AC27&gt;34,1,"")</f>
        <v/>
      </c>
      <c r="AE27" s="68" t="b">
        <f>IF(AD27=1,LOOKUP(AC27,'Meltzer-Faber'!A3:A63,'Meltzer-Faber'!B3:B63))</f>
        <v>0</v>
      </c>
      <c r="AF27" s="68" t="b">
        <f>IF(AD27=1,LOOKUP(AC27,'Meltzer-Faber'!A3:A63,'Meltzer-Faber'!C3:C63))</f>
        <v>0</v>
      </c>
      <c r="AG27" s="68" t="b">
        <f>IF(AB27="m",AE27,IF(AB27="k",AF27,""))</f>
        <v>0</v>
      </c>
      <c r="AH27" s="246">
        <f>IF(B27="","",IF(B27&gt;175.508,1,IF(B27&lt;32,10^(0.75194503*LOG10(32/175.508)^2),10^(0.75194503*LOG10(B27/175.508)^2))))</f>
        <v>1.073587309</v>
      </c>
      <c r="AI27" s="30"/>
      <c r="AJ27" s="30"/>
      <c r="AK27" s="30"/>
      <c r="AL27" s="30"/>
      <c r="AM27" s="30"/>
    </row>
    <row r="28" ht="18.0" customHeight="1">
      <c r="A28" s="70"/>
      <c r="B28" s="71"/>
      <c r="C28" s="72"/>
      <c r="D28" s="73"/>
      <c r="E28" s="74"/>
      <c r="F28" s="75"/>
      <c r="G28" s="76"/>
      <c r="H28" s="76"/>
      <c r="I28" s="77"/>
      <c r="J28" s="78"/>
      <c r="K28" s="79"/>
      <c r="L28" s="80"/>
      <c r="M28" s="78"/>
      <c r="N28" s="79"/>
      <c r="O28" s="72"/>
      <c r="P28" s="81"/>
      <c r="Q28" s="82">
        <f>IF(R27="","",R27*1.2)</f>
        <v>106.929296</v>
      </c>
      <c r="R28" s="78"/>
      <c r="S28" s="83"/>
      <c r="T28" s="84">
        <f>IF(T27="","",T27*20)</f>
        <v>82</v>
      </c>
      <c r="U28" s="84">
        <f>IF(U27="","",(U27*10)*AH27)</f>
        <v>82.3441466</v>
      </c>
      <c r="V28" s="84">
        <f>IF(V27="","",IF((80+(8-ROUNDUP(V27,1))*40)&lt;0,0,80+(8-ROUNDUP(V27,1))*40))</f>
        <v>20</v>
      </c>
      <c r="W28" s="84">
        <f>IF(SUM(T28,U28,V28)&gt;0,SUM(T28,U28,V28),"")</f>
        <v>184.3441466</v>
      </c>
      <c r="X28" s="61">
        <f>IF(OR(Q28="",T28="",U28="",V28=""),"",SUM(Q28,T28,U28,V28))</f>
        <v>291.2734426</v>
      </c>
      <c r="Y28" s="85">
        <v>10.0</v>
      </c>
      <c r="Z28" s="86"/>
      <c r="AA28" s="64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ht="18.0" customHeight="1">
      <c r="A29" s="134"/>
      <c r="B29" s="135"/>
      <c r="C29" s="136"/>
      <c r="D29" s="136"/>
      <c r="E29" s="136"/>
      <c r="F29" s="136"/>
      <c r="G29" s="137"/>
      <c r="H29" s="137"/>
      <c r="I29" s="138"/>
      <c r="J29" s="138"/>
      <c r="K29" s="138"/>
      <c r="L29" s="138"/>
      <c r="M29" s="138"/>
      <c r="N29" s="138"/>
      <c r="O29" s="55" t="str">
        <f>IF(MAX(I29:K29)&gt;0,IF(MAX(I29:K29)&lt;0,0,TRUNC(MAX(I29:K29)/1)*1),"")</f>
        <v/>
      </c>
      <c r="P29" s="56" t="str">
        <f>IF(MAX(L29:N29)&gt;0,IF(MAX(L29:N29)&lt;0,0,TRUNC(MAX(L29:N29)/1)*1),"")</f>
        <v/>
      </c>
      <c r="Q29" s="57" t="str">
        <f>IF(O29="","",IF(P29="","",IF(SUM(O29:P29)=0,"",SUM(O29:P29))))</f>
        <v/>
      </c>
      <c r="R29" s="58" t="str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/>
      </c>
      <c r="S29" s="59" t="str">
        <f>IF(AD29=1,R29*AG29,"")</f>
        <v/>
      </c>
      <c r="T29" s="60" t="str">
        <f>IF('K2'!G27="","",'K2'!G27)</f>
        <v/>
      </c>
      <c r="U29" s="60" t="str">
        <f>IF('K2'!K27="","",'K2'!K27)</f>
        <v/>
      </c>
      <c r="V29" s="60" t="str">
        <f>IF('K2'!N27="","",'K2'!N27)</f>
        <v/>
      </c>
      <c r="W29" s="60"/>
      <c r="X29" s="206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44821</v>
      </c>
      <c r="AB29" s="65" t="b">
        <f>IF(ISNUMBER(FIND("M",C29)),"m",IF(ISNUMBER(FIND("K",C29)),"k"))</f>
        <v>0</v>
      </c>
      <c r="AC29" s="66">
        <f>IF(OR(E29="",AA29=""),0,(YEAR(AA29)-YEAR(E29)))</f>
        <v>0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str">
        <f>IF(AB29="m",AE29,IF(AB29="k",AF29,""))</f>
        <v/>
      </c>
      <c r="AH29" s="246" t="str">
        <f>IF(B29="","",IF(B29&gt;175.508,1,IF(B29&lt;32,10^(0.75194503*LOG10(32/175.508)^2),10^(0.75194503*LOG10(B29/175.508)^2))))</f>
        <v/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4"/>
      <c r="G30" s="76"/>
      <c r="H30" s="139"/>
      <c r="I30" s="80"/>
      <c r="J30" s="78"/>
      <c r="K30" s="79"/>
      <c r="L30" s="80"/>
      <c r="M30" s="78"/>
      <c r="N30" s="79"/>
      <c r="O30" s="72"/>
      <c r="P30" s="81"/>
      <c r="Q30" s="82" t="str">
        <f>IF(AC29&gt;34,IF(S29="","",S29*1.2),IF(R29="","",R29*1.2))</f>
        <v/>
      </c>
      <c r="R30" s="78"/>
      <c r="S30" s="83"/>
      <c r="T30" s="84" t="str">
        <f>IF(T29="","",T29*20)</f>
        <v/>
      </c>
      <c r="U30" s="84" t="str">
        <f>IF(U29="","",(U29*10)*AH29)</f>
        <v/>
      </c>
      <c r="V30" s="84" t="str">
        <f>IF(V29="","",IF((80+(8-ROUNDUP(V29,1))*40)&lt;0,0,80+(8-ROUNDUP(V29,1))*40))</f>
        <v/>
      </c>
      <c r="W30" s="84" t="str">
        <f>IF(SUM(T30,U30,V30)&gt;0,SUM(T30,U30,V30),"")</f>
        <v/>
      </c>
      <c r="X30" s="61" t="str">
        <f>IF(OR(Q30="",T30="",U30="",V30=""),"",SUM(Q30,T30,U30,V30))</f>
        <v/>
      </c>
      <c r="Y30" s="85"/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134"/>
      <c r="B31" s="135"/>
      <c r="C31" s="136"/>
      <c r="D31" s="136"/>
      <c r="E31" s="136"/>
      <c r="F31" s="136"/>
      <c r="G31" s="137"/>
      <c r="H31" s="137"/>
      <c r="I31" s="138"/>
      <c r="J31" s="138"/>
      <c r="K31" s="138"/>
      <c r="L31" s="138"/>
      <c r="M31" s="138"/>
      <c r="N31" s="138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IF('K2'!G29="","",'K2'!G29)</f>
        <v/>
      </c>
      <c r="U31" s="60" t="str">
        <f>IF('K2'!K29="","",'K2'!K29)</f>
        <v/>
      </c>
      <c r="V31" s="60" t="str">
        <f>IF('K2'!N29="","",'K2'!N29)</f>
        <v/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44821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246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140"/>
      <c r="B32" s="135"/>
      <c r="C32" s="141"/>
      <c r="D32" s="142"/>
      <c r="E32" s="143"/>
      <c r="F32" s="143"/>
      <c r="G32" s="144"/>
      <c r="H32" s="145"/>
      <c r="I32" s="146"/>
      <c r="J32" s="147"/>
      <c r="K32" s="148"/>
      <c r="L32" s="146"/>
      <c r="M32" s="147"/>
      <c r="N32" s="148"/>
      <c r="O32" s="146"/>
      <c r="P32" s="149"/>
      <c r="Q32" s="82" t="str">
        <f>IF(AC31&gt;34,IF(S31="","",S31*1.2),IF(R31="","",R31*1.2))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162" t="str">
        <f>IF('K2'!G31="","",'K2'!G31)</f>
        <v/>
      </c>
      <c r="U33" s="60" t="str">
        <f>IF('K2'!K31="","",'K2'!K31)</f>
        <v/>
      </c>
      <c r="V33" s="162" t="str">
        <f>IF('K2'!N31="","",'K2'!N31)</f>
        <v/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44821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246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IF(AC33&gt;34,IF(S33="","",S33*1.2),IF(R33="","",R33*1.2))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60" t="str">
        <f>IF('K2'!G33="","",'K2'!G33)</f>
        <v/>
      </c>
      <c r="U35" s="60" t="str">
        <f>IF('K2'!K33="","",'K2'!K33)</f>
        <v/>
      </c>
      <c r="V35" s="162" t="str">
        <f>IF('K2'!N33="","",'K2'!N33)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44821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70</v>
      </c>
      <c r="H38" s="193" t="s">
        <v>71</v>
      </c>
      <c r="I38" s="194">
        <v>1.0</v>
      </c>
      <c r="J38" s="193" t="s">
        <v>106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107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73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78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82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82</v>
      </c>
      <c r="H46" s="198" t="s">
        <v>85</v>
      </c>
      <c r="I46" s="19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29:N29">
    <cfRule type="cellIs" dxfId="0" priority="1" stopIfTrue="1" operator="between">
      <formula>1</formula>
      <formula>300</formula>
    </cfRule>
  </conditionalFormatting>
  <conditionalFormatting sqref="I29:N29">
    <cfRule type="cellIs" dxfId="1" priority="2" stopIfTrue="1" operator="lessThanOrEqual">
      <formula>0</formula>
    </cfRule>
  </conditionalFormatting>
  <conditionalFormatting sqref="I31:N31">
    <cfRule type="cellIs" dxfId="0" priority="3" stopIfTrue="1" operator="between">
      <formula>1</formula>
      <formula>300</formula>
    </cfRule>
  </conditionalFormatting>
  <conditionalFormatting sqref="I31:N31">
    <cfRule type="cellIs" dxfId="1" priority="4" stopIfTrue="1" operator="lessThanOrEqual">
      <formula>0</formula>
    </cfRule>
  </conditionalFormatting>
  <conditionalFormatting sqref="I33:N33">
    <cfRule type="cellIs" dxfId="0" priority="5" stopIfTrue="1" operator="between">
      <formula>1</formula>
      <formula>300</formula>
    </cfRule>
  </conditionalFormatting>
  <conditionalFormatting sqref="I33:N33">
    <cfRule type="cellIs" dxfId="1" priority="6" stopIfTrue="1" operator="lessThanOrEqual">
      <formula>0</formula>
    </cfRule>
  </conditionalFormatting>
  <conditionalFormatting sqref="I35:N35">
    <cfRule type="cellIs" dxfId="0" priority="7" stopIfTrue="1" operator="between">
      <formula>1</formula>
      <formula>300</formula>
    </cfRule>
  </conditionalFormatting>
  <conditionalFormatting sqref="I35:N35">
    <cfRule type="cellIs" dxfId="1" priority="8" stopIfTrue="1" operator="lessThanOrEqual">
      <formula>0</formula>
    </cfRule>
  </conditionalFormatting>
  <conditionalFormatting sqref="I25:N25">
    <cfRule type="cellIs" dxfId="0" priority="9" stopIfTrue="1" operator="between">
      <formula>1</formula>
      <formula>300</formula>
    </cfRule>
  </conditionalFormatting>
  <conditionalFormatting sqref="I25:N25">
    <cfRule type="cellIs" dxfId="1" priority="10" stopIfTrue="1" operator="lessThanOrEqual">
      <formula>0</formula>
    </cfRule>
  </conditionalFormatting>
  <conditionalFormatting sqref="I23:N23">
    <cfRule type="cellIs" dxfId="0" priority="11" stopIfTrue="1" operator="between">
      <formula>1</formula>
      <formula>300</formula>
    </cfRule>
  </conditionalFormatting>
  <conditionalFormatting sqref="I23:N23">
    <cfRule type="cellIs" dxfId="1" priority="12" stopIfTrue="1" operator="lessThanOrEqual">
      <formula>0</formula>
    </cfRule>
  </conditionalFormatting>
  <conditionalFormatting sqref="I9:N9">
    <cfRule type="cellIs" dxfId="0" priority="13" stopIfTrue="1" operator="between">
      <formula>1</formula>
      <formula>300</formula>
    </cfRule>
  </conditionalFormatting>
  <conditionalFormatting sqref="I9:N9">
    <cfRule type="cellIs" dxfId="1" priority="14" stopIfTrue="1" operator="lessThanOrEqual">
      <formula>0</formula>
    </cfRule>
  </conditionalFormatting>
  <conditionalFormatting sqref="I13:N13">
    <cfRule type="cellIs" dxfId="0" priority="15" stopIfTrue="1" operator="between">
      <formula>1</formula>
      <formula>300</formula>
    </cfRule>
  </conditionalFormatting>
  <conditionalFormatting sqref="I13:N13">
    <cfRule type="cellIs" dxfId="1" priority="16" stopIfTrue="1" operator="lessThanOrEqual">
      <formula>0</formula>
    </cfRule>
  </conditionalFormatting>
  <conditionalFormatting sqref="I11:N11">
    <cfRule type="cellIs" dxfId="0" priority="17" stopIfTrue="1" operator="between">
      <formula>1</formula>
      <formula>300</formula>
    </cfRule>
  </conditionalFormatting>
  <conditionalFormatting sqref="I11:N11">
    <cfRule type="cellIs" dxfId="1" priority="18" stopIfTrue="1" operator="lessThanOrEqual">
      <formula>0</formula>
    </cfRule>
  </conditionalFormatting>
  <conditionalFormatting sqref="I17:N17">
    <cfRule type="cellIs" dxfId="0" priority="19" stopIfTrue="1" operator="between">
      <formula>1</formula>
      <formula>300</formula>
    </cfRule>
  </conditionalFormatting>
  <conditionalFormatting sqref="I17:N17">
    <cfRule type="cellIs" dxfId="1" priority="20" stopIfTrue="1" operator="lessThanOrEqual">
      <formula>0</formula>
    </cfRule>
  </conditionalFormatting>
  <conditionalFormatting sqref="I19:N19">
    <cfRule type="cellIs" dxfId="0" priority="21" stopIfTrue="1" operator="between">
      <formula>1</formula>
      <formula>300</formula>
    </cfRule>
  </conditionalFormatting>
  <conditionalFormatting sqref="I19:N19">
    <cfRule type="cellIs" dxfId="1" priority="22" stopIfTrue="1" operator="lessThanOrEqual">
      <formula>0</formula>
    </cfRule>
  </conditionalFormatting>
  <conditionalFormatting sqref="I21:N21">
    <cfRule type="cellIs" dxfId="0" priority="23" stopIfTrue="1" operator="between">
      <formula>1</formula>
      <formula>300</formula>
    </cfRule>
  </conditionalFormatting>
  <conditionalFormatting sqref="I21:N21">
    <cfRule type="cellIs" dxfId="1" priority="24" stopIfTrue="1" operator="lessThanOrEqual">
      <formula>0</formula>
    </cfRule>
  </conditionalFormatting>
  <conditionalFormatting sqref="I15:N15">
    <cfRule type="cellIs" dxfId="0" priority="25" stopIfTrue="1" operator="between">
      <formula>1</formula>
      <formula>300</formula>
    </cfRule>
  </conditionalFormatting>
  <conditionalFormatting sqref="I15:N15">
    <cfRule type="cellIs" dxfId="1" priority="26" stopIfTrue="1" operator="lessThanOrEqual">
      <formula>0</formula>
    </cfRule>
  </conditionalFormatting>
  <conditionalFormatting sqref="I27:N27">
    <cfRule type="cellIs" dxfId="0" priority="27" stopIfTrue="1" operator="between">
      <formula>1</formula>
      <formula>300</formula>
    </cfRule>
  </conditionalFormatting>
  <conditionalFormatting sqref="I27:N27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"13-14,15-16,17-18,19-23,=23,24-34,=35,35+"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336">
        <v>44822.0</v>
      </c>
      <c r="M3" s="335" t="s">
        <v>11</v>
      </c>
      <c r="N3" s="337">
        <v>7.0</v>
      </c>
      <c r="O3" s="338"/>
      <c r="P3" s="339"/>
    </row>
    <row r="4" ht="12.0" customHeight="1">
      <c r="B4" s="340" t="s">
        <v>286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IF('P7'!D9="","",'P7'!D9)</f>
        <v>24-34</v>
      </c>
      <c r="C7" s="357" t="str">
        <f>IF('P7'!G9="","",'P7'!G9)</f>
        <v>Rebekka Tao Jacobsen</v>
      </c>
      <c r="D7" s="358">
        <v>7.22</v>
      </c>
      <c r="E7" s="358">
        <v>7.27</v>
      </c>
      <c r="F7" s="358">
        <v>7.25</v>
      </c>
      <c r="G7" s="359">
        <f>IF(MAX(D7,E7,F7)&gt;0,MAX(D7,E7,F7),"")</f>
        <v>7.27</v>
      </c>
      <c r="H7" s="360">
        <v>10.11</v>
      </c>
      <c r="I7" s="358">
        <v>10.49</v>
      </c>
      <c r="J7" s="358">
        <v>10.18</v>
      </c>
      <c r="K7" s="359">
        <f>IF(MAX(H7,I7,J7)&gt;0,MAX(H7,I7,J7),"")</f>
        <v>10.49</v>
      </c>
      <c r="L7" s="362">
        <v>6.92</v>
      </c>
      <c r="M7" s="358">
        <v>6.86</v>
      </c>
      <c r="N7" s="359">
        <f>IF(MIN(L7,M7)&gt;0,MIN(L7,M7),"")</f>
        <v>6.86</v>
      </c>
      <c r="O7" s="363"/>
      <c r="P7" s="364"/>
    </row>
    <row r="8" ht="16.5" customHeight="1">
      <c r="B8" s="365"/>
      <c r="C8" s="366" t="str">
        <f>IF('P7'!H9="","",'P7'!H9)</f>
        <v>Larvik AK</v>
      </c>
      <c r="D8" s="367"/>
      <c r="E8" s="367"/>
      <c r="F8" s="368"/>
      <c r="G8" s="369"/>
      <c r="H8" s="370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375" t="str">
        <f>IF('P7'!D11="","",'P7'!D11)</f>
        <v>24-34</v>
      </c>
      <c r="C9" s="376" t="str">
        <f>IF('P7'!G11="","",'P7'!G11)</f>
        <v>Melissa Schanche</v>
      </c>
      <c r="D9" s="377">
        <v>6.96</v>
      </c>
      <c r="E9" s="377">
        <v>7.2</v>
      </c>
      <c r="F9" s="382" t="s">
        <v>125</v>
      </c>
      <c r="G9" s="378">
        <f>IF(MAX(D9,E9,F9)&gt;0,MAX(D9,E9,F9),"")</f>
        <v>7.2</v>
      </c>
      <c r="H9" s="379">
        <v>8.98</v>
      </c>
      <c r="I9" s="377">
        <v>8.72</v>
      </c>
      <c r="J9" s="377">
        <v>6.76</v>
      </c>
      <c r="K9" s="380">
        <f>IF(MAX(H9,I9,J9)&gt;0,MAX(H9,I9,J9),"")</f>
        <v>8.98</v>
      </c>
      <c r="L9" s="381">
        <v>8.88</v>
      </c>
      <c r="M9" s="377">
        <v>7.72</v>
      </c>
      <c r="N9" s="380">
        <f>IF(MIN(L9,M9)&gt;0,MIN(L9,M9),"")</f>
        <v>7.72</v>
      </c>
      <c r="O9" s="363"/>
      <c r="P9" s="364"/>
    </row>
    <row r="10" ht="16.5" customHeight="1">
      <c r="B10" s="365"/>
      <c r="C10" s="366" t="str">
        <f>IF('P7'!H11="","",'P7'!H11)</f>
        <v>Spydeberg Atletene</v>
      </c>
      <c r="D10" s="367"/>
      <c r="E10" s="367"/>
      <c r="F10" s="368"/>
      <c r="G10" s="369"/>
      <c r="H10" s="370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375" t="str">
        <f>IF('P7'!D13="","",'P7'!D13)</f>
        <v>24-34</v>
      </c>
      <c r="C11" s="376" t="str">
        <f>IF('P7'!G13="","",'P7'!G13)</f>
        <v>Marit Årdalsbakke</v>
      </c>
      <c r="D11" s="382" t="s">
        <v>287</v>
      </c>
      <c r="E11" s="377">
        <v>7.64</v>
      </c>
      <c r="F11" s="377">
        <v>7.74</v>
      </c>
      <c r="G11" s="378">
        <f>IF(MAX(D11,E11,F11)&gt;0,MAX(D11,E11,F11),"")</f>
        <v>7.74</v>
      </c>
      <c r="H11" s="410" t="s">
        <v>125</v>
      </c>
      <c r="I11" s="377">
        <v>13.47</v>
      </c>
      <c r="J11" s="377">
        <v>14.2</v>
      </c>
      <c r="K11" s="380">
        <f>IF(MAX(H11,I11,J11)&gt;0,MAX(H11,I11,J11),"")</f>
        <v>14.2</v>
      </c>
      <c r="L11" s="381">
        <v>7.03</v>
      </c>
      <c r="M11" s="377">
        <v>6.83</v>
      </c>
      <c r="N11" s="380">
        <f>IF(MIN(L11,M11)&gt;0,MIN(L11,M11),"")</f>
        <v>6.83</v>
      </c>
      <c r="O11" s="363"/>
      <c r="P11" s="364"/>
    </row>
    <row r="12" ht="16.5" customHeight="1">
      <c r="B12" s="365"/>
      <c r="C12" s="366" t="str">
        <f>IF('P7'!H13="","",'P7'!H13)</f>
        <v>Tambarskjelvar IL</v>
      </c>
      <c r="D12" s="367"/>
      <c r="E12" s="367"/>
      <c r="F12" s="368"/>
      <c r="G12" s="369"/>
      <c r="H12" s="370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375" t="str">
        <f>IF('P7'!D15="","",'P7'!D15)</f>
        <v>24-34</v>
      </c>
      <c r="C13" s="376" t="str">
        <f>IF('P7'!G15="","",'P7'!G15)</f>
        <v>Lone Kalland</v>
      </c>
      <c r="D13" s="377">
        <v>7.13</v>
      </c>
      <c r="E13" s="377">
        <v>7.02</v>
      </c>
      <c r="F13" s="377">
        <v>7.06</v>
      </c>
      <c r="G13" s="378">
        <f>IF(MAX(D13,E13,F13)&gt;0,MAX(D13,E13,F13),"")</f>
        <v>7.13</v>
      </c>
      <c r="H13" s="379">
        <v>8.76</v>
      </c>
      <c r="I13" s="377">
        <v>8.95</v>
      </c>
      <c r="J13" s="377">
        <v>12.82</v>
      </c>
      <c r="K13" s="380">
        <f>IF(MAX(H13,I13,J13)&gt;0,MAX(H13,I13,J13),"")</f>
        <v>12.82</v>
      </c>
      <c r="L13" s="381">
        <v>7.48</v>
      </c>
      <c r="M13" s="377">
        <v>7.48</v>
      </c>
      <c r="N13" s="380">
        <f>IF(MIN(L13,M13)&gt;0,MIN(L13,M13),"")</f>
        <v>7.48</v>
      </c>
      <c r="O13" s="363"/>
      <c r="P13" s="364"/>
    </row>
    <row r="14" ht="16.5" customHeight="1">
      <c r="B14" s="365"/>
      <c r="C14" s="366" t="str">
        <f>IF('P7'!H15="","",'P7'!H15)</f>
        <v>Tambarskjelvar IL</v>
      </c>
      <c r="D14" s="367"/>
      <c r="E14" s="367"/>
      <c r="F14" s="368"/>
      <c r="G14" s="369"/>
      <c r="H14" s="370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375" t="str">
        <f>IF('P7'!D17="","",'P7'!D17)</f>
        <v>24-34</v>
      </c>
      <c r="C15" s="376" t="str">
        <f>IF('P7'!G17="","",'P7'!G17)</f>
        <v>Linnea Johanssen</v>
      </c>
      <c r="D15" s="377">
        <v>4.35</v>
      </c>
      <c r="E15" s="377">
        <v>4.93</v>
      </c>
      <c r="F15" s="377">
        <v>5.34</v>
      </c>
      <c r="G15" s="378">
        <f>IF(MAX(D15,E15,F15)&gt;0,MAX(D15,E15,F15),"")</f>
        <v>5.34</v>
      </c>
      <c r="H15" s="379">
        <v>7.41</v>
      </c>
      <c r="I15" s="377">
        <v>5.81</v>
      </c>
      <c r="J15" s="377">
        <v>6.32</v>
      </c>
      <c r="K15" s="380">
        <f>IF(MAX(H15,I15,J15)&gt;0,MAX(H15,I15,J15),"")</f>
        <v>7.41</v>
      </c>
      <c r="L15" s="381">
        <v>9.27</v>
      </c>
      <c r="M15" s="377">
        <v>9.9</v>
      </c>
      <c r="N15" s="380">
        <f>IF(MIN(L15,M15)&gt;0,MIN(L15,M15),"")</f>
        <v>9.27</v>
      </c>
      <c r="O15" s="363"/>
      <c r="P15" s="364"/>
    </row>
    <row r="16" ht="16.5" customHeight="1">
      <c r="B16" s="365"/>
      <c r="C16" s="366" t="str">
        <f>IF('P7'!H17="","",'P7'!H17)</f>
        <v>Spydeberg Atletene</v>
      </c>
      <c r="D16" s="367"/>
      <c r="E16" s="367"/>
      <c r="F16" s="368"/>
      <c r="G16" s="369"/>
      <c r="H16" s="370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375" t="str">
        <f>IF('P7'!D19="","",'P7'!D19)</f>
        <v>24-34</v>
      </c>
      <c r="C17" s="376" t="str">
        <f>IF('P7'!G19="","",'P7'!G19)</f>
        <v>Eva Kristin Erikson</v>
      </c>
      <c r="D17" s="377">
        <v>6.35</v>
      </c>
      <c r="E17" s="382" t="s">
        <v>125</v>
      </c>
      <c r="F17" s="382" t="s">
        <v>125</v>
      </c>
      <c r="G17" s="378">
        <f>IF(MAX(D17,E17,F17)&gt;0,MAX(D17,E17,F17),"")</f>
        <v>6.35</v>
      </c>
      <c r="H17" s="379">
        <v>6.57</v>
      </c>
      <c r="I17" s="382" t="s">
        <v>125</v>
      </c>
      <c r="J17" s="377">
        <v>8.89</v>
      </c>
      <c r="K17" s="380">
        <f>IF(MAX(H17,I17,J17)&gt;0,MAX(H17,I17,J17),"")</f>
        <v>8.89</v>
      </c>
      <c r="L17" s="381">
        <v>8.49</v>
      </c>
      <c r="M17" s="377">
        <v>8.54</v>
      </c>
      <c r="N17" s="380">
        <f>IF(MIN(L17,M17)&gt;0,MIN(L17,M17),"")</f>
        <v>8.49</v>
      </c>
      <c r="O17" s="363"/>
      <c r="P17" s="364"/>
    </row>
    <row r="18" ht="16.5" customHeight="1">
      <c r="B18" s="365"/>
      <c r="C18" s="366" t="str">
        <f>IF('P7'!H19="","",'P7'!H19)</f>
        <v>Spydeberg Atletene</v>
      </c>
      <c r="D18" s="367"/>
      <c r="E18" s="367"/>
      <c r="F18" s="368"/>
      <c r="G18" s="369"/>
      <c r="H18" s="370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375" t="str">
        <f>IF('P7'!D21="","",'P7'!D21)</f>
        <v/>
      </c>
      <c r="C19" s="376" t="str">
        <f>IF('P7'!G21="","",'P7'!G21)</f>
        <v/>
      </c>
      <c r="D19" s="377"/>
      <c r="E19" s="377"/>
      <c r="F19" s="377"/>
      <c r="G19" s="378" t="str">
        <f>IF(MAX(D19,E19,F19)&gt;0,MAX(D19,E19,F19),"")</f>
        <v/>
      </c>
      <c r="H19" s="379"/>
      <c r="I19" s="377"/>
      <c r="J19" s="377"/>
      <c r="K19" s="380" t="str">
        <f>IF(MAX(H19,I19,J19)&gt;0,MAX(H19,I19,J19),"")</f>
        <v/>
      </c>
      <c r="L19" s="381"/>
      <c r="M19" s="377"/>
      <c r="N19" s="380" t="str">
        <f>IF(MIN(L19,M19)&gt;0,MIN(L19,M19),"")</f>
        <v/>
      </c>
      <c r="O19" s="363"/>
      <c r="P19" s="364"/>
    </row>
    <row r="20" ht="16.5" customHeight="1">
      <c r="B20" s="365"/>
      <c r="C20" s="366" t="str">
        <f>IF('P7'!H21="","",'P7'!H21)</f>
        <v/>
      </c>
      <c r="D20" s="367"/>
      <c r="E20" s="367"/>
      <c r="F20" s="368"/>
      <c r="G20" s="369"/>
      <c r="H20" s="370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375" t="str">
        <f>IF('P7'!D23="","",'P7'!D23)</f>
        <v/>
      </c>
      <c r="C21" s="376" t="str">
        <f>IF('P7'!G23="","",'P7'!G23)</f>
        <v/>
      </c>
      <c r="D21" s="377"/>
      <c r="E21" s="377"/>
      <c r="F21" s="377"/>
      <c r="G21" s="378" t="str">
        <f>IF(MAX(D21,E21,F21)&gt;0,MAX(D21,E21,F21),"")</f>
        <v/>
      </c>
      <c r="H21" s="379"/>
      <c r="I21" s="377"/>
      <c r="J21" s="377"/>
      <c r="K21" s="380" t="str">
        <f>IF(MAX(H21,I21,J21)&gt;0,MAX(H21,I21,J21),"")</f>
        <v/>
      </c>
      <c r="L21" s="381"/>
      <c r="M21" s="377"/>
      <c r="N21" s="380" t="str">
        <f>IF(MIN(L21,M21)&gt;0,MIN(L21,M21),"")</f>
        <v/>
      </c>
      <c r="O21" s="363"/>
      <c r="P21" s="364"/>
    </row>
    <row r="22" ht="16.5" customHeight="1">
      <c r="B22" s="365"/>
      <c r="C22" s="366" t="str">
        <f>IF('P7'!H23="","",'P7'!H23)</f>
        <v/>
      </c>
      <c r="D22" s="367"/>
      <c r="E22" s="367"/>
      <c r="F22" s="368"/>
      <c r="G22" s="369"/>
      <c r="H22" s="370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375" t="str">
        <f>IF('P7'!D25="","",'P7'!D25)</f>
        <v/>
      </c>
      <c r="C23" s="376" t="str">
        <f>IF('P7'!G25="","",'P7'!G25)</f>
        <v/>
      </c>
      <c r="D23" s="377"/>
      <c r="E23" s="377"/>
      <c r="F23" s="377"/>
      <c r="G23" s="378" t="str">
        <f>IF(MAX(D23,E23,F23)&gt;0,MAX(D23,E23,F23),"")</f>
        <v/>
      </c>
      <c r="H23" s="379"/>
      <c r="I23" s="377"/>
      <c r="J23" s="377"/>
      <c r="K23" s="380" t="str">
        <f>IF(MAX(H23,I23,J23)&gt;0,MAX(H23,I23,J23),"")</f>
        <v/>
      </c>
      <c r="L23" s="381"/>
      <c r="M23" s="377"/>
      <c r="N23" s="380" t="str">
        <f>IF(MIN(L23,M23)&gt;0,MIN(L23,M23),"")</f>
        <v/>
      </c>
      <c r="O23" s="363"/>
      <c r="P23" s="364"/>
    </row>
    <row r="24" ht="16.5" customHeight="1">
      <c r="B24" s="365"/>
      <c r="C24" s="366" t="str">
        <f>IF('P7'!H25="","",'P7'!H25)</f>
        <v/>
      </c>
      <c r="D24" s="367"/>
      <c r="E24" s="367"/>
      <c r="F24" s="368"/>
      <c r="G24" s="369"/>
      <c r="H24" s="370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375" t="str">
        <f>IF('P7'!D27="","",'P7'!D27)</f>
        <v/>
      </c>
      <c r="C25" s="376" t="str">
        <f>IF('P7'!G27="","",'P7'!G27)</f>
        <v/>
      </c>
      <c r="D25" s="377"/>
      <c r="E25" s="377"/>
      <c r="F25" s="377"/>
      <c r="G25" s="378" t="str">
        <f>IF(MAX(D25,E25,F25)&gt;0,MAX(D25,E25,F25),"")</f>
        <v/>
      </c>
      <c r="H25" s="379"/>
      <c r="I25" s="377"/>
      <c r="J25" s="377"/>
      <c r="K25" s="380" t="str">
        <f>IF(MAX(H25,I25,J25)&gt;0,MAX(H25,I25,J25),"")</f>
        <v/>
      </c>
      <c r="L25" s="381"/>
      <c r="M25" s="377"/>
      <c r="N25" s="380" t="str">
        <f>IF(MIN(L25,M25)&gt;0,MIN(L25,M25),"")</f>
        <v/>
      </c>
      <c r="O25" s="363"/>
      <c r="P25" s="364"/>
    </row>
    <row r="26" ht="16.5" customHeight="1">
      <c r="B26" s="365"/>
      <c r="C26" s="366" t="str">
        <f>IF('P7'!H27="","",'P7'!H27)</f>
        <v/>
      </c>
      <c r="D26" s="367"/>
      <c r="E26" s="367"/>
      <c r="F26" s="368"/>
      <c r="G26" s="369"/>
      <c r="H26" s="370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375" t="str">
        <f>IF('P7'!D29="","",'P7'!D29)</f>
        <v/>
      </c>
      <c r="C27" s="376" t="str">
        <f>IF('P7'!G29="","",'P7'!G29)</f>
        <v/>
      </c>
      <c r="D27" s="377"/>
      <c r="E27" s="377"/>
      <c r="F27" s="377"/>
      <c r="G27" s="378" t="str">
        <f>IF(MAX(D27,E27,F27)&gt;0,MAX(D27,E27,F27),"")</f>
        <v/>
      </c>
      <c r="H27" s="379"/>
      <c r="I27" s="377"/>
      <c r="J27" s="377"/>
      <c r="K27" s="380" t="str">
        <f>IF(MAX(H27,I27,J27)&gt;0,MAX(H27,I27,J27),"")</f>
        <v/>
      </c>
      <c r="L27" s="381"/>
      <c r="M27" s="377"/>
      <c r="N27" s="380" t="str">
        <f>IF(MIN(L27,M27)&gt;0,MIN(L27,M27),"")</f>
        <v/>
      </c>
      <c r="O27" s="363"/>
      <c r="P27" s="364"/>
    </row>
    <row r="28" ht="16.5" customHeight="1">
      <c r="B28" s="365"/>
      <c r="C28" s="366" t="str">
        <f>IF('P7'!H29="","",'P7'!H29)</f>
        <v/>
      </c>
      <c r="D28" s="367"/>
      <c r="E28" s="367"/>
      <c r="F28" s="368"/>
      <c r="G28" s="369"/>
      <c r="H28" s="370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375" t="str">
        <f>IF('P7'!D31="","",'P7'!D31)</f>
        <v/>
      </c>
      <c r="C29" s="376" t="str">
        <f>IF('P7'!G31="","",'P7'!G31)</f>
        <v/>
      </c>
      <c r="D29" s="377"/>
      <c r="E29" s="377"/>
      <c r="F29" s="377"/>
      <c r="G29" s="378" t="str">
        <f>IF(MAX(D29,E29,F29)&gt;0,MAX(D29,E29,F29),"")</f>
        <v/>
      </c>
      <c r="H29" s="379"/>
      <c r="I29" s="377"/>
      <c r="J29" s="377"/>
      <c r="K29" s="380" t="str">
        <f>IF(MAX(H29,I29,J29)&gt;0,MAX(H29,I29,J29),"")</f>
        <v/>
      </c>
      <c r="L29" s="386"/>
      <c r="M29" s="377"/>
      <c r="N29" s="380" t="str">
        <f>IF(MIN(L29,M29)&gt;0,MIN(L29,M29),"")</f>
        <v/>
      </c>
      <c r="O29" s="363"/>
      <c r="P29" s="364"/>
    </row>
    <row r="30" ht="16.5" customHeight="1">
      <c r="B30" s="387"/>
      <c r="C30" s="366" t="str">
        <f>IF('P7'!H31="","",'P7'!H31)</f>
        <v/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375" t="str">
        <f>IF('P7'!D33="","",'P7'!D33)</f>
        <v/>
      </c>
      <c r="C31" s="376" t="str">
        <f>IF('P7'!G33="","",'P7'!G33)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B32" s="387"/>
      <c r="C32" s="366" t="str">
        <f>IF('P7'!H33="","",'P7'!H33)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375" t="str">
        <f>IF('P7'!D35="","",'P7'!D35)</f>
        <v/>
      </c>
      <c r="C33" s="376" t="str">
        <f>IF('P7'!G35="","",'P7'!G35)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B34" s="387"/>
      <c r="C34" s="366" t="str">
        <f>IF('P7'!H35="","",'P7'!H35)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336">
        <v>44822.0</v>
      </c>
      <c r="M3" s="335" t="s">
        <v>11</v>
      </c>
      <c r="N3" s="337">
        <v>8.0</v>
      </c>
      <c r="O3" s="338"/>
      <c r="P3" s="339"/>
    </row>
    <row r="4" ht="12.0" customHeight="1">
      <c r="B4" s="340" t="s">
        <v>288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IF('P8'!D9="","",'P8'!D9)</f>
        <v>24-34</v>
      </c>
      <c r="C7" s="357" t="str">
        <f>IF('P8'!G9="","",'P8'!G9)</f>
        <v>Sara Broe Østvold</v>
      </c>
      <c r="D7" s="358">
        <v>6.51</v>
      </c>
      <c r="E7" s="358">
        <v>6.56</v>
      </c>
      <c r="F7" s="358">
        <v>6.87</v>
      </c>
      <c r="G7" s="359">
        <f>IF(MAX(D7,E7,F7)&gt;0,MAX(D7,E7,F7),"")</f>
        <v>6.87</v>
      </c>
      <c r="H7" s="360">
        <v>8.09</v>
      </c>
      <c r="I7" s="358">
        <v>8.43</v>
      </c>
      <c r="J7" s="358">
        <v>8.2</v>
      </c>
      <c r="K7" s="359">
        <f>IF(MAX(H7,I7,J7)&gt;0,MAX(H7,I7,J7),"")</f>
        <v>8.43</v>
      </c>
      <c r="L7" s="362">
        <v>7.35</v>
      </c>
      <c r="M7" s="358">
        <v>7.73</v>
      </c>
      <c r="N7" s="359">
        <f>IF(MIN(L7,M7)&gt;0,MIN(L7,M7),"")</f>
        <v>7.35</v>
      </c>
      <c r="O7" s="363"/>
      <c r="P7" s="364"/>
    </row>
    <row r="8" ht="16.5" customHeight="1">
      <c r="B8" s="365"/>
      <c r="C8" s="366" t="str">
        <f>IF('P8'!H9="","",'P8'!H9)</f>
        <v>Spydeberg Atletene</v>
      </c>
      <c r="D8" s="367"/>
      <c r="E8" s="367"/>
      <c r="F8" s="368"/>
      <c r="G8" s="369"/>
      <c r="H8" s="370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375" t="str">
        <f>IF('P8'!D11="","",'P8'!D11)</f>
        <v>24-34</v>
      </c>
      <c r="C9" s="376" t="str">
        <f>IF('P8'!G11="","",'P8'!G11)</f>
        <v>Celine Mariell Båtnes</v>
      </c>
      <c r="D9" s="377">
        <v>7.17</v>
      </c>
      <c r="E9" s="382" t="s">
        <v>125</v>
      </c>
      <c r="F9" s="382" t="s">
        <v>125</v>
      </c>
      <c r="G9" s="378">
        <f>IF(MAX(D9,E9,F9)&gt;0,MAX(D9,E9,F9),"")</f>
        <v>7.17</v>
      </c>
      <c r="H9" s="379">
        <v>10.19</v>
      </c>
      <c r="I9" s="377">
        <v>9.19</v>
      </c>
      <c r="J9" s="377">
        <v>11.4</v>
      </c>
      <c r="K9" s="380">
        <f>IF(MAX(H9,I9,J9)&gt;0,MAX(H9,I9,J9),"")</f>
        <v>11.4</v>
      </c>
      <c r="L9" s="381">
        <v>7.43</v>
      </c>
      <c r="M9" s="382" t="s">
        <v>125</v>
      </c>
      <c r="N9" s="380">
        <f>IF(MIN(L9,M9)&gt;0,MIN(L9,M9),"")</f>
        <v>7.43</v>
      </c>
      <c r="O9" s="363"/>
      <c r="P9" s="364"/>
    </row>
    <row r="10" ht="16.5" customHeight="1">
      <c r="B10" s="365"/>
      <c r="C10" s="366" t="str">
        <f>IF('P8'!H11="","",'P8'!H11)</f>
        <v>Spydeberg Atletene</v>
      </c>
      <c r="D10" s="367"/>
      <c r="E10" s="367"/>
      <c r="F10" s="368"/>
      <c r="G10" s="369"/>
      <c r="H10" s="370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375" t="str">
        <f>IF('P8'!D13="","",'P8'!D13)</f>
        <v>24-34</v>
      </c>
      <c r="C11" s="376" t="str">
        <f>IF('P8'!G13="","",'P8'!G13)</f>
        <v>Karoline Merli</v>
      </c>
      <c r="D11" s="377">
        <v>6.9</v>
      </c>
      <c r="E11" s="377">
        <v>6.87</v>
      </c>
      <c r="F11" s="377">
        <v>6.03</v>
      </c>
      <c r="G11" s="378">
        <f>IF(MAX(D11,E11,F11)&gt;0,MAX(D11,E11,F11),"")</f>
        <v>6.9</v>
      </c>
      <c r="H11" s="379">
        <v>8.55</v>
      </c>
      <c r="I11" s="377">
        <v>8.82</v>
      </c>
      <c r="J11" s="377">
        <v>8.26</v>
      </c>
      <c r="K11" s="380">
        <f>IF(MAX(H11,I11,J11)&gt;0,MAX(H11,I11,J11),"")</f>
        <v>8.82</v>
      </c>
      <c r="L11" s="381">
        <v>7.34</v>
      </c>
      <c r="M11" s="377">
        <v>7.3</v>
      </c>
      <c r="N11" s="380">
        <f>IF(MIN(L11,M11)&gt;0,MIN(L11,M11),"")</f>
        <v>7.3</v>
      </c>
      <c r="O11" s="363"/>
      <c r="P11" s="364"/>
    </row>
    <row r="12" ht="16.5" customHeight="1">
      <c r="B12" s="365"/>
      <c r="C12" s="366" t="str">
        <f>IF('P8'!H13="","",'P8'!H13)</f>
        <v>Oslo AK</v>
      </c>
      <c r="D12" s="367"/>
      <c r="E12" s="367"/>
      <c r="F12" s="368"/>
      <c r="G12" s="369"/>
      <c r="H12" s="370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375" t="str">
        <f>IF('P8'!D15="","",'P8'!D15)</f>
        <v>24-34</v>
      </c>
      <c r="C13" s="376" t="str">
        <f>IF('P8'!G15="","",'P8'!G15)</f>
        <v>Katarina Øye</v>
      </c>
      <c r="D13" s="377">
        <v>6.54</v>
      </c>
      <c r="E13" s="377">
        <v>6.6</v>
      </c>
      <c r="F13" s="382" t="s">
        <v>125</v>
      </c>
      <c r="G13" s="378">
        <f>IF(MAX(D13,E13,F13)&gt;0,MAX(D13,E13,F13),"")</f>
        <v>6.6</v>
      </c>
      <c r="H13" s="410" t="s">
        <v>125</v>
      </c>
      <c r="I13" s="377">
        <v>8.35</v>
      </c>
      <c r="J13" s="377">
        <v>8.9</v>
      </c>
      <c r="K13" s="380">
        <f>IF(MAX(H13,I13,J13)&gt;0,MAX(H13,I13,J13),"")</f>
        <v>8.9</v>
      </c>
      <c r="L13" s="381">
        <v>7.23</v>
      </c>
      <c r="M13" s="382" t="s">
        <v>125</v>
      </c>
      <c r="N13" s="380">
        <f>IF(MIN(L13,M13)&gt;0,MIN(L13,M13),"")</f>
        <v>7.23</v>
      </c>
      <c r="O13" s="363"/>
      <c r="P13" s="364"/>
    </row>
    <row r="14" ht="16.5" customHeight="1">
      <c r="B14" s="365"/>
      <c r="C14" s="366" t="str">
        <f>IF('P8'!H15="","",'P8'!H15)</f>
        <v>Vigrestad IK</v>
      </c>
      <c r="D14" s="367"/>
      <c r="E14" s="367"/>
      <c r="F14" s="368"/>
      <c r="G14" s="369"/>
      <c r="H14" s="370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375" t="str">
        <f>IF('P8'!D17="","",'P8'!D17)</f>
        <v>+35</v>
      </c>
      <c r="C15" s="376" t="str">
        <f>IF('P8'!G17="","",'P8'!G17)</f>
        <v>Tinna Marína Jónsdóttir⁠</v>
      </c>
      <c r="D15" s="377">
        <v>6.84</v>
      </c>
      <c r="E15" s="377">
        <v>6.83</v>
      </c>
      <c r="F15" s="377">
        <v>7.04</v>
      </c>
      <c r="G15" s="378">
        <f>IF(MAX(D15,E15,F15)&gt;0,MAX(D15,E15,F15),"")</f>
        <v>7.04</v>
      </c>
      <c r="H15" s="379">
        <v>8.71</v>
      </c>
      <c r="I15" s="377">
        <v>10.18</v>
      </c>
      <c r="J15" s="377">
        <v>6.66</v>
      </c>
      <c r="K15" s="380">
        <f>IF(MAX(H15,I15,J15)&gt;0,MAX(H15,I15,J15),"")</f>
        <v>10.18</v>
      </c>
      <c r="L15" s="381">
        <v>7.33</v>
      </c>
      <c r="M15" s="377">
        <v>7.33</v>
      </c>
      <c r="N15" s="380">
        <f>IF(MIN(L15,M15)&gt;0,MIN(L15,M15),"")</f>
        <v>7.33</v>
      </c>
      <c r="O15" s="363"/>
      <c r="P15" s="364"/>
    </row>
    <row r="16" ht="16.5" customHeight="1">
      <c r="B16" s="365"/>
      <c r="C16" s="366" t="str">
        <f>IF('P8'!H17="","",'P8'!H17)</f>
        <v>Tysvær VK</v>
      </c>
      <c r="D16" s="367"/>
      <c r="E16" s="367"/>
      <c r="F16" s="368"/>
      <c r="G16" s="369"/>
      <c r="H16" s="370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375" t="str">
        <f>IF('P8'!D19="","",'P8'!D19)</f>
        <v>+35</v>
      </c>
      <c r="C17" s="376" t="str">
        <f>IF('P8'!G19="","",'P8'!G19)</f>
        <v>Merete Ree</v>
      </c>
      <c r="D17" s="377">
        <v>5.53</v>
      </c>
      <c r="E17" s="377">
        <v>5.65</v>
      </c>
      <c r="F17" s="377">
        <v>5.77</v>
      </c>
      <c r="G17" s="378">
        <f>IF(MAX(D17,E17,F17)&gt;0,MAX(D17,E17,F17),"")</f>
        <v>5.77</v>
      </c>
      <c r="H17" s="379">
        <v>7.93</v>
      </c>
      <c r="I17" s="377">
        <v>7.7</v>
      </c>
      <c r="J17" s="377">
        <v>4.57</v>
      </c>
      <c r="K17" s="380">
        <f>IF(MAX(H17,I17,J17)&gt;0,MAX(H17,I17,J17),"")</f>
        <v>7.93</v>
      </c>
      <c r="L17" s="381">
        <v>8.59</v>
      </c>
      <c r="M17" s="377">
        <v>8.56</v>
      </c>
      <c r="N17" s="380">
        <f>IF(MIN(L17,M17)&gt;0,MIN(L17,M17),"")</f>
        <v>8.56</v>
      </c>
      <c r="O17" s="363"/>
      <c r="P17" s="364"/>
    </row>
    <row r="18" ht="16.5" customHeight="1">
      <c r="B18" s="365"/>
      <c r="C18" s="366" t="str">
        <f>IF('P8'!H19="","",'P8'!H19)</f>
        <v>Tysvær VK</v>
      </c>
      <c r="D18" s="367"/>
      <c r="E18" s="367"/>
      <c r="F18" s="368"/>
      <c r="G18" s="369"/>
      <c r="H18" s="370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375" t="str">
        <f>IF('P8'!D21="","",'P8'!D21)</f>
        <v>+35</v>
      </c>
      <c r="C19" s="376" t="str">
        <f>IF('P8'!G21="","",'P8'!G21)</f>
        <v>Hilde Næss</v>
      </c>
      <c r="D19" s="377">
        <v>5.75</v>
      </c>
      <c r="E19" s="377">
        <v>5.87</v>
      </c>
      <c r="F19" s="377">
        <v>6.08</v>
      </c>
      <c r="G19" s="378">
        <f>IF(MAX(D19,E19,F19)&gt;0,MAX(D19,E19,F19),"")</f>
        <v>6.08</v>
      </c>
      <c r="H19" s="379">
        <v>8.78</v>
      </c>
      <c r="I19" s="377">
        <v>8.75</v>
      </c>
      <c r="J19" s="377">
        <v>8.65</v>
      </c>
      <c r="K19" s="380">
        <f>IF(MAX(H19,I19,J19)&gt;0,MAX(H19,I19,J19),"")</f>
        <v>8.78</v>
      </c>
      <c r="L19" s="381">
        <v>7.82</v>
      </c>
      <c r="M19" s="377">
        <v>7.79</v>
      </c>
      <c r="N19" s="380">
        <f>IF(MIN(L19,M19)&gt;0,MIN(L19,M19),"")</f>
        <v>7.79</v>
      </c>
      <c r="O19" s="363"/>
      <c r="P19" s="364"/>
    </row>
    <row r="20" ht="16.5" customHeight="1">
      <c r="B20" s="365"/>
      <c r="C20" s="366" t="str">
        <f>IF('P8'!H21="","",'P8'!H21)</f>
        <v>Lørenskog AK</v>
      </c>
      <c r="D20" s="367"/>
      <c r="E20" s="367"/>
      <c r="F20" s="368"/>
      <c r="G20" s="369"/>
      <c r="H20" s="370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375" t="str">
        <f>IF('P8'!D23="","",'P8'!D23)</f>
        <v>+35</v>
      </c>
      <c r="C21" s="376" t="str">
        <f>IF('P8'!G23="","",'P8'!G23)</f>
        <v>Line Søfteland</v>
      </c>
      <c r="D21" s="377">
        <v>5.52</v>
      </c>
      <c r="E21" s="377">
        <v>5.81</v>
      </c>
      <c r="F21" s="377">
        <v>5.88</v>
      </c>
      <c r="G21" s="378">
        <f>IF(MAX(D21,E21,F21)&gt;0,MAX(D21,E21,F21),"")</f>
        <v>5.88</v>
      </c>
      <c r="H21" s="379">
        <v>7.8</v>
      </c>
      <c r="I21" s="377">
        <v>8.27</v>
      </c>
      <c r="J21" s="377">
        <v>8.17</v>
      </c>
      <c r="K21" s="380">
        <f>IF(MAX(H21,I21,J21)&gt;0,MAX(H21,I21,J21),"")</f>
        <v>8.27</v>
      </c>
      <c r="L21" s="381">
        <v>8.51</v>
      </c>
      <c r="M21" s="377">
        <v>8.47</v>
      </c>
      <c r="N21" s="380">
        <f>IF(MIN(L21,M21)&gt;0,MIN(L21,M21),"")</f>
        <v>8.47</v>
      </c>
      <c r="O21" s="363"/>
      <c r="P21" s="364"/>
    </row>
    <row r="22" ht="16.5" customHeight="1">
      <c r="B22" s="365"/>
      <c r="C22" s="366" t="str">
        <f>IF('P8'!H23="","",'P8'!H23)</f>
        <v>AK Bjørgvin</v>
      </c>
      <c r="D22" s="367"/>
      <c r="E22" s="367"/>
      <c r="F22" s="368"/>
      <c r="G22" s="369"/>
      <c r="H22" s="370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375" t="str">
        <f>IF('P8'!D25="","",'P8'!D25)</f>
        <v>+35</v>
      </c>
      <c r="C23" s="376" t="str">
        <f>IF('P8'!G25="","",'P8'!G25)</f>
        <v>Margit Skjervheim</v>
      </c>
      <c r="D23" s="377">
        <v>5.22</v>
      </c>
      <c r="E23" s="377">
        <v>5.36</v>
      </c>
      <c r="F23" s="377">
        <v>5.55</v>
      </c>
      <c r="G23" s="378">
        <f>IF(MAX(D23,E23,F23)&gt;0,MAX(D23,E23,F23),"")</f>
        <v>5.55</v>
      </c>
      <c r="H23" s="379">
        <v>9.23</v>
      </c>
      <c r="I23" s="382" t="s">
        <v>125</v>
      </c>
      <c r="J23" s="377">
        <v>8.94</v>
      </c>
      <c r="K23" s="380">
        <f>IF(MAX(H23,I23,J23)&gt;0,MAX(H23,I23,J23),"")</f>
        <v>9.23</v>
      </c>
      <c r="L23" s="381">
        <v>9.26</v>
      </c>
      <c r="M23" s="377">
        <v>9.24</v>
      </c>
      <c r="N23" s="380">
        <f>IF(MIN(L23,M23)&gt;0,MIN(L23,M23),"")</f>
        <v>9.24</v>
      </c>
      <c r="O23" s="363"/>
      <c r="P23" s="364"/>
    </row>
    <row r="24" ht="16.5" customHeight="1">
      <c r="B24" s="365"/>
      <c r="C24" s="366" t="str">
        <f>IF('P8'!H25="","",'P8'!H25)</f>
        <v>AK Bjørgvin</v>
      </c>
      <c r="D24" s="367"/>
      <c r="E24" s="367"/>
      <c r="F24" s="368"/>
      <c r="G24" s="369"/>
      <c r="H24" s="370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375" t="str">
        <f>IF('P8'!D27="","",'P8'!D27)</f>
        <v/>
      </c>
      <c r="C25" s="376" t="str">
        <f>IF('P8'!G27="","",'P8'!G27)</f>
        <v/>
      </c>
      <c r="D25" s="377"/>
      <c r="E25" s="377"/>
      <c r="F25" s="377"/>
      <c r="G25" s="378"/>
      <c r="H25" s="379"/>
      <c r="I25" s="377"/>
      <c r="J25" s="377"/>
      <c r="K25" s="380"/>
      <c r="L25" s="381"/>
      <c r="M25" s="377"/>
      <c r="N25" s="380"/>
      <c r="O25" s="363"/>
      <c r="P25" s="364"/>
    </row>
    <row r="26" ht="16.5" customHeight="1">
      <c r="B26" s="365"/>
      <c r="C26" s="366" t="str">
        <f>IF('P8'!H27="","",'P8'!H27)</f>
        <v/>
      </c>
      <c r="D26" s="367"/>
      <c r="E26" s="367"/>
      <c r="F26" s="368"/>
      <c r="G26" s="369"/>
      <c r="H26" s="370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375" t="str">
        <f>IF('P8'!D29="","",'P8'!D29)</f>
        <v/>
      </c>
      <c r="C27" s="376" t="str">
        <f>IF('P8'!G29="","",'P8'!G29)</f>
        <v/>
      </c>
      <c r="D27" s="377"/>
      <c r="E27" s="377"/>
      <c r="F27" s="377"/>
      <c r="G27" s="378" t="str">
        <f>IF(MAX(D27,E27,F27)&gt;0,MAX(D27,E27,F27),"")</f>
        <v/>
      </c>
      <c r="H27" s="379"/>
      <c r="I27" s="377"/>
      <c r="J27" s="377"/>
      <c r="K27" s="380" t="str">
        <f>IF(MAX(H27,I27,J27)&gt;0,MAX(H27,I27,J27),"")</f>
        <v/>
      </c>
      <c r="L27" s="381"/>
      <c r="M27" s="377"/>
      <c r="N27" s="380" t="str">
        <f>IF(MIN(L27,M27)&gt;0,MIN(L27,M27),"")</f>
        <v/>
      </c>
      <c r="O27" s="363"/>
      <c r="P27" s="364"/>
    </row>
    <row r="28" ht="16.5" customHeight="1">
      <c r="B28" s="365"/>
      <c r="C28" s="384" t="s">
        <v>289</v>
      </c>
      <c r="D28" s="367"/>
      <c r="E28" s="367"/>
      <c r="F28" s="368"/>
      <c r="G28" s="369"/>
      <c r="H28" s="370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375" t="str">
        <f>IF('P8'!D31="","",'P8'!D31)</f>
        <v>24-34</v>
      </c>
      <c r="C29" s="376" t="str">
        <f>IF('P8'!G31="","",'P8'!G31)</f>
        <v>Celine Mariell Båtnes</v>
      </c>
      <c r="D29" s="377">
        <v>7.17</v>
      </c>
      <c r="E29" s="377"/>
      <c r="F29" s="377"/>
      <c r="G29" s="378">
        <f>IF(MAX(D29,E29,F29)&gt;0,MAX(D29,E29,F29),"")</f>
        <v>7.17</v>
      </c>
      <c r="H29" s="379">
        <v>7.63</v>
      </c>
      <c r="I29" s="377"/>
      <c r="J29" s="377"/>
      <c r="K29" s="380">
        <f>IF(MAX(H29,I29,J29)&gt;0,MAX(H29,I29,J29),"")</f>
        <v>7.63</v>
      </c>
      <c r="L29" s="386">
        <v>7.43</v>
      </c>
      <c r="M29" s="377"/>
      <c r="N29" s="380">
        <f>IF(MIN(L29,M29)&gt;0,MIN(L29,M29),"")</f>
        <v>7.43</v>
      </c>
      <c r="O29" s="363"/>
      <c r="P29" s="364"/>
    </row>
    <row r="30" ht="16.5" customHeight="1">
      <c r="B30" s="387"/>
      <c r="C30" s="366" t="str">
        <f>IF('P8'!H31="","",'P8'!H31)</f>
        <v>Spydeberg Atletene</v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375" t="str">
        <f>IF('P8'!D33="","",'P8'!D33)</f>
        <v/>
      </c>
      <c r="C31" s="376" t="str">
        <f>IF('P8'!G33="","",'P8'!G33)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B32" s="387"/>
      <c r="C32" s="366" t="str">
        <f>IF('P8'!H33="","",'P8'!H33)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375" t="str">
        <f>IF('P8'!D35="","",'P8'!D35)</f>
        <v/>
      </c>
      <c r="C33" s="376" t="str">
        <f>IF('P8'!G35="","",'P8'!G35)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B34" s="387"/>
      <c r="C34" s="366" t="str">
        <f>IF('P8'!H35="","",'P8'!H35)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57"/>
    <col customWidth="1" min="2" max="2" width="7.57"/>
    <col customWidth="1" min="3" max="3" width="27.57"/>
    <col customWidth="1" min="4" max="14" width="7.29"/>
    <col customWidth="1" min="15" max="15" width="9.29"/>
    <col customWidth="1" min="16" max="16" width="4.57"/>
    <col customWidth="1" min="17" max="26" width="8.86"/>
  </cols>
  <sheetData>
    <row r="1" ht="12.0" customHeight="1">
      <c r="A1" s="329" t="s">
        <v>27</v>
      </c>
      <c r="O1" s="329"/>
      <c r="P1" s="329"/>
    </row>
    <row r="2" ht="15.0" customHeight="1">
      <c r="B2" s="330" t="s">
        <v>275</v>
      </c>
      <c r="C2" s="390" t="str">
        <f>IF('P1'!C5&gt;0,'P1'!C5,"")</f>
        <v>NM 5-kamp</v>
      </c>
      <c r="D2" s="390"/>
      <c r="E2" s="39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ht="12.0" customHeight="1">
      <c r="A3" s="303" t="s">
        <v>6</v>
      </c>
      <c r="C3" s="331" t="str">
        <f>IF('P1'!I5&gt;0,'P1'!I5,"")</f>
        <v>Larvik AK</v>
      </c>
      <c r="E3" s="333" t="s">
        <v>8</v>
      </c>
      <c r="F3" s="391" t="str">
        <f>IF('P1'!P5&gt;0,'P1'!P5,"")</f>
        <v>Stavernhallen</v>
      </c>
      <c r="J3" s="335" t="s">
        <v>10</v>
      </c>
      <c r="K3" s="336">
        <v>44822.0</v>
      </c>
      <c r="M3" s="335" t="s">
        <v>11</v>
      </c>
      <c r="N3" s="337">
        <v>9.0</v>
      </c>
      <c r="O3" s="338"/>
      <c r="P3" s="339"/>
    </row>
    <row r="4" ht="12.0" customHeight="1">
      <c r="B4" s="340" t="s">
        <v>290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35"/>
      <c r="P4" s="339"/>
    </row>
    <row r="5" ht="12.0" customHeight="1">
      <c r="A5" s="30"/>
      <c r="B5" s="342" t="s">
        <v>15</v>
      </c>
      <c r="C5" s="343" t="s">
        <v>18</v>
      </c>
      <c r="D5" s="344" t="s">
        <v>277</v>
      </c>
      <c r="E5" s="22"/>
      <c r="F5" s="22"/>
      <c r="G5" s="23"/>
      <c r="H5" s="345" t="s">
        <v>25</v>
      </c>
      <c r="I5" s="22"/>
      <c r="J5" s="22"/>
      <c r="K5" s="23"/>
      <c r="L5" s="346" t="s">
        <v>278</v>
      </c>
      <c r="M5" s="22"/>
      <c r="N5" s="23"/>
      <c r="O5" s="347"/>
      <c r="P5" s="34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0" customHeight="1">
      <c r="B6" s="349" t="s">
        <v>28</v>
      </c>
      <c r="C6" s="350" t="s">
        <v>259</v>
      </c>
      <c r="D6" s="351">
        <v>1.0</v>
      </c>
      <c r="E6" s="351">
        <v>2.0</v>
      </c>
      <c r="F6" s="352">
        <v>3.0</v>
      </c>
      <c r="G6" s="353" t="s">
        <v>279</v>
      </c>
      <c r="H6" s="354">
        <v>1.0</v>
      </c>
      <c r="I6" s="351">
        <v>2.0</v>
      </c>
      <c r="J6" s="352">
        <v>3.0</v>
      </c>
      <c r="K6" s="353" t="s">
        <v>279</v>
      </c>
      <c r="L6" s="354">
        <v>1.0</v>
      </c>
      <c r="M6" s="352">
        <v>2.0</v>
      </c>
      <c r="N6" s="355" t="s">
        <v>279</v>
      </c>
      <c r="P6" s="1"/>
    </row>
    <row r="7" ht="16.5" customHeight="1">
      <c r="B7" s="356" t="str">
        <f>IF('P9'!D9="","",'P9'!D9)</f>
        <v>24-34</v>
      </c>
      <c r="C7" s="357" t="str">
        <f>IF('P9'!G9="","",'P9'!G9)</f>
        <v>Jonas Grønstad</v>
      </c>
      <c r="D7" s="358">
        <v>8.61</v>
      </c>
      <c r="E7" s="358">
        <v>8.88</v>
      </c>
      <c r="F7" s="358">
        <v>8.37</v>
      </c>
      <c r="G7" s="359">
        <f>IF(MAX(D7,E7,F7)&gt;0,MAX(D7,E7,F7),"")</f>
        <v>8.88</v>
      </c>
      <c r="H7" s="360">
        <v>8.18</v>
      </c>
      <c r="I7" s="358">
        <v>10.05</v>
      </c>
      <c r="J7" s="358">
        <v>9.54</v>
      </c>
      <c r="K7" s="359">
        <f>IF(MAX(H7,I7,J7)&gt;0,MAX(H7,I7,J7),"")</f>
        <v>10.05</v>
      </c>
      <c r="L7" s="362">
        <v>6.23</v>
      </c>
      <c r="M7" s="358">
        <v>6.16</v>
      </c>
      <c r="N7" s="359">
        <f>IF(MIN(L7,M7)&gt;0,MIN(L7,M7),"")</f>
        <v>6.16</v>
      </c>
      <c r="O7" s="363"/>
      <c r="P7" s="364"/>
    </row>
    <row r="8" ht="16.5" customHeight="1">
      <c r="B8" s="365"/>
      <c r="C8" s="392" t="str">
        <f>IF('P9'!H9="","",'P9'!H9)</f>
        <v>Spydeberg Atletene</v>
      </c>
      <c r="D8" s="367"/>
      <c r="E8" s="367"/>
      <c r="F8" s="368"/>
      <c r="G8" s="369"/>
      <c r="H8" s="370"/>
      <c r="I8" s="367"/>
      <c r="J8" s="368"/>
      <c r="K8" s="371"/>
      <c r="L8" s="370"/>
      <c r="M8" s="368"/>
      <c r="N8" s="372"/>
      <c r="O8" s="373" t="str">
        <f>IF(SUM(L8:N8)&gt;0,SUM(L8:N8),"")</f>
        <v/>
      </c>
      <c r="P8" s="374"/>
    </row>
    <row r="9" ht="16.5" customHeight="1">
      <c r="B9" s="407" t="str">
        <f>IF('P9'!D11="","",'P9'!D11)</f>
        <v>24-34</v>
      </c>
      <c r="C9" s="408" t="str">
        <f>IF('P9'!G11="","",'P9'!G11)</f>
        <v>Bjarne Bergheim</v>
      </c>
      <c r="D9" s="377">
        <v>8.5</v>
      </c>
      <c r="E9" s="377">
        <v>8.58</v>
      </c>
      <c r="F9" s="377">
        <v>7.99</v>
      </c>
      <c r="G9" s="378">
        <f>IF(MAX(D9,E9,F9)&gt;0,MAX(D9,E9,F9),"")</f>
        <v>8.58</v>
      </c>
      <c r="H9" s="379">
        <v>13.31</v>
      </c>
      <c r="I9" s="377">
        <v>13.49</v>
      </c>
      <c r="J9" s="377">
        <v>13.42</v>
      </c>
      <c r="K9" s="380">
        <f>IF(MAX(H9,I9,J9)&gt;0,MAX(H9,I9,J9),"")</f>
        <v>13.49</v>
      </c>
      <c r="L9" s="381">
        <v>6.73</v>
      </c>
      <c r="M9" s="377">
        <v>6.52</v>
      </c>
      <c r="N9" s="380">
        <f>IF(MIN(L9,M9)&gt;0,MIN(L9,M9),"")</f>
        <v>6.52</v>
      </c>
      <c r="O9" s="363"/>
      <c r="P9" s="364"/>
    </row>
    <row r="10" ht="16.5" customHeight="1">
      <c r="B10" s="365"/>
      <c r="C10" s="392" t="str">
        <f>IF('P9'!H11="","",'P9'!H11)</f>
        <v>Breimsbygda IL</v>
      </c>
      <c r="D10" s="367"/>
      <c r="E10" s="367"/>
      <c r="F10" s="368"/>
      <c r="G10" s="369"/>
      <c r="H10" s="370"/>
      <c r="I10" s="367"/>
      <c r="J10" s="368"/>
      <c r="K10" s="371"/>
      <c r="L10" s="370"/>
      <c r="M10" s="368"/>
      <c r="N10" s="372"/>
      <c r="O10" s="373" t="str">
        <f>IF(SUM(L10:N10)&gt;0,SUM(L10:N10),"")</f>
        <v/>
      </c>
      <c r="P10" s="374"/>
    </row>
    <row r="11" ht="16.5" customHeight="1">
      <c r="B11" s="407" t="str">
        <f>IF('P9'!D13="","",'P9'!D13)</f>
        <v>24-34</v>
      </c>
      <c r="C11" s="408" t="str">
        <f>IF('P9'!G13="","",'P9'!G13)</f>
        <v>Andreas Klinkenbesrg</v>
      </c>
      <c r="D11" s="377">
        <v>8.03</v>
      </c>
      <c r="E11" s="377">
        <v>8.05</v>
      </c>
      <c r="F11" s="377">
        <v>7.89</v>
      </c>
      <c r="G11" s="378">
        <f>IF(MAX(D11,E11,F11)&gt;0,MAX(D11,E11,F11),"")</f>
        <v>8.05</v>
      </c>
      <c r="H11" s="379">
        <v>11.29</v>
      </c>
      <c r="I11" s="377">
        <v>8.74</v>
      </c>
      <c r="J11" s="377">
        <v>11.33</v>
      </c>
      <c r="K11" s="380">
        <f>IF(MAX(H11,I11,J11)&gt;0,MAX(H11,I11,J11),"")</f>
        <v>11.33</v>
      </c>
      <c r="L11" s="381">
        <v>6.56</v>
      </c>
      <c r="M11" s="377">
        <v>6.52</v>
      </c>
      <c r="N11" s="380">
        <f>IF(MIN(L11,M11)&gt;0,MIN(L11,M11),"")</f>
        <v>6.52</v>
      </c>
      <c r="O11" s="363"/>
      <c r="P11" s="364"/>
    </row>
    <row r="12" ht="16.5" customHeight="1">
      <c r="B12" s="365"/>
      <c r="C12" s="392" t="str">
        <f>IF('P9'!H13="","",'P9'!H13)</f>
        <v>Nidelv IL</v>
      </c>
      <c r="D12" s="367"/>
      <c r="E12" s="367"/>
      <c r="F12" s="368"/>
      <c r="G12" s="369"/>
      <c r="H12" s="370"/>
      <c r="I12" s="367"/>
      <c r="J12" s="368"/>
      <c r="K12" s="371"/>
      <c r="L12" s="370"/>
      <c r="M12" s="368"/>
      <c r="N12" s="372"/>
      <c r="O12" s="373" t="str">
        <f>IF(SUM(L12:N12)&gt;0,SUM(L12:N12),"")</f>
        <v/>
      </c>
      <c r="P12" s="374"/>
    </row>
    <row r="13" ht="16.5" customHeight="1">
      <c r="B13" s="407" t="str">
        <f>IF('P9'!D15="","",'P9'!D15)</f>
        <v>24-34</v>
      </c>
      <c r="C13" s="408" t="str">
        <f>IF('P9'!G15="","",'P9'!G15)</f>
        <v>Jørgen Kjellevand</v>
      </c>
      <c r="D13" s="377">
        <v>8.78</v>
      </c>
      <c r="E13" s="377">
        <v>9.03</v>
      </c>
      <c r="F13" s="377">
        <v>8.72</v>
      </c>
      <c r="G13" s="378">
        <f>IF(MAX(D13,E13,F13)&gt;0,MAX(D13,E13,F13),"")</f>
        <v>9.03</v>
      </c>
      <c r="H13" s="379">
        <v>12.92</v>
      </c>
      <c r="I13" s="377">
        <v>11.63</v>
      </c>
      <c r="J13" s="377">
        <v>14.88</v>
      </c>
      <c r="K13" s="380">
        <f>IF(MAX(H13,I13,J13)&gt;0,MAX(H13,I13,J13),"")</f>
        <v>14.88</v>
      </c>
      <c r="L13" s="381">
        <v>6.48</v>
      </c>
      <c r="M13" s="377">
        <v>6.29</v>
      </c>
      <c r="N13" s="380">
        <f>IF(MIN(L13,M13)&gt;0,MIN(L13,M13),"")</f>
        <v>6.29</v>
      </c>
      <c r="O13" s="363"/>
      <c r="P13" s="364"/>
    </row>
    <row r="14" ht="16.5" customHeight="1">
      <c r="B14" s="365"/>
      <c r="C14" s="392" t="str">
        <f>IF('P9'!H15="","",'P9'!H15)</f>
        <v>Spydeberg Atletene</v>
      </c>
      <c r="D14" s="367"/>
      <c r="E14" s="367"/>
      <c r="F14" s="368"/>
      <c r="G14" s="369"/>
      <c r="H14" s="370"/>
      <c r="I14" s="367"/>
      <c r="J14" s="368"/>
      <c r="K14" s="371"/>
      <c r="L14" s="370"/>
      <c r="M14" s="368"/>
      <c r="N14" s="372"/>
      <c r="O14" s="373" t="str">
        <f>IF(SUM(L14:N14)&gt;0,SUM(L14:N14),"")</f>
        <v/>
      </c>
      <c r="P14" s="374"/>
    </row>
    <row r="15" ht="16.5" customHeight="1">
      <c r="B15" s="407" t="str">
        <f>IF('P9'!D17="","",'P9'!D17)</f>
        <v>24-34</v>
      </c>
      <c r="C15" s="408" t="str">
        <f>IF('P9'!G17="","",'P9'!G17)</f>
        <v>Tord Gravdal</v>
      </c>
      <c r="D15" s="377"/>
      <c r="E15" s="377"/>
      <c r="F15" s="377"/>
      <c r="G15" s="378" t="str">
        <f>IF(MAX(D15,E15,F15)&gt;0,MAX(D15,E15,F15),"")</f>
        <v/>
      </c>
      <c r="H15" s="379"/>
      <c r="I15" s="377"/>
      <c r="J15" s="377"/>
      <c r="K15" s="380" t="str">
        <f>IF(MAX(H15,I15,J15)&gt;0,MAX(H15,I15,J15),"")</f>
        <v/>
      </c>
      <c r="L15" s="381"/>
      <c r="M15" s="377"/>
      <c r="N15" s="380" t="str">
        <f>IF(MIN(L15,M15)&gt;0,MIN(L15,M15),"")</f>
        <v/>
      </c>
      <c r="O15" s="363"/>
      <c r="P15" s="364"/>
    </row>
    <row r="16" ht="16.5" customHeight="1">
      <c r="B16" s="365"/>
      <c r="C16" s="392" t="str">
        <f>IF('P9'!H17="","",'P9'!H17)</f>
        <v>Vigrestad IK</v>
      </c>
      <c r="D16" s="367"/>
      <c r="E16" s="367"/>
      <c r="F16" s="368"/>
      <c r="G16" s="369"/>
      <c r="H16" s="370"/>
      <c r="I16" s="367"/>
      <c r="J16" s="368"/>
      <c r="K16" s="371"/>
      <c r="L16" s="370"/>
      <c r="M16" s="368"/>
      <c r="N16" s="372"/>
      <c r="O16" s="373" t="str">
        <f>IF(SUM(L16:N16)&gt;0,SUM(L16:N16),"")</f>
        <v/>
      </c>
      <c r="P16" s="374"/>
    </row>
    <row r="17" ht="16.5" customHeight="1">
      <c r="B17" s="407" t="str">
        <f>IF('P9'!D19="","",'P9'!D19)</f>
        <v>24-34</v>
      </c>
      <c r="C17" s="408" t="str">
        <f>IF('P9'!G19="","",'P9'!G19)</f>
        <v>Kim Eirik Tollefsen</v>
      </c>
      <c r="D17" s="377">
        <v>8.52</v>
      </c>
      <c r="E17" s="377">
        <v>8.63</v>
      </c>
      <c r="F17" s="377">
        <v>8.66</v>
      </c>
      <c r="G17" s="378">
        <f>IF(MAX(D17,E17,F17)&gt;0,MAX(D17,E17,F17),"")</f>
        <v>8.66</v>
      </c>
      <c r="H17" s="379">
        <v>13.03</v>
      </c>
      <c r="I17" s="382" t="s">
        <v>291</v>
      </c>
      <c r="J17" s="377">
        <v>12.77</v>
      </c>
      <c r="K17" s="380">
        <f>IF(MAX(H17,I17,J17)&gt;0,MAX(H17,I17,J17),"")</f>
        <v>13.03</v>
      </c>
      <c r="L17" s="381">
        <v>7.12</v>
      </c>
      <c r="M17" s="377">
        <v>7.05</v>
      </c>
      <c r="N17" s="380">
        <f>IF(MIN(L17,M17)&gt;0,MIN(L17,M17),"")</f>
        <v>7.05</v>
      </c>
      <c r="O17" s="363"/>
      <c r="P17" s="364"/>
    </row>
    <row r="18" ht="16.5" customHeight="1">
      <c r="B18" s="365"/>
      <c r="C18" s="392" t="str">
        <f>IF('P9'!H19="","",'P9'!H19)</f>
        <v>Tønsberg-Kam.</v>
      </c>
      <c r="D18" s="367"/>
      <c r="E18" s="367"/>
      <c r="F18" s="368"/>
      <c r="G18" s="369"/>
      <c r="H18" s="370"/>
      <c r="I18" s="367"/>
      <c r="J18" s="368"/>
      <c r="K18" s="371"/>
      <c r="L18" s="370"/>
      <c r="M18" s="368"/>
      <c r="N18" s="372"/>
      <c r="O18" s="373" t="str">
        <f>IF(SUM(L18:N18)&gt;0,SUM(L18:N18),"")</f>
        <v/>
      </c>
      <c r="P18" s="374"/>
    </row>
    <row r="19" ht="16.5" customHeight="1">
      <c r="B19" s="407" t="str">
        <f>IF('P9'!D21="","",'P9'!D21)</f>
        <v>+35</v>
      </c>
      <c r="C19" s="408" t="str">
        <f>IF('P9'!G21="","",'P9'!G21)</f>
        <v>Børge Aadland</v>
      </c>
      <c r="D19" s="377">
        <v>7.79</v>
      </c>
      <c r="E19" s="377">
        <v>7.84</v>
      </c>
      <c r="F19" s="377">
        <v>8.06</v>
      </c>
      <c r="G19" s="378">
        <f>IF(MAX(D19,E19,F19)&gt;0,MAX(D19,E19,F19),"")</f>
        <v>8.06</v>
      </c>
      <c r="H19" s="379">
        <v>11.41</v>
      </c>
      <c r="I19" s="377">
        <v>12.58</v>
      </c>
      <c r="J19" s="382" t="s">
        <v>125</v>
      </c>
      <c r="K19" s="380">
        <f>IF(MAX(H19,I19,J19)&gt;0,MAX(H19,I19,J19),"")</f>
        <v>12.58</v>
      </c>
      <c r="L19" s="381">
        <v>7.04</v>
      </c>
      <c r="M19" s="377">
        <v>6.93</v>
      </c>
      <c r="N19" s="380">
        <f>IF(MIN(L19,M19)&gt;0,MIN(L19,M19),"")</f>
        <v>6.93</v>
      </c>
      <c r="O19" s="363"/>
      <c r="P19" s="364"/>
    </row>
    <row r="20" ht="16.5" customHeight="1">
      <c r="B20" s="365"/>
      <c r="C20" s="392" t="str">
        <f>IF('P9'!H21="","",'P9'!H21)</f>
        <v>AK Bjørgvin</v>
      </c>
      <c r="D20" s="367"/>
      <c r="E20" s="367"/>
      <c r="F20" s="368"/>
      <c r="G20" s="369"/>
      <c r="H20" s="370"/>
      <c r="I20" s="367"/>
      <c r="J20" s="368"/>
      <c r="K20" s="371"/>
      <c r="L20" s="370"/>
      <c r="M20" s="368"/>
      <c r="N20" s="372"/>
      <c r="O20" s="373" t="str">
        <f>IF(SUM(L20:N20)&gt;0,SUM(L20:N20),"")</f>
        <v/>
      </c>
      <c r="P20" s="374"/>
    </row>
    <row r="21" ht="16.5" customHeight="1">
      <c r="B21" s="407" t="str">
        <f>IF('P9'!D23="","",'P9'!D23)</f>
        <v>+35</v>
      </c>
      <c r="C21" s="408" t="str">
        <f>IF('P9'!G23="","",'P9'!G23)</f>
        <v>Dag Rønnevik</v>
      </c>
      <c r="D21" s="377">
        <v>6.62</v>
      </c>
      <c r="E21" s="377">
        <v>6.73</v>
      </c>
      <c r="F21" s="382" t="s">
        <v>125</v>
      </c>
      <c r="G21" s="378">
        <f>IF(MAX(D21,E21,F21)&gt;0,MAX(D21,E21,F21),"")</f>
        <v>6.73</v>
      </c>
      <c r="H21" s="379">
        <v>9.98</v>
      </c>
      <c r="I21" s="377">
        <v>11.13</v>
      </c>
      <c r="J21" s="377">
        <v>11.63</v>
      </c>
      <c r="K21" s="380">
        <f>IF(MAX(H21,I21,J21)&gt;0,MAX(H21,I21,J21),"")</f>
        <v>11.63</v>
      </c>
      <c r="L21" s="381">
        <v>8.87</v>
      </c>
      <c r="M21" s="377">
        <v>8.53</v>
      </c>
      <c r="N21" s="380">
        <f>IF(MIN(L21,M21)&gt;0,MIN(L21,M21),"")</f>
        <v>8.53</v>
      </c>
      <c r="O21" s="363"/>
      <c r="P21" s="364"/>
    </row>
    <row r="22" ht="16.5" customHeight="1">
      <c r="B22" s="365"/>
      <c r="C22" s="392" t="str">
        <f>IF('P9'!H23="","",'P9'!H23)</f>
        <v>Tysvær VK</v>
      </c>
      <c r="D22" s="367"/>
      <c r="E22" s="367"/>
      <c r="F22" s="368"/>
      <c r="G22" s="369"/>
      <c r="H22" s="370"/>
      <c r="I22" s="367"/>
      <c r="J22" s="368"/>
      <c r="K22" s="371"/>
      <c r="L22" s="370"/>
      <c r="M22" s="368"/>
      <c r="N22" s="372"/>
      <c r="O22" s="373" t="str">
        <f>IF(SUM(L22:N22)&gt;0,SUM(L22:N22),"")</f>
        <v/>
      </c>
      <c r="P22" s="374"/>
    </row>
    <row r="23" ht="16.5" customHeight="1">
      <c r="B23" s="407" t="str">
        <f>IF('P9'!D25="","",'P9'!D25)</f>
        <v>+35</v>
      </c>
      <c r="C23" s="408" t="str">
        <f>IF('P9'!G25="","",'P9'!G25)</f>
        <v>Terje Gulvik</v>
      </c>
      <c r="D23" s="377">
        <v>7.12</v>
      </c>
      <c r="E23" s="377">
        <v>7.21</v>
      </c>
      <c r="F23" s="377">
        <v>7.16</v>
      </c>
      <c r="G23" s="378">
        <f>IF(MAX(D23,E23,F23)&gt;0,MAX(D23,E23,F23),"")</f>
        <v>7.21</v>
      </c>
      <c r="H23" s="379">
        <v>7.78</v>
      </c>
      <c r="I23" s="382" t="s">
        <v>125</v>
      </c>
      <c r="J23" s="377">
        <v>9.12</v>
      </c>
      <c r="K23" s="380">
        <f>IF(MAX(H23,I23,J23)&gt;0,MAX(H23,I23,J23),"")</f>
        <v>9.12</v>
      </c>
      <c r="L23" s="381">
        <v>7.52</v>
      </c>
      <c r="M23" s="377">
        <v>7.52</v>
      </c>
      <c r="N23" s="380">
        <f>IF(MIN(L23,M23)&gt;0,MIN(L23,M23),"")</f>
        <v>7.52</v>
      </c>
      <c r="O23" s="363"/>
      <c r="P23" s="364"/>
    </row>
    <row r="24" ht="16.5" customHeight="1">
      <c r="B24" s="365"/>
      <c r="C24" s="392" t="str">
        <f>IF('P9'!H25="","",'P9'!H25)</f>
        <v>Larvik AK</v>
      </c>
      <c r="D24" s="367"/>
      <c r="E24" s="367"/>
      <c r="F24" s="368"/>
      <c r="G24" s="369"/>
      <c r="H24" s="370"/>
      <c r="I24" s="367"/>
      <c r="J24" s="368"/>
      <c r="K24" s="371"/>
      <c r="L24" s="370"/>
      <c r="M24" s="368"/>
      <c r="N24" s="372"/>
      <c r="O24" s="373" t="str">
        <f>IF(SUM(L24:N24)&gt;0,SUM(L24:N24),"")</f>
        <v/>
      </c>
      <c r="P24" s="374"/>
    </row>
    <row r="25" ht="16.5" customHeight="1">
      <c r="B25" s="407" t="str">
        <f>IF('P9'!D27="","",'P9'!D27)</f>
        <v/>
      </c>
      <c r="C25" s="408" t="str">
        <f>IF('P9'!G27="","",'P9'!G27)</f>
        <v/>
      </c>
      <c r="D25" s="377"/>
      <c r="E25" s="377"/>
      <c r="F25" s="377"/>
      <c r="G25" s="378" t="str">
        <f>IF(MAX(D25,E25,F25)&gt;0,MAX(D25,E25,F25),"")</f>
        <v/>
      </c>
      <c r="H25" s="379"/>
      <c r="I25" s="377"/>
      <c r="J25" s="377"/>
      <c r="K25" s="380" t="str">
        <f>IF(MAX(H25,I25,J25)&gt;0,MAX(H25,I25,J25),"")</f>
        <v/>
      </c>
      <c r="L25" s="381"/>
      <c r="M25" s="377"/>
      <c r="N25" s="380" t="str">
        <f>IF(MIN(L25,M25)&gt;0,MIN(L25,M25),"")</f>
        <v/>
      </c>
      <c r="O25" s="363"/>
      <c r="P25" s="364"/>
    </row>
    <row r="26" ht="16.5" customHeight="1">
      <c r="B26" s="365"/>
      <c r="C26" s="392" t="str">
        <f>IF('P9'!H27="","",'P9'!H27)</f>
        <v/>
      </c>
      <c r="D26" s="367"/>
      <c r="E26" s="367"/>
      <c r="F26" s="368"/>
      <c r="G26" s="369"/>
      <c r="H26" s="370"/>
      <c r="I26" s="367"/>
      <c r="J26" s="368"/>
      <c r="K26" s="371"/>
      <c r="L26" s="370"/>
      <c r="M26" s="368"/>
      <c r="N26" s="372"/>
      <c r="O26" s="373" t="str">
        <f>IF(SUM(L26:N26)&gt;0,SUM(L26:N26),"")</f>
        <v/>
      </c>
      <c r="P26" s="374"/>
    </row>
    <row r="27" ht="16.5" customHeight="1">
      <c r="B27" s="407" t="str">
        <f>IF('P9'!D29="","",'P9'!D29)</f>
        <v/>
      </c>
      <c r="C27" s="408" t="str">
        <f>IF('P9'!G29="","",'P9'!G29)</f>
        <v/>
      </c>
      <c r="D27" s="377"/>
      <c r="E27" s="377"/>
      <c r="F27" s="377"/>
      <c r="G27" s="378" t="str">
        <f>IF(MAX(D27,E27,F27)&gt;0,MAX(D27,E27,F27),"")</f>
        <v/>
      </c>
      <c r="H27" s="379"/>
      <c r="I27" s="377"/>
      <c r="J27" s="377"/>
      <c r="K27" s="380" t="str">
        <f>IF(MAX(H27,I27,J27)&gt;0,MAX(H27,I27,J27),"")</f>
        <v/>
      </c>
      <c r="L27" s="381"/>
      <c r="M27" s="377"/>
      <c r="N27" s="380" t="str">
        <f>IF(MIN(L27,M27)&gt;0,MIN(L27,M27),"")</f>
        <v/>
      </c>
      <c r="O27" s="363"/>
      <c r="P27" s="364"/>
    </row>
    <row r="28" ht="16.5" customHeight="1">
      <c r="B28" s="365"/>
      <c r="C28" s="392" t="str">
        <f>IF('P9'!H29="","",'P9'!H29)</f>
        <v/>
      </c>
      <c r="D28" s="367"/>
      <c r="E28" s="367"/>
      <c r="F28" s="368"/>
      <c r="G28" s="369"/>
      <c r="H28" s="370"/>
      <c r="I28" s="367"/>
      <c r="J28" s="368"/>
      <c r="K28" s="371"/>
      <c r="L28" s="385"/>
      <c r="M28" s="368"/>
      <c r="N28" s="372"/>
      <c r="O28" s="373" t="str">
        <f>IF(SUM(L28:N28)&gt;0,SUM(L28:N28),"")</f>
        <v/>
      </c>
      <c r="P28" s="374"/>
    </row>
    <row r="29" ht="16.5" customHeight="1">
      <c r="B29" s="407" t="str">
        <f>IF('P9'!D31="","",'P9'!D31)</f>
        <v/>
      </c>
      <c r="C29" s="408" t="str">
        <f>IF('P9'!G31="","",'P9'!G31)</f>
        <v/>
      </c>
      <c r="D29" s="377"/>
      <c r="E29" s="377"/>
      <c r="F29" s="377"/>
      <c r="G29" s="378" t="str">
        <f>IF(MAX(D29,E29,F29)&gt;0,MAX(D29,E29,F29),"")</f>
        <v/>
      </c>
      <c r="H29" s="379"/>
      <c r="I29" s="377"/>
      <c r="J29" s="377"/>
      <c r="K29" s="380" t="str">
        <f>IF(MAX(H29,I29,J29)&gt;0,MAX(H29,I29,J29),"")</f>
        <v/>
      </c>
      <c r="L29" s="386"/>
      <c r="M29" s="377"/>
      <c r="N29" s="380" t="str">
        <f>IF(MIN(L29,M29)&gt;0,MIN(L29,M29),"")</f>
        <v/>
      </c>
      <c r="O29" s="363"/>
      <c r="P29" s="364"/>
    </row>
    <row r="30" ht="16.5" customHeight="1">
      <c r="B30" s="387"/>
      <c r="C30" s="392" t="str">
        <f>IF('P9'!H31="","",'P9'!H31)</f>
        <v/>
      </c>
      <c r="D30" s="367"/>
      <c r="E30" s="367"/>
      <c r="F30" s="368"/>
      <c r="G30" s="388"/>
      <c r="H30" s="370"/>
      <c r="I30" s="367"/>
      <c r="J30" s="368"/>
      <c r="K30" s="369"/>
      <c r="L30" s="370"/>
      <c r="M30" s="368"/>
      <c r="N30" s="389"/>
      <c r="O30" s="373" t="str">
        <f>IF(SUM(L30:N30)&gt;0,SUM(L30:N30),"")</f>
        <v/>
      </c>
      <c r="P30" s="374"/>
    </row>
    <row r="31" ht="16.5" customHeight="1">
      <c r="B31" s="407" t="str">
        <f>IF('P9'!D33="","",'P9'!D33)</f>
        <v/>
      </c>
      <c r="C31" s="408" t="str">
        <f>IF('P9'!G33="","",'P9'!G33)</f>
        <v/>
      </c>
      <c r="D31" s="377"/>
      <c r="E31" s="377"/>
      <c r="F31" s="377"/>
      <c r="G31" s="378" t="str">
        <f>IF(MAX(D31,E31,F31)&gt;0,MAX(D31,E31,F31),"")</f>
        <v/>
      </c>
      <c r="H31" s="379"/>
      <c r="I31" s="377"/>
      <c r="J31" s="377"/>
      <c r="K31" s="380" t="str">
        <f>IF(MAX(H31,I31,J31)&gt;0,MAX(H31,I31,J31),"")</f>
        <v/>
      </c>
      <c r="L31" s="386"/>
      <c r="M31" s="377"/>
      <c r="N31" s="380" t="str">
        <f>IF(MIN(L31,M31)&gt;0,MIN(L31,M31),"")</f>
        <v/>
      </c>
      <c r="O31" s="363"/>
      <c r="P31" s="364"/>
    </row>
    <row r="32" ht="16.5" customHeight="1">
      <c r="B32" s="387"/>
      <c r="C32" s="392" t="str">
        <f>IF('P9'!H33="","",'P9'!H33)</f>
        <v/>
      </c>
      <c r="D32" s="367"/>
      <c r="E32" s="367"/>
      <c r="F32" s="368"/>
      <c r="G32" s="388"/>
      <c r="H32" s="370"/>
      <c r="I32" s="367"/>
      <c r="J32" s="368"/>
      <c r="K32" s="369"/>
      <c r="L32" s="370"/>
      <c r="M32" s="368"/>
      <c r="N32" s="389"/>
      <c r="O32" s="373" t="str">
        <f>IF(SUM(L32:N32)&gt;0,SUM(L32:N32),"")</f>
        <v/>
      </c>
      <c r="P32" s="374"/>
    </row>
    <row r="33" ht="16.5" customHeight="1">
      <c r="B33" s="407" t="str">
        <f>IF('P9'!D35="","",'P9'!D35)</f>
        <v/>
      </c>
      <c r="C33" s="408" t="str">
        <f>IF('P9'!G35="","",'P9'!G35)</f>
        <v/>
      </c>
      <c r="D33" s="377"/>
      <c r="E33" s="377"/>
      <c r="F33" s="377"/>
      <c r="G33" s="378" t="str">
        <f>IF(MAX(D33,E33,F33)&gt;0,MAX(D33,E33,F33),"")</f>
        <v/>
      </c>
      <c r="H33" s="379"/>
      <c r="I33" s="377"/>
      <c r="J33" s="377"/>
      <c r="K33" s="380" t="str">
        <f>IF(MAX(H33,I33,J33)&gt;0,MAX(H33,I33,J33),"")</f>
        <v/>
      </c>
      <c r="L33" s="386"/>
      <c r="M33" s="377"/>
      <c r="N33" s="380" t="str">
        <f>IF(MIN(L33,M33)&gt;0,MIN(L33,M33),"")</f>
        <v/>
      </c>
      <c r="O33" s="363"/>
      <c r="P33" s="364"/>
    </row>
    <row r="34" ht="16.5" customHeight="1">
      <c r="B34" s="387"/>
      <c r="C34" s="366" t="str">
        <f>IF('P9'!H35="","",'P9'!H35)</f>
        <v/>
      </c>
      <c r="D34" s="367"/>
      <c r="E34" s="367"/>
      <c r="F34" s="368"/>
      <c r="G34" s="388"/>
      <c r="H34" s="370"/>
      <c r="I34" s="367"/>
      <c r="J34" s="368"/>
      <c r="K34" s="369"/>
      <c r="L34" s="370"/>
      <c r="M34" s="368"/>
      <c r="N34" s="389"/>
      <c r="O34" s="373" t="str">
        <f>IF(SUM(L34:N34)&gt;0,SUM(L34:N34),"")</f>
        <v/>
      </c>
      <c r="P34" s="374"/>
    </row>
    <row r="35" ht="12.0" customHeight="1">
      <c r="P35" s="1"/>
    </row>
    <row r="36" ht="12.0" customHeight="1">
      <c r="P36" s="1"/>
    </row>
    <row r="37" ht="12.0" customHeight="1">
      <c r="P37" s="1"/>
    </row>
    <row r="38" ht="12.0" customHeight="1">
      <c r="P38" s="1"/>
    </row>
    <row r="39" ht="12.0" customHeight="1">
      <c r="P39" s="1"/>
    </row>
    <row r="40" ht="12.0" customHeight="1">
      <c r="P40" s="1"/>
    </row>
    <row r="41" ht="12.0" customHeight="1">
      <c r="P41" s="1"/>
    </row>
    <row r="42" ht="12.0" customHeight="1">
      <c r="P42" s="1"/>
    </row>
    <row r="43" ht="12.0" customHeight="1">
      <c r="P43" s="1"/>
    </row>
    <row r="44" ht="12.0" customHeight="1">
      <c r="P44" s="1"/>
    </row>
    <row r="45" ht="12.0" customHeight="1">
      <c r="P45" s="1"/>
    </row>
    <row r="46" ht="12.0" customHeight="1">
      <c r="P46" s="1"/>
    </row>
    <row r="47" ht="12.0" customHeight="1">
      <c r="P47" s="1"/>
    </row>
    <row r="48" ht="12.0" customHeight="1">
      <c r="P48" s="1"/>
    </row>
    <row r="49" ht="12.0" customHeight="1">
      <c r="P49" s="1"/>
    </row>
    <row r="50" ht="12.0" customHeight="1">
      <c r="P50" s="1"/>
    </row>
    <row r="51" ht="12.0" customHeight="1">
      <c r="P51" s="1"/>
    </row>
    <row r="52" ht="12.0" customHeight="1">
      <c r="P52" s="1"/>
    </row>
    <row r="53" ht="12.0" customHeight="1">
      <c r="P53" s="1"/>
    </row>
    <row r="54" ht="12.0" customHeight="1">
      <c r="P54" s="1"/>
    </row>
    <row r="55" ht="12.0" customHeight="1">
      <c r="P55" s="1"/>
    </row>
    <row r="56" ht="12.0" customHeight="1">
      <c r="P56" s="1"/>
    </row>
    <row r="57" ht="12.0" customHeight="1">
      <c r="P57" s="1"/>
    </row>
    <row r="58" ht="12.0" customHeight="1">
      <c r="P58" s="1"/>
    </row>
    <row r="59" ht="12.0" customHeight="1">
      <c r="P59" s="1"/>
    </row>
    <row r="60" ht="12.0" customHeight="1">
      <c r="P60" s="1"/>
    </row>
    <row r="61" ht="12.0" customHeight="1">
      <c r="P61" s="1"/>
    </row>
    <row r="62" ht="12.0" customHeight="1">
      <c r="P62" s="1"/>
    </row>
    <row r="63" ht="12.0" customHeight="1">
      <c r="P63" s="1"/>
    </row>
    <row r="64" ht="12.0" customHeight="1">
      <c r="P64" s="1"/>
    </row>
    <row r="65" ht="12.0" customHeight="1">
      <c r="P65" s="1"/>
    </row>
    <row r="66" ht="12.0" customHeight="1">
      <c r="P66" s="1"/>
    </row>
    <row r="67" ht="12.0" customHeight="1">
      <c r="P67" s="1"/>
    </row>
    <row r="68" ht="12.0" customHeight="1">
      <c r="P68" s="1"/>
    </row>
    <row r="69" ht="12.0" customHeight="1">
      <c r="P69" s="1"/>
    </row>
    <row r="70" ht="12.0" customHeight="1">
      <c r="P70" s="1"/>
    </row>
    <row r="71" ht="12.0" customHeight="1">
      <c r="P71" s="1"/>
    </row>
    <row r="72" ht="12.0" customHeight="1">
      <c r="P72" s="1"/>
    </row>
    <row r="73" ht="12.0" customHeight="1">
      <c r="P73" s="1"/>
    </row>
    <row r="74" ht="12.0" customHeight="1">
      <c r="P74" s="1"/>
    </row>
    <row r="75" ht="12.0" customHeight="1">
      <c r="P75" s="1"/>
    </row>
    <row r="76" ht="12.0" customHeight="1">
      <c r="P76" s="1"/>
    </row>
    <row r="77" ht="12.0" customHeight="1">
      <c r="P77" s="1"/>
    </row>
    <row r="78" ht="12.0" customHeight="1">
      <c r="P78" s="1"/>
    </row>
    <row r="79" ht="12.0" customHeight="1">
      <c r="P79" s="1"/>
    </row>
    <row r="80" ht="12.0" customHeight="1">
      <c r="P80" s="1"/>
    </row>
    <row r="81" ht="12.0" customHeight="1">
      <c r="P81" s="1"/>
    </row>
    <row r="82" ht="12.0" customHeight="1">
      <c r="P82" s="1"/>
    </row>
    <row r="83" ht="12.0" customHeight="1">
      <c r="P83" s="1"/>
    </row>
    <row r="84" ht="12.0" customHeight="1">
      <c r="P84" s="1"/>
    </row>
    <row r="85" ht="12.0" customHeight="1">
      <c r="P85" s="1"/>
    </row>
    <row r="86" ht="12.0" customHeight="1">
      <c r="P86" s="1"/>
    </row>
    <row r="87" ht="12.0" customHeight="1">
      <c r="P87" s="1"/>
    </row>
    <row r="88" ht="12.0" customHeight="1">
      <c r="P88" s="1"/>
    </row>
    <row r="89" ht="12.0" customHeight="1">
      <c r="P89" s="1"/>
    </row>
    <row r="90" ht="12.0" customHeight="1">
      <c r="P90" s="1"/>
    </row>
    <row r="91" ht="12.0" customHeight="1">
      <c r="P91" s="1"/>
    </row>
    <row r="92" ht="12.0" customHeight="1">
      <c r="P92" s="1"/>
    </row>
    <row r="93" ht="12.0" customHeight="1">
      <c r="P93" s="1"/>
    </row>
    <row r="94" ht="12.0" customHeight="1">
      <c r="P94" s="1"/>
    </row>
    <row r="95" ht="12.0" customHeight="1">
      <c r="P95" s="1"/>
    </row>
    <row r="96" ht="12.0" customHeight="1">
      <c r="P96" s="1"/>
    </row>
    <row r="97" ht="12.0" customHeight="1">
      <c r="P97" s="1"/>
    </row>
    <row r="98" ht="12.0" customHeight="1">
      <c r="P98" s="1"/>
    </row>
    <row r="99" ht="12.0" customHeight="1">
      <c r="P99" s="1"/>
    </row>
    <row r="100" ht="12.0" customHeight="1">
      <c r="P100" s="1"/>
    </row>
    <row r="101" ht="12.0" customHeight="1">
      <c r="P101" s="1"/>
    </row>
    <row r="102" ht="12.0" customHeight="1">
      <c r="P102" s="1"/>
    </row>
    <row r="103" ht="12.0" customHeight="1">
      <c r="P103" s="1"/>
    </row>
    <row r="104" ht="12.0" customHeight="1">
      <c r="P104" s="1"/>
    </row>
    <row r="105" ht="12.0" customHeight="1">
      <c r="P105" s="1"/>
    </row>
    <row r="106" ht="12.0" customHeight="1">
      <c r="P106" s="1"/>
    </row>
    <row r="107" ht="12.0" customHeight="1">
      <c r="P107" s="1"/>
    </row>
    <row r="108" ht="12.0" customHeight="1">
      <c r="P108" s="1"/>
    </row>
    <row r="109" ht="12.0" customHeight="1">
      <c r="P109" s="1"/>
    </row>
    <row r="110" ht="12.0" customHeight="1">
      <c r="P110" s="1"/>
    </row>
    <row r="111" ht="12.0" customHeight="1">
      <c r="P111" s="1"/>
    </row>
    <row r="112" ht="12.0" customHeight="1">
      <c r="P112" s="1"/>
    </row>
    <row r="113" ht="12.0" customHeight="1">
      <c r="P113" s="1"/>
    </row>
    <row r="114" ht="12.0" customHeight="1">
      <c r="P114" s="1"/>
    </row>
    <row r="115" ht="12.0" customHeight="1">
      <c r="P115" s="1"/>
    </row>
    <row r="116" ht="12.0" customHeight="1">
      <c r="P116" s="1"/>
    </row>
    <row r="117" ht="12.0" customHeight="1">
      <c r="P117" s="1"/>
    </row>
    <row r="118" ht="12.0" customHeight="1">
      <c r="P118" s="1"/>
    </row>
    <row r="119" ht="12.0" customHeight="1">
      <c r="P119" s="1"/>
    </row>
    <row r="120" ht="12.0" customHeight="1">
      <c r="P120" s="1"/>
    </row>
    <row r="121" ht="12.0" customHeight="1">
      <c r="P121" s="1"/>
    </row>
    <row r="122" ht="12.0" customHeight="1">
      <c r="P122" s="1"/>
    </row>
    <row r="123" ht="12.0" customHeight="1">
      <c r="P123" s="1"/>
    </row>
    <row r="124" ht="12.0" customHeight="1">
      <c r="P124" s="1"/>
    </row>
    <row r="125" ht="12.0" customHeight="1">
      <c r="P125" s="1"/>
    </row>
    <row r="126" ht="12.0" customHeight="1">
      <c r="P126" s="1"/>
    </row>
    <row r="127" ht="12.0" customHeight="1">
      <c r="P127" s="1"/>
    </row>
    <row r="128" ht="12.0" customHeight="1">
      <c r="P128" s="1"/>
    </row>
    <row r="129" ht="12.0" customHeight="1">
      <c r="P129" s="1"/>
    </row>
    <row r="130" ht="12.0" customHeight="1">
      <c r="P130" s="1"/>
    </row>
    <row r="131" ht="12.0" customHeight="1">
      <c r="P131" s="1"/>
    </row>
    <row r="132" ht="12.0" customHeight="1">
      <c r="P132" s="1"/>
    </row>
    <row r="133" ht="12.0" customHeight="1">
      <c r="P133" s="1"/>
    </row>
    <row r="134" ht="12.0" customHeight="1">
      <c r="P134" s="1"/>
    </row>
    <row r="135" ht="12.0" customHeight="1">
      <c r="P135" s="1"/>
    </row>
    <row r="136" ht="12.0" customHeight="1">
      <c r="P136" s="1"/>
    </row>
    <row r="137" ht="12.0" customHeight="1">
      <c r="P137" s="1"/>
    </row>
    <row r="138" ht="12.0" customHeight="1">
      <c r="P138" s="1"/>
    </row>
    <row r="139" ht="12.0" customHeight="1">
      <c r="P139" s="1"/>
    </row>
    <row r="140" ht="12.0" customHeight="1">
      <c r="P140" s="1"/>
    </row>
    <row r="141" ht="12.0" customHeight="1">
      <c r="P141" s="1"/>
    </row>
    <row r="142" ht="12.0" customHeight="1">
      <c r="P142" s="1"/>
    </row>
    <row r="143" ht="12.0" customHeight="1">
      <c r="P143" s="1"/>
    </row>
    <row r="144" ht="12.0" customHeight="1">
      <c r="P144" s="1"/>
    </row>
    <row r="145" ht="12.0" customHeight="1">
      <c r="P145" s="1"/>
    </row>
    <row r="146" ht="12.0" customHeight="1">
      <c r="P146" s="1"/>
    </row>
    <row r="147" ht="12.0" customHeight="1">
      <c r="P147" s="1"/>
    </row>
    <row r="148" ht="12.0" customHeight="1">
      <c r="P148" s="1"/>
    </row>
    <row r="149" ht="12.0" customHeight="1">
      <c r="P149" s="1"/>
    </row>
    <row r="150" ht="12.0" customHeight="1">
      <c r="P150" s="1"/>
    </row>
    <row r="151" ht="12.0" customHeight="1">
      <c r="P151" s="1"/>
    </row>
    <row r="152" ht="12.0" customHeight="1">
      <c r="P152" s="1"/>
    </row>
    <row r="153" ht="12.0" customHeight="1">
      <c r="P153" s="1"/>
    </row>
    <row r="154" ht="12.0" customHeight="1">
      <c r="P154" s="1"/>
    </row>
    <row r="155" ht="12.0" customHeight="1">
      <c r="P155" s="1"/>
    </row>
    <row r="156" ht="12.0" customHeight="1">
      <c r="P156" s="1"/>
    </row>
    <row r="157" ht="12.0" customHeight="1">
      <c r="P157" s="1"/>
    </row>
    <row r="158" ht="12.0" customHeight="1">
      <c r="P158" s="1"/>
    </row>
    <row r="159" ht="12.0" customHeight="1">
      <c r="P159" s="1"/>
    </row>
    <row r="160" ht="12.0" customHeight="1">
      <c r="P160" s="1"/>
    </row>
    <row r="161" ht="12.0" customHeight="1">
      <c r="P161" s="1"/>
    </row>
    <row r="162" ht="12.0" customHeight="1">
      <c r="P162" s="1"/>
    </row>
    <row r="163" ht="12.0" customHeight="1">
      <c r="P163" s="1"/>
    </row>
    <row r="164" ht="12.0" customHeight="1">
      <c r="P164" s="1"/>
    </row>
    <row r="165" ht="12.0" customHeight="1">
      <c r="P165" s="1"/>
    </row>
    <row r="166" ht="12.0" customHeight="1">
      <c r="P166" s="1"/>
    </row>
    <row r="167" ht="12.0" customHeight="1">
      <c r="P167" s="1"/>
    </row>
    <row r="168" ht="12.0" customHeight="1">
      <c r="P168" s="1"/>
    </row>
    <row r="169" ht="12.0" customHeight="1">
      <c r="P169" s="1"/>
    </row>
    <row r="170" ht="12.0" customHeight="1">
      <c r="P170" s="1"/>
    </row>
    <row r="171" ht="12.0" customHeight="1">
      <c r="P171" s="1"/>
    </row>
    <row r="172" ht="12.0" customHeight="1">
      <c r="P172" s="1"/>
    </row>
    <row r="173" ht="12.0" customHeight="1">
      <c r="P173" s="1"/>
    </row>
    <row r="174" ht="12.0" customHeight="1">
      <c r="P174" s="1"/>
    </row>
    <row r="175" ht="12.0" customHeight="1">
      <c r="P175" s="1"/>
    </row>
    <row r="176" ht="12.0" customHeight="1">
      <c r="P176" s="1"/>
    </row>
    <row r="177" ht="12.0" customHeight="1">
      <c r="P177" s="1"/>
    </row>
    <row r="178" ht="12.0" customHeight="1">
      <c r="P178" s="1"/>
    </row>
    <row r="179" ht="12.0" customHeight="1">
      <c r="P179" s="1"/>
    </row>
    <row r="180" ht="12.0" customHeight="1">
      <c r="P180" s="1"/>
    </row>
    <row r="181" ht="12.0" customHeight="1">
      <c r="P181" s="1"/>
    </row>
    <row r="182" ht="12.0" customHeight="1">
      <c r="P182" s="1"/>
    </row>
    <row r="183" ht="12.0" customHeight="1">
      <c r="P183" s="1"/>
    </row>
    <row r="184" ht="12.0" customHeight="1">
      <c r="P184" s="1"/>
    </row>
    <row r="185" ht="12.0" customHeight="1">
      <c r="P185" s="1"/>
    </row>
    <row r="186" ht="12.0" customHeight="1">
      <c r="P186" s="1"/>
    </row>
    <row r="187" ht="12.0" customHeight="1">
      <c r="P187" s="1"/>
    </row>
    <row r="188" ht="12.0" customHeight="1">
      <c r="P188" s="1"/>
    </row>
    <row r="189" ht="12.0" customHeight="1">
      <c r="P189" s="1"/>
    </row>
    <row r="190" ht="12.0" customHeight="1">
      <c r="P190" s="1"/>
    </row>
    <row r="191" ht="12.0" customHeight="1">
      <c r="P191" s="1"/>
    </row>
    <row r="192" ht="12.0" customHeight="1">
      <c r="P192" s="1"/>
    </row>
    <row r="193" ht="12.0" customHeight="1">
      <c r="P193" s="1"/>
    </row>
    <row r="194" ht="12.0" customHeight="1">
      <c r="P194" s="1"/>
    </row>
    <row r="195" ht="12.0" customHeight="1">
      <c r="P195" s="1"/>
    </row>
    <row r="196" ht="12.0" customHeight="1">
      <c r="P196" s="1"/>
    </row>
    <row r="197" ht="12.0" customHeight="1">
      <c r="P197" s="1"/>
    </row>
    <row r="198" ht="12.0" customHeight="1">
      <c r="P198" s="1"/>
    </row>
    <row r="199" ht="12.0" customHeight="1">
      <c r="P199" s="1"/>
    </row>
    <row r="200" ht="12.0" customHeight="1">
      <c r="P200" s="1"/>
    </row>
    <row r="201" ht="12.0" customHeight="1">
      <c r="P201" s="1"/>
    </row>
    <row r="202" ht="12.0" customHeight="1">
      <c r="P202" s="1"/>
    </row>
    <row r="203" ht="12.0" customHeight="1">
      <c r="P203" s="1"/>
    </row>
    <row r="204" ht="12.0" customHeight="1">
      <c r="P204" s="1"/>
    </row>
    <row r="205" ht="12.0" customHeight="1">
      <c r="P205" s="1"/>
    </row>
    <row r="206" ht="12.0" customHeight="1">
      <c r="P206" s="1"/>
    </row>
    <row r="207" ht="12.0" customHeight="1">
      <c r="P207" s="1"/>
    </row>
    <row r="208" ht="12.0" customHeight="1">
      <c r="P208" s="1"/>
    </row>
    <row r="209" ht="12.0" customHeight="1">
      <c r="P209" s="1"/>
    </row>
    <row r="210" ht="12.0" customHeight="1">
      <c r="P210" s="1"/>
    </row>
    <row r="211" ht="12.0" customHeight="1">
      <c r="P211" s="1"/>
    </row>
    <row r="212" ht="12.0" customHeight="1">
      <c r="P212" s="1"/>
    </row>
    <row r="213" ht="12.0" customHeight="1">
      <c r="P213" s="1"/>
    </row>
    <row r="214" ht="12.0" customHeight="1">
      <c r="P214" s="1"/>
    </row>
    <row r="215" ht="12.0" customHeight="1">
      <c r="P215" s="1"/>
    </row>
    <row r="216" ht="12.0" customHeight="1">
      <c r="P216" s="1"/>
    </row>
    <row r="217" ht="12.0" customHeight="1">
      <c r="P217" s="1"/>
    </row>
    <row r="218" ht="12.0" customHeight="1">
      <c r="P218" s="1"/>
    </row>
    <row r="219" ht="12.0" customHeight="1">
      <c r="P219" s="1"/>
    </row>
    <row r="220" ht="12.0" customHeight="1">
      <c r="P220" s="1"/>
    </row>
    <row r="221" ht="12.0" customHeight="1">
      <c r="P221" s="1"/>
    </row>
    <row r="222" ht="12.0" customHeight="1">
      <c r="P222" s="1"/>
    </row>
    <row r="223" ht="12.0" customHeight="1">
      <c r="P223" s="1"/>
    </row>
    <row r="224" ht="12.0" customHeight="1">
      <c r="P224" s="1"/>
    </row>
    <row r="225" ht="12.0" customHeight="1">
      <c r="P225" s="1"/>
    </row>
    <row r="226" ht="12.0" customHeight="1">
      <c r="P226" s="1"/>
    </row>
    <row r="227" ht="12.0" customHeight="1">
      <c r="P227" s="1"/>
    </row>
    <row r="228" ht="12.0" customHeight="1">
      <c r="P228" s="1"/>
    </row>
    <row r="229" ht="12.0" customHeight="1">
      <c r="P229" s="1"/>
    </row>
    <row r="230" ht="12.0" customHeight="1">
      <c r="P230" s="1"/>
    </row>
    <row r="231" ht="12.0" customHeight="1">
      <c r="P231" s="1"/>
    </row>
    <row r="232" ht="12.0" customHeight="1">
      <c r="P232" s="1"/>
    </row>
    <row r="233" ht="12.0" customHeight="1">
      <c r="P233" s="1"/>
    </row>
    <row r="234" ht="12.0" customHeight="1">
      <c r="P234" s="1"/>
    </row>
    <row r="235" ht="12.0" customHeight="1">
      <c r="P235" s="1"/>
    </row>
    <row r="236" ht="12.0" customHeight="1">
      <c r="P236" s="1"/>
    </row>
    <row r="237" ht="12.0" customHeight="1">
      <c r="P237" s="1"/>
    </row>
    <row r="238" ht="12.0" customHeight="1">
      <c r="P238" s="1"/>
    </row>
    <row r="239" ht="12.0" customHeight="1">
      <c r="P239" s="1"/>
    </row>
    <row r="240" ht="12.0" customHeight="1">
      <c r="P240" s="1"/>
    </row>
    <row r="241" ht="12.0" customHeight="1">
      <c r="P241" s="1"/>
    </row>
    <row r="242" ht="12.0" customHeight="1">
      <c r="P242" s="1"/>
    </row>
    <row r="243" ht="12.0" customHeight="1">
      <c r="P243" s="1"/>
    </row>
    <row r="244" ht="12.0" customHeight="1">
      <c r="P244" s="1"/>
    </row>
    <row r="245" ht="12.0" customHeight="1">
      <c r="P245" s="1"/>
    </row>
    <row r="246" ht="12.0" customHeight="1">
      <c r="P246" s="1"/>
    </row>
    <row r="247" ht="12.0" customHeight="1">
      <c r="P247" s="1"/>
    </row>
    <row r="248" ht="12.0" customHeight="1">
      <c r="P248" s="1"/>
    </row>
    <row r="249" ht="12.0" customHeight="1">
      <c r="P249" s="1"/>
    </row>
    <row r="250" ht="12.0" customHeight="1">
      <c r="P250" s="1"/>
    </row>
    <row r="251" ht="12.0" customHeight="1">
      <c r="P251" s="1"/>
    </row>
    <row r="252" ht="12.0" customHeight="1">
      <c r="P252" s="1"/>
    </row>
    <row r="253" ht="12.0" customHeight="1">
      <c r="P253" s="1"/>
    </row>
    <row r="254" ht="12.0" customHeight="1">
      <c r="P254" s="1"/>
    </row>
    <row r="255" ht="12.0" customHeight="1">
      <c r="P255" s="1"/>
    </row>
    <row r="256" ht="12.0" customHeight="1">
      <c r="P256" s="1"/>
    </row>
    <row r="257" ht="12.0" customHeight="1">
      <c r="P257" s="1"/>
    </row>
    <row r="258" ht="12.0" customHeight="1">
      <c r="P258" s="1"/>
    </row>
    <row r="259" ht="12.0" customHeight="1">
      <c r="P259" s="1"/>
    </row>
    <row r="260" ht="12.0" customHeight="1">
      <c r="P260" s="1"/>
    </row>
    <row r="261" ht="12.0" customHeight="1">
      <c r="P261" s="1"/>
    </row>
    <row r="262" ht="12.0" customHeight="1">
      <c r="P262" s="1"/>
    </row>
    <row r="263" ht="12.0" customHeight="1">
      <c r="P263" s="1"/>
    </row>
    <row r="264" ht="12.0" customHeight="1">
      <c r="P264" s="1"/>
    </row>
    <row r="265" ht="12.0" customHeight="1">
      <c r="P265" s="1"/>
    </row>
    <row r="266" ht="12.0" customHeight="1">
      <c r="P266" s="1"/>
    </row>
    <row r="267" ht="12.0" customHeight="1">
      <c r="P267" s="1"/>
    </row>
    <row r="268" ht="12.0" customHeight="1">
      <c r="P268" s="1"/>
    </row>
    <row r="269" ht="12.0" customHeight="1">
      <c r="P269" s="1"/>
    </row>
    <row r="270" ht="12.0" customHeight="1">
      <c r="P270" s="1"/>
    </row>
    <row r="271" ht="12.0" customHeight="1">
      <c r="P271" s="1"/>
    </row>
    <row r="272" ht="12.0" customHeight="1">
      <c r="P272" s="1"/>
    </row>
    <row r="273" ht="12.0" customHeight="1">
      <c r="P273" s="1"/>
    </row>
    <row r="274" ht="12.0" customHeight="1">
      <c r="P274" s="1"/>
    </row>
    <row r="275" ht="12.0" customHeight="1">
      <c r="P275" s="1"/>
    </row>
    <row r="276" ht="12.0" customHeight="1">
      <c r="P276" s="1"/>
    </row>
    <row r="277" ht="12.0" customHeight="1">
      <c r="P277" s="1"/>
    </row>
    <row r="278" ht="12.0" customHeight="1">
      <c r="P278" s="1"/>
    </row>
    <row r="279" ht="12.0" customHeight="1">
      <c r="P279" s="1"/>
    </row>
    <row r="280" ht="12.0" customHeight="1">
      <c r="P280" s="1"/>
    </row>
    <row r="281" ht="12.0" customHeight="1">
      <c r="P281" s="1"/>
    </row>
    <row r="282" ht="12.0" customHeight="1">
      <c r="P282" s="1"/>
    </row>
    <row r="283" ht="12.0" customHeight="1">
      <c r="P283" s="1"/>
    </row>
    <row r="284" ht="12.0" customHeight="1">
      <c r="P284" s="1"/>
    </row>
    <row r="285" ht="12.0" customHeight="1">
      <c r="P285" s="1"/>
    </row>
    <row r="286" ht="12.0" customHeight="1">
      <c r="P286" s="1"/>
    </row>
    <row r="287" ht="12.0" customHeight="1">
      <c r="P287" s="1"/>
    </row>
    <row r="288" ht="12.0" customHeight="1">
      <c r="P288" s="1"/>
    </row>
    <row r="289" ht="12.0" customHeight="1">
      <c r="P289" s="1"/>
    </row>
    <row r="290" ht="12.0" customHeight="1">
      <c r="P290" s="1"/>
    </row>
    <row r="291" ht="12.0" customHeight="1">
      <c r="P291" s="1"/>
    </row>
    <row r="292" ht="12.0" customHeight="1">
      <c r="P292" s="1"/>
    </row>
    <row r="293" ht="12.0" customHeight="1">
      <c r="P293" s="1"/>
    </row>
    <row r="294" ht="12.0" customHeight="1">
      <c r="P294" s="1"/>
    </row>
    <row r="295" ht="12.0" customHeight="1">
      <c r="P295" s="1"/>
    </row>
    <row r="296" ht="12.0" customHeight="1">
      <c r="P296" s="1"/>
    </row>
    <row r="297" ht="12.0" customHeight="1">
      <c r="P297" s="1"/>
    </row>
    <row r="298" ht="12.0" customHeight="1">
      <c r="P298" s="1"/>
    </row>
    <row r="299" ht="12.0" customHeight="1">
      <c r="P299" s="1"/>
    </row>
    <row r="300" ht="12.0" customHeight="1">
      <c r="P300" s="1"/>
    </row>
    <row r="301" ht="12.0" customHeight="1">
      <c r="P301" s="1"/>
    </row>
    <row r="302" ht="12.0" customHeight="1">
      <c r="P302" s="1"/>
    </row>
    <row r="303" ht="12.0" customHeight="1">
      <c r="P303" s="1"/>
    </row>
    <row r="304" ht="12.0" customHeight="1">
      <c r="P304" s="1"/>
    </row>
    <row r="305" ht="12.0" customHeight="1">
      <c r="P305" s="1"/>
    </row>
    <row r="306" ht="12.0" customHeight="1">
      <c r="P306" s="1"/>
    </row>
    <row r="307" ht="12.0" customHeight="1">
      <c r="P307" s="1"/>
    </row>
    <row r="308" ht="12.0" customHeight="1">
      <c r="P308" s="1"/>
    </row>
    <row r="309" ht="12.0" customHeight="1">
      <c r="P309" s="1"/>
    </row>
    <row r="310" ht="12.0" customHeight="1">
      <c r="P310" s="1"/>
    </row>
    <row r="311" ht="12.0" customHeight="1">
      <c r="P311" s="1"/>
    </row>
    <row r="312" ht="12.0" customHeight="1">
      <c r="P312" s="1"/>
    </row>
    <row r="313" ht="12.0" customHeight="1">
      <c r="P313" s="1"/>
    </row>
    <row r="314" ht="12.0" customHeight="1">
      <c r="P314" s="1"/>
    </row>
    <row r="315" ht="12.0" customHeight="1">
      <c r="P315" s="1"/>
    </row>
    <row r="316" ht="12.0" customHeight="1">
      <c r="P316" s="1"/>
    </row>
    <row r="317" ht="12.0" customHeight="1">
      <c r="P317" s="1"/>
    </row>
    <row r="318" ht="12.0" customHeight="1">
      <c r="P318" s="1"/>
    </row>
    <row r="319" ht="12.0" customHeight="1">
      <c r="P319" s="1"/>
    </row>
    <row r="320" ht="12.0" customHeight="1">
      <c r="P320" s="1"/>
    </row>
    <row r="321" ht="12.0" customHeight="1">
      <c r="P321" s="1"/>
    </row>
    <row r="322" ht="12.0" customHeight="1">
      <c r="P322" s="1"/>
    </row>
    <row r="323" ht="12.0" customHeight="1">
      <c r="P323" s="1"/>
    </row>
    <row r="324" ht="12.0" customHeight="1">
      <c r="P324" s="1"/>
    </row>
    <row r="325" ht="12.0" customHeight="1">
      <c r="P325" s="1"/>
    </row>
    <row r="326" ht="12.0" customHeight="1">
      <c r="P326" s="1"/>
    </row>
    <row r="327" ht="12.0" customHeight="1">
      <c r="P327" s="1"/>
    </row>
    <row r="328" ht="12.0" customHeight="1">
      <c r="P328" s="1"/>
    </row>
    <row r="329" ht="12.0" customHeight="1">
      <c r="P329" s="1"/>
    </row>
    <row r="330" ht="12.0" customHeight="1">
      <c r="P330" s="1"/>
    </row>
    <row r="331" ht="12.0" customHeight="1">
      <c r="P331" s="1"/>
    </row>
    <row r="332" ht="12.0" customHeight="1">
      <c r="P332" s="1"/>
    </row>
    <row r="333" ht="12.0" customHeight="1">
      <c r="P333" s="1"/>
    </row>
    <row r="334" ht="12.0" customHeight="1">
      <c r="P334" s="1"/>
    </row>
    <row r="335" ht="12.0" customHeight="1">
      <c r="P335" s="1"/>
    </row>
    <row r="336" ht="12.0" customHeight="1">
      <c r="P336" s="1"/>
    </row>
    <row r="337" ht="12.0" customHeight="1">
      <c r="P337" s="1"/>
    </row>
    <row r="338" ht="12.0" customHeight="1">
      <c r="P338" s="1"/>
    </row>
    <row r="339" ht="12.0" customHeight="1">
      <c r="P339" s="1"/>
    </row>
    <row r="340" ht="12.0" customHeight="1">
      <c r="P340" s="1"/>
    </row>
    <row r="341" ht="12.0" customHeight="1">
      <c r="P341" s="1"/>
    </row>
    <row r="342" ht="12.0" customHeight="1">
      <c r="P342" s="1"/>
    </row>
    <row r="343" ht="12.0" customHeight="1">
      <c r="P343" s="1"/>
    </row>
    <row r="344" ht="12.0" customHeight="1">
      <c r="P344" s="1"/>
    </row>
    <row r="345" ht="12.0" customHeight="1">
      <c r="P345" s="1"/>
    </row>
    <row r="346" ht="12.0" customHeight="1">
      <c r="P346" s="1"/>
    </row>
    <row r="347" ht="12.0" customHeight="1">
      <c r="P347" s="1"/>
    </row>
    <row r="348" ht="12.0" customHeight="1">
      <c r="P348" s="1"/>
    </row>
    <row r="349" ht="12.0" customHeight="1">
      <c r="P349" s="1"/>
    </row>
    <row r="350" ht="12.0" customHeight="1">
      <c r="P350" s="1"/>
    </row>
    <row r="351" ht="12.0" customHeight="1">
      <c r="P351" s="1"/>
    </row>
    <row r="352" ht="12.0" customHeight="1">
      <c r="P352" s="1"/>
    </row>
    <row r="353" ht="12.0" customHeight="1">
      <c r="P353" s="1"/>
    </row>
    <row r="354" ht="12.0" customHeight="1">
      <c r="P354" s="1"/>
    </row>
    <row r="355" ht="12.0" customHeight="1">
      <c r="P355" s="1"/>
    </row>
    <row r="356" ht="12.0" customHeight="1">
      <c r="P356" s="1"/>
    </row>
    <row r="357" ht="12.0" customHeight="1">
      <c r="P357" s="1"/>
    </row>
    <row r="358" ht="12.0" customHeight="1">
      <c r="P358" s="1"/>
    </row>
    <row r="359" ht="12.0" customHeight="1">
      <c r="P359" s="1"/>
    </row>
    <row r="360" ht="12.0" customHeight="1">
      <c r="P360" s="1"/>
    </row>
    <row r="361" ht="12.0" customHeight="1">
      <c r="P361" s="1"/>
    </row>
    <row r="362" ht="12.0" customHeight="1">
      <c r="P362" s="1"/>
    </row>
    <row r="363" ht="12.0" customHeight="1">
      <c r="P363" s="1"/>
    </row>
    <row r="364" ht="12.0" customHeight="1">
      <c r="P364" s="1"/>
    </row>
    <row r="365" ht="12.0" customHeight="1">
      <c r="P365" s="1"/>
    </row>
    <row r="366" ht="12.0" customHeight="1">
      <c r="P366" s="1"/>
    </row>
    <row r="367" ht="12.0" customHeight="1">
      <c r="P367" s="1"/>
    </row>
    <row r="368" ht="12.0" customHeight="1">
      <c r="P368" s="1"/>
    </row>
    <row r="369" ht="12.0" customHeight="1">
      <c r="P369" s="1"/>
    </row>
    <row r="370" ht="12.0" customHeight="1">
      <c r="P370" s="1"/>
    </row>
    <row r="371" ht="12.0" customHeight="1">
      <c r="P371" s="1"/>
    </row>
    <row r="372" ht="12.0" customHeight="1">
      <c r="P372" s="1"/>
    </row>
    <row r="373" ht="12.0" customHeight="1">
      <c r="P373" s="1"/>
    </row>
    <row r="374" ht="12.0" customHeight="1">
      <c r="P374" s="1"/>
    </row>
    <row r="375" ht="12.0" customHeight="1">
      <c r="P375" s="1"/>
    </row>
    <row r="376" ht="12.0" customHeight="1">
      <c r="P376" s="1"/>
    </row>
    <row r="377" ht="12.0" customHeight="1">
      <c r="P377" s="1"/>
    </row>
    <row r="378" ht="12.0" customHeight="1">
      <c r="P378" s="1"/>
    </row>
    <row r="379" ht="12.0" customHeight="1">
      <c r="P379" s="1"/>
    </row>
    <row r="380" ht="12.0" customHeight="1">
      <c r="P380" s="1"/>
    </row>
    <row r="381" ht="12.0" customHeight="1">
      <c r="P381" s="1"/>
    </row>
    <row r="382" ht="12.0" customHeight="1">
      <c r="P382" s="1"/>
    </row>
    <row r="383" ht="12.0" customHeight="1">
      <c r="P383" s="1"/>
    </row>
    <row r="384" ht="12.0" customHeight="1">
      <c r="P384" s="1"/>
    </row>
    <row r="385" ht="12.0" customHeight="1">
      <c r="P385" s="1"/>
    </row>
    <row r="386" ht="12.0" customHeight="1">
      <c r="P386" s="1"/>
    </row>
    <row r="387" ht="12.0" customHeight="1">
      <c r="P387" s="1"/>
    </row>
    <row r="388" ht="12.0" customHeight="1">
      <c r="P388" s="1"/>
    </row>
    <row r="389" ht="12.0" customHeight="1">
      <c r="P389" s="1"/>
    </row>
    <row r="390" ht="12.0" customHeight="1">
      <c r="P390" s="1"/>
    </row>
    <row r="391" ht="12.0" customHeight="1">
      <c r="P391" s="1"/>
    </row>
    <row r="392" ht="12.0" customHeight="1">
      <c r="P392" s="1"/>
    </row>
    <row r="393" ht="12.0" customHeight="1">
      <c r="P393" s="1"/>
    </row>
    <row r="394" ht="12.0" customHeight="1">
      <c r="P394" s="1"/>
    </row>
    <row r="395" ht="12.0" customHeight="1">
      <c r="P395" s="1"/>
    </row>
    <row r="396" ht="12.0" customHeight="1">
      <c r="P396" s="1"/>
    </row>
    <row r="397" ht="12.0" customHeight="1">
      <c r="P397" s="1"/>
    </row>
    <row r="398" ht="12.0" customHeight="1">
      <c r="P398" s="1"/>
    </row>
    <row r="399" ht="12.0" customHeight="1">
      <c r="P399" s="1"/>
    </row>
    <row r="400" ht="12.0" customHeight="1">
      <c r="P400" s="1"/>
    </row>
    <row r="401" ht="12.0" customHeight="1">
      <c r="P401" s="1"/>
    </row>
    <row r="402" ht="12.0" customHeight="1">
      <c r="P402" s="1"/>
    </row>
    <row r="403" ht="12.0" customHeight="1">
      <c r="P403" s="1"/>
    </row>
    <row r="404" ht="12.0" customHeight="1">
      <c r="P404" s="1"/>
    </row>
    <row r="405" ht="12.0" customHeight="1">
      <c r="P405" s="1"/>
    </row>
    <row r="406" ht="12.0" customHeight="1">
      <c r="P406" s="1"/>
    </row>
    <row r="407" ht="12.0" customHeight="1">
      <c r="P407" s="1"/>
    </row>
    <row r="408" ht="12.0" customHeight="1">
      <c r="P408" s="1"/>
    </row>
    <row r="409" ht="12.0" customHeight="1">
      <c r="P409" s="1"/>
    </row>
    <row r="410" ht="12.0" customHeight="1">
      <c r="P410" s="1"/>
    </row>
    <row r="411" ht="12.0" customHeight="1">
      <c r="P411" s="1"/>
    </row>
    <row r="412" ht="12.0" customHeight="1">
      <c r="P412" s="1"/>
    </row>
    <row r="413" ht="12.0" customHeight="1">
      <c r="P413" s="1"/>
    </row>
    <row r="414" ht="12.0" customHeight="1">
      <c r="P414" s="1"/>
    </row>
    <row r="415" ht="12.0" customHeight="1">
      <c r="P415" s="1"/>
    </row>
    <row r="416" ht="12.0" customHeight="1">
      <c r="P416" s="1"/>
    </row>
    <row r="417" ht="12.0" customHeight="1">
      <c r="P417" s="1"/>
    </row>
    <row r="418" ht="12.0" customHeight="1">
      <c r="P418" s="1"/>
    </row>
    <row r="419" ht="12.0" customHeight="1">
      <c r="P419" s="1"/>
    </row>
    <row r="420" ht="12.0" customHeight="1">
      <c r="P420" s="1"/>
    </row>
    <row r="421" ht="12.0" customHeight="1">
      <c r="P421" s="1"/>
    </row>
    <row r="422" ht="12.0" customHeight="1">
      <c r="P422" s="1"/>
    </row>
    <row r="423" ht="12.0" customHeight="1">
      <c r="P423" s="1"/>
    </row>
    <row r="424" ht="12.0" customHeight="1">
      <c r="P424" s="1"/>
    </row>
    <row r="425" ht="12.0" customHeight="1">
      <c r="P425" s="1"/>
    </row>
    <row r="426" ht="12.0" customHeight="1">
      <c r="P426" s="1"/>
    </row>
    <row r="427" ht="12.0" customHeight="1">
      <c r="P427" s="1"/>
    </row>
    <row r="428" ht="12.0" customHeight="1">
      <c r="P428" s="1"/>
    </row>
    <row r="429" ht="12.0" customHeight="1">
      <c r="P429" s="1"/>
    </row>
    <row r="430" ht="12.0" customHeight="1">
      <c r="P430" s="1"/>
    </row>
    <row r="431" ht="12.0" customHeight="1">
      <c r="P431" s="1"/>
    </row>
    <row r="432" ht="12.0" customHeight="1">
      <c r="P432" s="1"/>
    </row>
    <row r="433" ht="12.0" customHeight="1">
      <c r="P433" s="1"/>
    </row>
    <row r="434" ht="12.0" customHeight="1">
      <c r="P434" s="1"/>
    </row>
    <row r="435" ht="12.0" customHeight="1">
      <c r="P435" s="1"/>
    </row>
    <row r="436" ht="12.0" customHeight="1">
      <c r="P436" s="1"/>
    </row>
    <row r="437" ht="12.0" customHeight="1">
      <c r="P437" s="1"/>
    </row>
    <row r="438" ht="12.0" customHeight="1">
      <c r="P438" s="1"/>
    </row>
    <row r="439" ht="12.0" customHeight="1">
      <c r="P439" s="1"/>
    </row>
    <row r="440" ht="12.0" customHeight="1">
      <c r="P440" s="1"/>
    </row>
    <row r="441" ht="12.0" customHeight="1">
      <c r="P441" s="1"/>
    </row>
    <row r="442" ht="12.0" customHeight="1">
      <c r="P442" s="1"/>
    </row>
    <row r="443" ht="12.0" customHeight="1">
      <c r="P443" s="1"/>
    </row>
    <row r="444" ht="12.0" customHeight="1">
      <c r="P444" s="1"/>
    </row>
    <row r="445" ht="12.0" customHeight="1">
      <c r="P445" s="1"/>
    </row>
    <row r="446" ht="12.0" customHeight="1">
      <c r="P446" s="1"/>
    </row>
    <row r="447" ht="12.0" customHeight="1">
      <c r="P447" s="1"/>
    </row>
    <row r="448" ht="12.0" customHeight="1">
      <c r="P448" s="1"/>
    </row>
    <row r="449" ht="12.0" customHeight="1">
      <c r="P449" s="1"/>
    </row>
    <row r="450" ht="12.0" customHeight="1">
      <c r="P450" s="1"/>
    </row>
    <row r="451" ht="12.0" customHeight="1">
      <c r="P451" s="1"/>
    </row>
    <row r="452" ht="12.0" customHeight="1">
      <c r="P452" s="1"/>
    </row>
    <row r="453" ht="12.0" customHeight="1">
      <c r="P453" s="1"/>
    </row>
    <row r="454" ht="12.0" customHeight="1">
      <c r="P454" s="1"/>
    </row>
    <row r="455" ht="12.0" customHeight="1">
      <c r="P455" s="1"/>
    </row>
    <row r="456" ht="12.0" customHeight="1">
      <c r="P456" s="1"/>
    </row>
    <row r="457" ht="12.0" customHeight="1">
      <c r="P457" s="1"/>
    </row>
    <row r="458" ht="12.0" customHeight="1">
      <c r="P458" s="1"/>
    </row>
    <row r="459" ht="12.0" customHeight="1">
      <c r="P459" s="1"/>
    </row>
    <row r="460" ht="12.0" customHeight="1">
      <c r="P460" s="1"/>
    </row>
    <row r="461" ht="12.0" customHeight="1">
      <c r="P461" s="1"/>
    </row>
    <row r="462" ht="12.0" customHeight="1">
      <c r="P462" s="1"/>
    </row>
    <row r="463" ht="12.0" customHeight="1">
      <c r="P463" s="1"/>
    </row>
    <row r="464" ht="12.0" customHeight="1">
      <c r="P464" s="1"/>
    </row>
    <row r="465" ht="12.0" customHeight="1">
      <c r="P465" s="1"/>
    </row>
    <row r="466" ht="12.0" customHeight="1">
      <c r="P466" s="1"/>
    </row>
    <row r="467" ht="12.0" customHeight="1">
      <c r="P467" s="1"/>
    </row>
    <row r="468" ht="12.0" customHeight="1">
      <c r="P468" s="1"/>
    </row>
    <row r="469" ht="12.0" customHeight="1">
      <c r="P469" s="1"/>
    </row>
    <row r="470" ht="12.0" customHeight="1">
      <c r="P470" s="1"/>
    </row>
    <row r="471" ht="12.0" customHeight="1">
      <c r="P471" s="1"/>
    </row>
    <row r="472" ht="12.0" customHeight="1">
      <c r="P472" s="1"/>
    </row>
    <row r="473" ht="12.0" customHeight="1">
      <c r="P473" s="1"/>
    </row>
    <row r="474" ht="12.0" customHeight="1">
      <c r="P474" s="1"/>
    </row>
    <row r="475" ht="12.0" customHeight="1">
      <c r="P475" s="1"/>
    </row>
    <row r="476" ht="12.0" customHeight="1">
      <c r="P476" s="1"/>
    </row>
    <row r="477" ht="12.0" customHeight="1">
      <c r="P477" s="1"/>
    </row>
    <row r="478" ht="12.0" customHeight="1">
      <c r="P478" s="1"/>
    </row>
    <row r="479" ht="12.0" customHeight="1">
      <c r="P479" s="1"/>
    </row>
    <row r="480" ht="12.0" customHeight="1">
      <c r="P480" s="1"/>
    </row>
    <row r="481" ht="12.0" customHeight="1">
      <c r="P481" s="1"/>
    </row>
    <row r="482" ht="12.0" customHeight="1">
      <c r="P482" s="1"/>
    </row>
    <row r="483" ht="12.0" customHeight="1">
      <c r="P483" s="1"/>
    </row>
    <row r="484" ht="12.0" customHeight="1">
      <c r="P484" s="1"/>
    </row>
    <row r="485" ht="12.0" customHeight="1">
      <c r="P485" s="1"/>
    </row>
    <row r="486" ht="12.0" customHeight="1">
      <c r="P486" s="1"/>
    </row>
    <row r="487" ht="12.0" customHeight="1">
      <c r="P487" s="1"/>
    </row>
    <row r="488" ht="12.0" customHeight="1">
      <c r="P488" s="1"/>
    </row>
    <row r="489" ht="12.0" customHeight="1">
      <c r="P489" s="1"/>
    </row>
    <row r="490" ht="12.0" customHeight="1">
      <c r="P490" s="1"/>
    </row>
    <row r="491" ht="12.0" customHeight="1">
      <c r="P491" s="1"/>
    </row>
    <row r="492" ht="12.0" customHeight="1">
      <c r="P492" s="1"/>
    </row>
    <row r="493" ht="12.0" customHeight="1">
      <c r="P493" s="1"/>
    </row>
    <row r="494" ht="12.0" customHeight="1">
      <c r="P494" s="1"/>
    </row>
    <row r="495" ht="12.0" customHeight="1">
      <c r="P495" s="1"/>
    </row>
    <row r="496" ht="12.0" customHeight="1">
      <c r="P496" s="1"/>
    </row>
    <row r="497" ht="12.0" customHeight="1">
      <c r="P497" s="1"/>
    </row>
    <row r="498" ht="12.0" customHeight="1">
      <c r="P498" s="1"/>
    </row>
    <row r="499" ht="12.0" customHeight="1">
      <c r="P499" s="1"/>
    </row>
    <row r="500" ht="12.0" customHeight="1">
      <c r="P500" s="1"/>
    </row>
    <row r="501" ht="12.0" customHeight="1">
      <c r="P501" s="1"/>
    </row>
    <row r="502" ht="12.0" customHeight="1">
      <c r="P502" s="1"/>
    </row>
    <row r="503" ht="12.0" customHeight="1">
      <c r="P503" s="1"/>
    </row>
    <row r="504" ht="12.0" customHeight="1">
      <c r="P504" s="1"/>
    </row>
    <row r="505" ht="12.0" customHeight="1">
      <c r="P505" s="1"/>
    </row>
    <row r="506" ht="12.0" customHeight="1">
      <c r="P506" s="1"/>
    </row>
    <row r="507" ht="12.0" customHeight="1">
      <c r="P507" s="1"/>
    </row>
    <row r="508" ht="12.0" customHeight="1">
      <c r="P508" s="1"/>
    </row>
    <row r="509" ht="12.0" customHeight="1">
      <c r="P509" s="1"/>
    </row>
    <row r="510" ht="12.0" customHeight="1">
      <c r="P510" s="1"/>
    </row>
    <row r="511" ht="12.0" customHeight="1">
      <c r="P511" s="1"/>
    </row>
    <row r="512" ht="12.0" customHeight="1">
      <c r="P512" s="1"/>
    </row>
    <row r="513" ht="12.0" customHeight="1">
      <c r="P513" s="1"/>
    </row>
    <row r="514" ht="12.0" customHeight="1">
      <c r="P514" s="1"/>
    </row>
    <row r="515" ht="12.0" customHeight="1">
      <c r="P515" s="1"/>
    </row>
    <row r="516" ht="12.0" customHeight="1">
      <c r="P516" s="1"/>
    </row>
    <row r="517" ht="12.0" customHeight="1">
      <c r="P517" s="1"/>
    </row>
    <row r="518" ht="12.0" customHeight="1">
      <c r="P518" s="1"/>
    </row>
    <row r="519" ht="12.0" customHeight="1">
      <c r="P519" s="1"/>
    </row>
    <row r="520" ht="12.0" customHeight="1">
      <c r="P520" s="1"/>
    </row>
    <row r="521" ht="12.0" customHeight="1">
      <c r="P521" s="1"/>
    </row>
    <row r="522" ht="12.0" customHeight="1">
      <c r="P522" s="1"/>
    </row>
    <row r="523" ht="12.0" customHeight="1">
      <c r="P523" s="1"/>
    </row>
    <row r="524" ht="12.0" customHeight="1">
      <c r="P524" s="1"/>
    </row>
    <row r="525" ht="12.0" customHeight="1">
      <c r="P525" s="1"/>
    </row>
    <row r="526" ht="12.0" customHeight="1">
      <c r="P526" s="1"/>
    </row>
    <row r="527" ht="12.0" customHeight="1">
      <c r="P527" s="1"/>
    </row>
    <row r="528" ht="12.0" customHeight="1">
      <c r="P528" s="1"/>
    </row>
    <row r="529" ht="12.0" customHeight="1">
      <c r="P529" s="1"/>
    </row>
    <row r="530" ht="12.0" customHeight="1">
      <c r="P530" s="1"/>
    </row>
    <row r="531" ht="12.0" customHeight="1">
      <c r="P531" s="1"/>
    </row>
    <row r="532" ht="12.0" customHeight="1">
      <c r="P532" s="1"/>
    </row>
    <row r="533" ht="12.0" customHeight="1">
      <c r="P533" s="1"/>
    </row>
    <row r="534" ht="12.0" customHeight="1">
      <c r="P534" s="1"/>
    </row>
    <row r="535" ht="12.0" customHeight="1">
      <c r="P535" s="1"/>
    </row>
    <row r="536" ht="12.0" customHeight="1">
      <c r="P536" s="1"/>
    </row>
    <row r="537" ht="12.0" customHeight="1">
      <c r="P537" s="1"/>
    </row>
    <row r="538" ht="12.0" customHeight="1">
      <c r="P538" s="1"/>
    </row>
    <row r="539" ht="12.0" customHeight="1">
      <c r="P539" s="1"/>
    </row>
    <row r="540" ht="12.0" customHeight="1">
      <c r="P540" s="1"/>
    </row>
    <row r="541" ht="12.0" customHeight="1">
      <c r="P541" s="1"/>
    </row>
    <row r="542" ht="12.0" customHeight="1">
      <c r="P542" s="1"/>
    </row>
    <row r="543" ht="12.0" customHeight="1">
      <c r="P543" s="1"/>
    </row>
    <row r="544" ht="12.0" customHeight="1">
      <c r="P544" s="1"/>
    </row>
    <row r="545" ht="12.0" customHeight="1">
      <c r="P545" s="1"/>
    </row>
    <row r="546" ht="12.0" customHeight="1">
      <c r="P546" s="1"/>
    </row>
    <row r="547" ht="12.0" customHeight="1">
      <c r="P547" s="1"/>
    </row>
    <row r="548" ht="12.0" customHeight="1">
      <c r="P548" s="1"/>
    </row>
    <row r="549" ht="12.0" customHeight="1">
      <c r="P549" s="1"/>
    </row>
    <row r="550" ht="12.0" customHeight="1">
      <c r="P550" s="1"/>
    </row>
    <row r="551" ht="12.0" customHeight="1">
      <c r="P551" s="1"/>
    </row>
    <row r="552" ht="12.0" customHeight="1">
      <c r="P552" s="1"/>
    </row>
    <row r="553" ht="12.0" customHeight="1">
      <c r="P553" s="1"/>
    </row>
    <row r="554" ht="12.0" customHeight="1">
      <c r="P554" s="1"/>
    </row>
    <row r="555" ht="12.0" customHeight="1">
      <c r="P555" s="1"/>
    </row>
    <row r="556" ht="12.0" customHeight="1">
      <c r="P556" s="1"/>
    </row>
    <row r="557" ht="12.0" customHeight="1">
      <c r="P557" s="1"/>
    </row>
    <row r="558" ht="12.0" customHeight="1">
      <c r="P558" s="1"/>
    </row>
    <row r="559" ht="12.0" customHeight="1">
      <c r="P559" s="1"/>
    </row>
    <row r="560" ht="12.0" customHeight="1">
      <c r="P560" s="1"/>
    </row>
    <row r="561" ht="12.0" customHeight="1">
      <c r="P561" s="1"/>
    </row>
    <row r="562" ht="12.0" customHeight="1">
      <c r="P562" s="1"/>
    </row>
    <row r="563" ht="12.0" customHeight="1">
      <c r="P563" s="1"/>
    </row>
    <row r="564" ht="12.0" customHeight="1">
      <c r="P564" s="1"/>
    </row>
    <row r="565" ht="12.0" customHeight="1">
      <c r="P565" s="1"/>
    </row>
    <row r="566" ht="12.0" customHeight="1">
      <c r="P566" s="1"/>
    </row>
    <row r="567" ht="12.0" customHeight="1">
      <c r="P567" s="1"/>
    </row>
    <row r="568" ht="12.0" customHeight="1">
      <c r="P568" s="1"/>
    </row>
    <row r="569" ht="12.0" customHeight="1">
      <c r="P569" s="1"/>
    </row>
    <row r="570" ht="12.0" customHeight="1">
      <c r="P570" s="1"/>
    </row>
    <row r="571" ht="12.0" customHeight="1">
      <c r="P571" s="1"/>
    </row>
    <row r="572" ht="12.0" customHeight="1">
      <c r="P572" s="1"/>
    </row>
    <row r="573" ht="12.0" customHeight="1">
      <c r="P573" s="1"/>
    </row>
    <row r="574" ht="12.0" customHeight="1">
      <c r="P574" s="1"/>
    </row>
    <row r="575" ht="12.0" customHeight="1">
      <c r="P575" s="1"/>
    </row>
    <row r="576" ht="12.0" customHeight="1">
      <c r="P576" s="1"/>
    </row>
    <row r="577" ht="12.0" customHeight="1">
      <c r="P577" s="1"/>
    </row>
    <row r="578" ht="12.0" customHeight="1">
      <c r="P578" s="1"/>
    </row>
    <row r="579" ht="12.0" customHeight="1">
      <c r="P579" s="1"/>
    </row>
    <row r="580" ht="12.0" customHeight="1">
      <c r="P580" s="1"/>
    </row>
    <row r="581" ht="12.0" customHeight="1">
      <c r="P581" s="1"/>
    </row>
    <row r="582" ht="12.0" customHeight="1">
      <c r="P582" s="1"/>
    </row>
    <row r="583" ht="12.0" customHeight="1">
      <c r="P583" s="1"/>
    </row>
    <row r="584" ht="12.0" customHeight="1">
      <c r="P584" s="1"/>
    </row>
    <row r="585" ht="12.0" customHeight="1">
      <c r="P585" s="1"/>
    </row>
    <row r="586" ht="12.0" customHeight="1">
      <c r="P586" s="1"/>
    </row>
    <row r="587" ht="12.0" customHeight="1">
      <c r="P587" s="1"/>
    </row>
    <row r="588" ht="12.0" customHeight="1">
      <c r="P588" s="1"/>
    </row>
    <row r="589" ht="12.0" customHeight="1">
      <c r="P589" s="1"/>
    </row>
    <row r="590" ht="12.0" customHeight="1">
      <c r="P590" s="1"/>
    </row>
    <row r="591" ht="12.0" customHeight="1">
      <c r="P591" s="1"/>
    </row>
    <row r="592" ht="12.0" customHeight="1">
      <c r="P592" s="1"/>
    </row>
    <row r="593" ht="12.0" customHeight="1">
      <c r="P593" s="1"/>
    </row>
    <row r="594" ht="12.0" customHeight="1">
      <c r="P594" s="1"/>
    </row>
    <row r="595" ht="12.0" customHeight="1">
      <c r="P595" s="1"/>
    </row>
    <row r="596" ht="12.0" customHeight="1">
      <c r="P596" s="1"/>
    </row>
    <row r="597" ht="12.0" customHeight="1">
      <c r="P597" s="1"/>
    </row>
    <row r="598" ht="12.0" customHeight="1">
      <c r="P598" s="1"/>
    </row>
    <row r="599" ht="12.0" customHeight="1">
      <c r="P599" s="1"/>
    </row>
    <row r="600" ht="12.0" customHeight="1">
      <c r="P600" s="1"/>
    </row>
    <row r="601" ht="12.0" customHeight="1">
      <c r="P601" s="1"/>
    </row>
    <row r="602" ht="12.0" customHeight="1">
      <c r="P602" s="1"/>
    </row>
    <row r="603" ht="12.0" customHeight="1">
      <c r="P603" s="1"/>
    </row>
    <row r="604" ht="12.0" customHeight="1">
      <c r="P604" s="1"/>
    </row>
    <row r="605" ht="12.0" customHeight="1">
      <c r="P605" s="1"/>
    </row>
    <row r="606" ht="12.0" customHeight="1">
      <c r="P606" s="1"/>
    </row>
    <row r="607" ht="12.0" customHeight="1">
      <c r="P607" s="1"/>
    </row>
    <row r="608" ht="12.0" customHeight="1">
      <c r="P608" s="1"/>
    </row>
    <row r="609" ht="12.0" customHeight="1">
      <c r="P609" s="1"/>
    </row>
    <row r="610" ht="12.0" customHeight="1">
      <c r="P610" s="1"/>
    </row>
    <row r="611" ht="12.0" customHeight="1">
      <c r="P611" s="1"/>
    </row>
    <row r="612" ht="12.0" customHeight="1">
      <c r="P612" s="1"/>
    </row>
    <row r="613" ht="12.0" customHeight="1">
      <c r="P613" s="1"/>
    </row>
    <row r="614" ht="12.0" customHeight="1">
      <c r="P614" s="1"/>
    </row>
    <row r="615" ht="12.0" customHeight="1">
      <c r="P615" s="1"/>
    </row>
    <row r="616" ht="12.0" customHeight="1">
      <c r="P616" s="1"/>
    </row>
    <row r="617" ht="12.0" customHeight="1">
      <c r="P617" s="1"/>
    </row>
    <row r="618" ht="12.0" customHeight="1">
      <c r="P618" s="1"/>
    </row>
    <row r="619" ht="12.0" customHeight="1">
      <c r="P619" s="1"/>
    </row>
    <row r="620" ht="12.0" customHeight="1">
      <c r="P620" s="1"/>
    </row>
    <row r="621" ht="12.0" customHeight="1">
      <c r="P621" s="1"/>
    </row>
    <row r="622" ht="12.0" customHeight="1">
      <c r="P622" s="1"/>
    </row>
    <row r="623" ht="12.0" customHeight="1">
      <c r="P623" s="1"/>
    </row>
    <row r="624" ht="12.0" customHeight="1">
      <c r="P624" s="1"/>
    </row>
    <row r="625" ht="12.0" customHeight="1">
      <c r="P625" s="1"/>
    </row>
    <row r="626" ht="12.0" customHeight="1">
      <c r="P626" s="1"/>
    </row>
    <row r="627" ht="12.0" customHeight="1">
      <c r="P627" s="1"/>
    </row>
    <row r="628" ht="12.0" customHeight="1">
      <c r="P628" s="1"/>
    </row>
    <row r="629" ht="12.0" customHeight="1">
      <c r="P629" s="1"/>
    </row>
    <row r="630" ht="12.0" customHeight="1">
      <c r="P630" s="1"/>
    </row>
    <row r="631" ht="12.0" customHeight="1">
      <c r="P631" s="1"/>
    </row>
    <row r="632" ht="12.0" customHeight="1">
      <c r="P632" s="1"/>
    </row>
    <row r="633" ht="12.0" customHeight="1">
      <c r="P633" s="1"/>
    </row>
    <row r="634" ht="12.0" customHeight="1">
      <c r="P634" s="1"/>
    </row>
    <row r="635" ht="12.0" customHeight="1">
      <c r="P635" s="1"/>
    </row>
    <row r="636" ht="12.0" customHeight="1">
      <c r="P636" s="1"/>
    </row>
    <row r="637" ht="12.0" customHeight="1">
      <c r="P637" s="1"/>
    </row>
    <row r="638" ht="12.0" customHeight="1">
      <c r="P638" s="1"/>
    </row>
    <row r="639" ht="12.0" customHeight="1">
      <c r="P639" s="1"/>
    </row>
    <row r="640" ht="12.0" customHeight="1">
      <c r="P640" s="1"/>
    </row>
    <row r="641" ht="12.0" customHeight="1">
      <c r="P641" s="1"/>
    </row>
    <row r="642" ht="12.0" customHeight="1">
      <c r="P642" s="1"/>
    </row>
    <row r="643" ht="12.0" customHeight="1">
      <c r="P643" s="1"/>
    </row>
    <row r="644" ht="12.0" customHeight="1">
      <c r="P644" s="1"/>
    </row>
    <row r="645" ht="12.0" customHeight="1">
      <c r="P645" s="1"/>
    </row>
    <row r="646" ht="12.0" customHeight="1">
      <c r="P646" s="1"/>
    </row>
    <row r="647" ht="12.0" customHeight="1">
      <c r="P647" s="1"/>
    </row>
    <row r="648" ht="12.0" customHeight="1">
      <c r="P648" s="1"/>
    </row>
    <row r="649" ht="12.0" customHeight="1">
      <c r="P649" s="1"/>
    </row>
    <row r="650" ht="12.0" customHeight="1">
      <c r="P650" s="1"/>
    </row>
    <row r="651" ht="12.0" customHeight="1">
      <c r="P651" s="1"/>
    </row>
    <row r="652" ht="12.0" customHeight="1">
      <c r="P652" s="1"/>
    </row>
    <row r="653" ht="12.0" customHeight="1">
      <c r="P653" s="1"/>
    </row>
    <row r="654" ht="12.0" customHeight="1">
      <c r="P654" s="1"/>
    </row>
    <row r="655" ht="12.0" customHeight="1">
      <c r="P655" s="1"/>
    </row>
    <row r="656" ht="12.0" customHeight="1">
      <c r="P656" s="1"/>
    </row>
    <row r="657" ht="12.0" customHeight="1">
      <c r="P657" s="1"/>
    </row>
    <row r="658" ht="12.0" customHeight="1">
      <c r="P658" s="1"/>
    </row>
    <row r="659" ht="12.0" customHeight="1">
      <c r="P659" s="1"/>
    </row>
    <row r="660" ht="12.0" customHeight="1">
      <c r="P660" s="1"/>
    </row>
    <row r="661" ht="12.0" customHeight="1">
      <c r="P661" s="1"/>
    </row>
    <row r="662" ht="12.0" customHeight="1">
      <c r="P662" s="1"/>
    </row>
    <row r="663" ht="12.0" customHeight="1">
      <c r="P663" s="1"/>
    </row>
    <row r="664" ht="12.0" customHeight="1">
      <c r="P664" s="1"/>
    </row>
    <row r="665" ht="12.0" customHeight="1">
      <c r="P665" s="1"/>
    </row>
    <row r="666" ht="12.0" customHeight="1">
      <c r="P666" s="1"/>
    </row>
    <row r="667" ht="12.0" customHeight="1">
      <c r="P667" s="1"/>
    </row>
    <row r="668" ht="12.0" customHeight="1">
      <c r="P668" s="1"/>
    </row>
    <row r="669" ht="12.0" customHeight="1">
      <c r="P669" s="1"/>
    </row>
    <row r="670" ht="12.0" customHeight="1">
      <c r="P670" s="1"/>
    </row>
    <row r="671" ht="12.0" customHeight="1">
      <c r="P671" s="1"/>
    </row>
    <row r="672" ht="12.0" customHeight="1">
      <c r="P672" s="1"/>
    </row>
    <row r="673" ht="12.0" customHeight="1">
      <c r="P673" s="1"/>
    </row>
    <row r="674" ht="12.0" customHeight="1">
      <c r="P674" s="1"/>
    </row>
    <row r="675" ht="12.0" customHeight="1">
      <c r="P675" s="1"/>
    </row>
    <row r="676" ht="12.0" customHeight="1">
      <c r="P676" s="1"/>
    </row>
    <row r="677" ht="12.0" customHeight="1">
      <c r="P677" s="1"/>
    </row>
    <row r="678" ht="12.0" customHeight="1">
      <c r="P678" s="1"/>
    </row>
    <row r="679" ht="12.0" customHeight="1">
      <c r="P679" s="1"/>
    </row>
    <row r="680" ht="12.0" customHeight="1">
      <c r="P680" s="1"/>
    </row>
    <row r="681" ht="12.0" customHeight="1">
      <c r="P681" s="1"/>
    </row>
    <row r="682" ht="12.0" customHeight="1">
      <c r="P682" s="1"/>
    </row>
    <row r="683" ht="12.0" customHeight="1">
      <c r="P683" s="1"/>
    </row>
    <row r="684" ht="12.0" customHeight="1">
      <c r="P684" s="1"/>
    </row>
    <row r="685" ht="12.0" customHeight="1">
      <c r="P685" s="1"/>
    </row>
    <row r="686" ht="12.0" customHeight="1">
      <c r="P686" s="1"/>
    </row>
    <row r="687" ht="12.0" customHeight="1">
      <c r="P687" s="1"/>
    </row>
    <row r="688" ht="12.0" customHeight="1">
      <c r="P688" s="1"/>
    </row>
    <row r="689" ht="12.0" customHeight="1">
      <c r="P689" s="1"/>
    </row>
    <row r="690" ht="12.0" customHeight="1">
      <c r="P690" s="1"/>
    </row>
    <row r="691" ht="12.0" customHeight="1">
      <c r="P691" s="1"/>
    </row>
    <row r="692" ht="12.0" customHeight="1">
      <c r="P692" s="1"/>
    </row>
    <row r="693" ht="12.0" customHeight="1">
      <c r="P693" s="1"/>
    </row>
    <row r="694" ht="12.0" customHeight="1">
      <c r="P694" s="1"/>
    </row>
    <row r="695" ht="12.0" customHeight="1">
      <c r="P695" s="1"/>
    </row>
    <row r="696" ht="12.0" customHeight="1">
      <c r="P696" s="1"/>
    </row>
    <row r="697" ht="12.0" customHeight="1">
      <c r="P697" s="1"/>
    </row>
    <row r="698" ht="12.0" customHeight="1">
      <c r="P698" s="1"/>
    </row>
    <row r="699" ht="12.0" customHeight="1">
      <c r="P699" s="1"/>
    </row>
    <row r="700" ht="12.0" customHeight="1">
      <c r="P700" s="1"/>
    </row>
    <row r="701" ht="12.0" customHeight="1">
      <c r="P701" s="1"/>
    </row>
    <row r="702" ht="12.0" customHeight="1">
      <c r="P702" s="1"/>
    </row>
    <row r="703" ht="12.0" customHeight="1">
      <c r="P703" s="1"/>
    </row>
    <row r="704" ht="12.0" customHeight="1">
      <c r="P704" s="1"/>
    </row>
    <row r="705" ht="12.0" customHeight="1">
      <c r="P705" s="1"/>
    </row>
    <row r="706" ht="12.0" customHeight="1">
      <c r="P706" s="1"/>
    </row>
    <row r="707" ht="12.0" customHeight="1">
      <c r="P707" s="1"/>
    </row>
    <row r="708" ht="12.0" customHeight="1">
      <c r="P708" s="1"/>
    </row>
    <row r="709" ht="12.0" customHeight="1">
      <c r="P709" s="1"/>
    </row>
    <row r="710" ht="12.0" customHeight="1">
      <c r="P710" s="1"/>
    </row>
    <row r="711" ht="12.0" customHeight="1">
      <c r="P711" s="1"/>
    </row>
    <row r="712" ht="12.0" customHeight="1">
      <c r="P712" s="1"/>
    </row>
    <row r="713" ht="12.0" customHeight="1">
      <c r="P713" s="1"/>
    </row>
    <row r="714" ht="12.0" customHeight="1">
      <c r="P714" s="1"/>
    </row>
    <row r="715" ht="12.0" customHeight="1">
      <c r="P715" s="1"/>
    </row>
    <row r="716" ht="12.0" customHeight="1">
      <c r="P716" s="1"/>
    </row>
    <row r="717" ht="12.0" customHeight="1">
      <c r="P717" s="1"/>
    </row>
    <row r="718" ht="12.0" customHeight="1">
      <c r="P718" s="1"/>
    </row>
    <row r="719" ht="12.0" customHeight="1">
      <c r="P719" s="1"/>
    </row>
    <row r="720" ht="12.0" customHeight="1">
      <c r="P720" s="1"/>
    </row>
    <row r="721" ht="12.0" customHeight="1">
      <c r="P721" s="1"/>
    </row>
    <row r="722" ht="12.0" customHeight="1">
      <c r="P722" s="1"/>
    </row>
    <row r="723" ht="12.0" customHeight="1">
      <c r="P723" s="1"/>
    </row>
    <row r="724" ht="12.0" customHeight="1">
      <c r="P724" s="1"/>
    </row>
    <row r="725" ht="12.0" customHeight="1">
      <c r="P725" s="1"/>
    </row>
    <row r="726" ht="12.0" customHeight="1">
      <c r="P726" s="1"/>
    </row>
    <row r="727" ht="12.0" customHeight="1">
      <c r="P727" s="1"/>
    </row>
    <row r="728" ht="12.0" customHeight="1">
      <c r="P728" s="1"/>
    </row>
    <row r="729" ht="12.0" customHeight="1">
      <c r="P729" s="1"/>
    </row>
    <row r="730" ht="12.0" customHeight="1">
      <c r="P730" s="1"/>
    </row>
    <row r="731" ht="12.0" customHeight="1">
      <c r="P731" s="1"/>
    </row>
    <row r="732" ht="12.0" customHeight="1">
      <c r="P732" s="1"/>
    </row>
    <row r="733" ht="12.0" customHeight="1">
      <c r="P733" s="1"/>
    </row>
    <row r="734" ht="12.0" customHeight="1">
      <c r="P734" s="1"/>
    </row>
    <row r="735" ht="12.0" customHeight="1">
      <c r="P735" s="1"/>
    </row>
    <row r="736" ht="12.0" customHeight="1">
      <c r="P736" s="1"/>
    </row>
    <row r="737" ht="12.0" customHeight="1">
      <c r="P737" s="1"/>
    </row>
    <row r="738" ht="12.0" customHeight="1">
      <c r="P738" s="1"/>
    </row>
    <row r="739" ht="12.0" customHeight="1">
      <c r="P739" s="1"/>
    </row>
    <row r="740" ht="12.0" customHeight="1">
      <c r="P740" s="1"/>
    </row>
    <row r="741" ht="12.0" customHeight="1">
      <c r="P741" s="1"/>
    </row>
    <row r="742" ht="12.0" customHeight="1">
      <c r="P742" s="1"/>
    </row>
    <row r="743" ht="12.0" customHeight="1">
      <c r="P743" s="1"/>
    </row>
    <row r="744" ht="12.0" customHeight="1">
      <c r="P744" s="1"/>
    </row>
    <row r="745" ht="12.0" customHeight="1">
      <c r="P745" s="1"/>
    </row>
    <row r="746" ht="12.0" customHeight="1">
      <c r="P746" s="1"/>
    </row>
    <row r="747" ht="12.0" customHeight="1">
      <c r="P747" s="1"/>
    </row>
    <row r="748" ht="12.0" customHeight="1">
      <c r="P748" s="1"/>
    </row>
    <row r="749" ht="12.0" customHeight="1">
      <c r="P749" s="1"/>
    </row>
    <row r="750" ht="12.0" customHeight="1">
      <c r="P750" s="1"/>
    </row>
    <row r="751" ht="12.0" customHeight="1">
      <c r="P751" s="1"/>
    </row>
    <row r="752" ht="12.0" customHeight="1">
      <c r="P752" s="1"/>
    </row>
    <row r="753" ht="12.0" customHeight="1">
      <c r="P753" s="1"/>
    </row>
    <row r="754" ht="12.0" customHeight="1">
      <c r="P754" s="1"/>
    </row>
    <row r="755" ht="12.0" customHeight="1">
      <c r="P755" s="1"/>
    </row>
    <row r="756" ht="12.0" customHeight="1">
      <c r="P756" s="1"/>
    </row>
    <row r="757" ht="12.0" customHeight="1">
      <c r="P757" s="1"/>
    </row>
    <row r="758" ht="12.0" customHeight="1">
      <c r="P758" s="1"/>
    </row>
    <row r="759" ht="12.0" customHeight="1">
      <c r="P759" s="1"/>
    </row>
    <row r="760" ht="12.0" customHeight="1">
      <c r="P760" s="1"/>
    </row>
    <row r="761" ht="12.0" customHeight="1">
      <c r="P761" s="1"/>
    </row>
    <row r="762" ht="12.0" customHeight="1">
      <c r="P762" s="1"/>
    </row>
    <row r="763" ht="12.0" customHeight="1">
      <c r="P763" s="1"/>
    </row>
    <row r="764" ht="12.0" customHeight="1">
      <c r="P764" s="1"/>
    </row>
    <row r="765" ht="12.0" customHeight="1">
      <c r="P765" s="1"/>
    </row>
    <row r="766" ht="12.0" customHeight="1">
      <c r="P766" s="1"/>
    </row>
    <row r="767" ht="12.0" customHeight="1">
      <c r="P767" s="1"/>
    </row>
    <row r="768" ht="12.0" customHeight="1">
      <c r="P768" s="1"/>
    </row>
    <row r="769" ht="12.0" customHeight="1">
      <c r="P769" s="1"/>
    </row>
    <row r="770" ht="12.0" customHeight="1">
      <c r="P770" s="1"/>
    </row>
    <row r="771" ht="12.0" customHeight="1">
      <c r="P771" s="1"/>
    </row>
    <row r="772" ht="12.0" customHeight="1">
      <c r="P772" s="1"/>
    </row>
    <row r="773" ht="12.0" customHeight="1">
      <c r="P773" s="1"/>
    </row>
    <row r="774" ht="12.0" customHeight="1">
      <c r="P774" s="1"/>
    </row>
    <row r="775" ht="12.0" customHeight="1">
      <c r="P775" s="1"/>
    </row>
    <row r="776" ht="12.0" customHeight="1">
      <c r="P776" s="1"/>
    </row>
    <row r="777" ht="12.0" customHeight="1">
      <c r="P777" s="1"/>
    </row>
    <row r="778" ht="12.0" customHeight="1">
      <c r="P778" s="1"/>
    </row>
    <row r="779" ht="12.0" customHeight="1">
      <c r="P779" s="1"/>
    </row>
    <row r="780" ht="12.0" customHeight="1">
      <c r="P780" s="1"/>
    </row>
    <row r="781" ht="12.0" customHeight="1">
      <c r="P781" s="1"/>
    </row>
    <row r="782" ht="12.0" customHeight="1">
      <c r="P782" s="1"/>
    </row>
    <row r="783" ht="12.0" customHeight="1">
      <c r="P783" s="1"/>
    </row>
    <row r="784" ht="12.0" customHeight="1">
      <c r="P784" s="1"/>
    </row>
    <row r="785" ht="12.0" customHeight="1">
      <c r="P785" s="1"/>
    </row>
    <row r="786" ht="12.0" customHeight="1">
      <c r="P786" s="1"/>
    </row>
    <row r="787" ht="12.0" customHeight="1">
      <c r="P787" s="1"/>
    </row>
    <row r="788" ht="12.0" customHeight="1">
      <c r="P788" s="1"/>
    </row>
    <row r="789" ht="12.0" customHeight="1">
      <c r="P789" s="1"/>
    </row>
    <row r="790" ht="12.0" customHeight="1">
      <c r="P790" s="1"/>
    </row>
    <row r="791" ht="12.0" customHeight="1">
      <c r="P791" s="1"/>
    </row>
    <row r="792" ht="12.0" customHeight="1">
      <c r="P792" s="1"/>
    </row>
    <row r="793" ht="12.0" customHeight="1">
      <c r="P793" s="1"/>
    </row>
    <row r="794" ht="12.0" customHeight="1">
      <c r="P794" s="1"/>
    </row>
    <row r="795" ht="12.0" customHeight="1">
      <c r="P795" s="1"/>
    </row>
    <row r="796" ht="12.0" customHeight="1">
      <c r="P796" s="1"/>
    </row>
    <row r="797" ht="12.0" customHeight="1">
      <c r="P797" s="1"/>
    </row>
    <row r="798" ht="12.0" customHeight="1">
      <c r="P798" s="1"/>
    </row>
    <row r="799" ht="12.0" customHeight="1">
      <c r="P799" s="1"/>
    </row>
    <row r="800" ht="12.0" customHeight="1">
      <c r="P800" s="1"/>
    </row>
    <row r="801" ht="12.0" customHeight="1">
      <c r="P801" s="1"/>
    </row>
    <row r="802" ht="12.0" customHeight="1">
      <c r="P802" s="1"/>
    </row>
    <row r="803" ht="12.0" customHeight="1">
      <c r="P803" s="1"/>
    </row>
    <row r="804" ht="12.0" customHeight="1">
      <c r="P804" s="1"/>
    </row>
    <row r="805" ht="12.0" customHeight="1">
      <c r="P805" s="1"/>
    </row>
    <row r="806" ht="12.0" customHeight="1">
      <c r="P806" s="1"/>
    </row>
    <row r="807" ht="12.0" customHeight="1">
      <c r="P807" s="1"/>
    </row>
    <row r="808" ht="12.0" customHeight="1">
      <c r="P808" s="1"/>
    </row>
    <row r="809" ht="12.0" customHeight="1">
      <c r="P809" s="1"/>
    </row>
    <row r="810" ht="12.0" customHeight="1">
      <c r="P810" s="1"/>
    </row>
    <row r="811" ht="12.0" customHeight="1">
      <c r="P811" s="1"/>
    </row>
    <row r="812" ht="12.0" customHeight="1">
      <c r="P812" s="1"/>
    </row>
    <row r="813" ht="12.0" customHeight="1">
      <c r="P813" s="1"/>
    </row>
    <row r="814" ht="12.0" customHeight="1">
      <c r="P814" s="1"/>
    </row>
    <row r="815" ht="12.0" customHeight="1">
      <c r="P815" s="1"/>
    </row>
    <row r="816" ht="12.0" customHeight="1">
      <c r="P816" s="1"/>
    </row>
    <row r="817" ht="12.0" customHeight="1">
      <c r="P817" s="1"/>
    </row>
    <row r="818" ht="12.0" customHeight="1">
      <c r="P818" s="1"/>
    </row>
    <row r="819" ht="12.0" customHeight="1">
      <c r="P819" s="1"/>
    </row>
    <row r="820" ht="12.0" customHeight="1">
      <c r="P820" s="1"/>
    </row>
    <row r="821" ht="12.0" customHeight="1">
      <c r="P821" s="1"/>
    </row>
    <row r="822" ht="12.0" customHeight="1">
      <c r="P822" s="1"/>
    </row>
    <row r="823" ht="12.0" customHeight="1">
      <c r="P823" s="1"/>
    </row>
    <row r="824" ht="12.0" customHeight="1">
      <c r="P824" s="1"/>
    </row>
    <row r="825" ht="12.0" customHeight="1">
      <c r="P825" s="1"/>
    </row>
    <row r="826" ht="12.0" customHeight="1">
      <c r="P826" s="1"/>
    </row>
    <row r="827" ht="12.0" customHeight="1">
      <c r="P827" s="1"/>
    </row>
    <row r="828" ht="12.0" customHeight="1">
      <c r="P828" s="1"/>
    </row>
    <row r="829" ht="12.0" customHeight="1">
      <c r="P829" s="1"/>
    </row>
    <row r="830" ht="12.0" customHeight="1">
      <c r="P830" s="1"/>
    </row>
    <row r="831" ht="12.0" customHeight="1">
      <c r="P831" s="1"/>
    </row>
    <row r="832" ht="12.0" customHeight="1">
      <c r="P832" s="1"/>
    </row>
    <row r="833" ht="12.0" customHeight="1">
      <c r="P833" s="1"/>
    </row>
    <row r="834" ht="12.0" customHeight="1">
      <c r="P834" s="1"/>
    </row>
    <row r="835" ht="12.0" customHeight="1">
      <c r="P835" s="1"/>
    </row>
    <row r="836" ht="12.0" customHeight="1">
      <c r="P836" s="1"/>
    </row>
    <row r="837" ht="12.0" customHeight="1">
      <c r="P837" s="1"/>
    </row>
    <row r="838" ht="12.0" customHeight="1">
      <c r="P838" s="1"/>
    </row>
    <row r="839" ht="12.0" customHeight="1">
      <c r="P839" s="1"/>
    </row>
    <row r="840" ht="12.0" customHeight="1">
      <c r="P840" s="1"/>
    </row>
    <row r="841" ht="12.0" customHeight="1">
      <c r="P841" s="1"/>
    </row>
    <row r="842" ht="12.0" customHeight="1">
      <c r="P842" s="1"/>
    </row>
    <row r="843" ht="12.0" customHeight="1">
      <c r="P843" s="1"/>
    </row>
    <row r="844" ht="12.0" customHeight="1">
      <c r="P844" s="1"/>
    </row>
    <row r="845" ht="12.0" customHeight="1">
      <c r="P845" s="1"/>
    </row>
    <row r="846" ht="12.0" customHeight="1">
      <c r="P846" s="1"/>
    </row>
    <row r="847" ht="12.0" customHeight="1">
      <c r="P847" s="1"/>
    </row>
    <row r="848" ht="12.0" customHeight="1">
      <c r="P848" s="1"/>
    </row>
    <row r="849" ht="12.0" customHeight="1">
      <c r="P849" s="1"/>
    </row>
    <row r="850" ht="12.0" customHeight="1">
      <c r="P850" s="1"/>
    </row>
    <row r="851" ht="12.0" customHeight="1">
      <c r="P851" s="1"/>
    </row>
    <row r="852" ht="12.0" customHeight="1">
      <c r="P852" s="1"/>
    </row>
    <row r="853" ht="12.0" customHeight="1">
      <c r="P853" s="1"/>
    </row>
    <row r="854" ht="12.0" customHeight="1">
      <c r="P854" s="1"/>
    </row>
    <row r="855" ht="12.0" customHeight="1">
      <c r="P855" s="1"/>
    </row>
    <row r="856" ht="12.0" customHeight="1">
      <c r="P856" s="1"/>
    </row>
    <row r="857" ht="12.0" customHeight="1">
      <c r="P857" s="1"/>
    </row>
    <row r="858" ht="12.0" customHeight="1">
      <c r="P858" s="1"/>
    </row>
    <row r="859" ht="12.0" customHeight="1">
      <c r="P859" s="1"/>
    </row>
    <row r="860" ht="12.0" customHeight="1">
      <c r="P860" s="1"/>
    </row>
    <row r="861" ht="12.0" customHeight="1">
      <c r="P861" s="1"/>
    </row>
    <row r="862" ht="12.0" customHeight="1">
      <c r="P862" s="1"/>
    </row>
    <row r="863" ht="12.0" customHeight="1">
      <c r="P863" s="1"/>
    </row>
    <row r="864" ht="12.0" customHeight="1">
      <c r="P864" s="1"/>
    </row>
    <row r="865" ht="12.0" customHeight="1">
      <c r="P865" s="1"/>
    </row>
    <row r="866" ht="12.0" customHeight="1">
      <c r="P866" s="1"/>
    </row>
    <row r="867" ht="12.0" customHeight="1">
      <c r="P867" s="1"/>
    </row>
    <row r="868" ht="12.0" customHeight="1">
      <c r="P868" s="1"/>
    </row>
    <row r="869" ht="12.0" customHeight="1">
      <c r="P869" s="1"/>
    </row>
    <row r="870" ht="12.0" customHeight="1">
      <c r="P870" s="1"/>
    </row>
    <row r="871" ht="12.0" customHeight="1">
      <c r="P871" s="1"/>
    </row>
    <row r="872" ht="12.0" customHeight="1">
      <c r="P872" s="1"/>
    </row>
    <row r="873" ht="12.0" customHeight="1">
      <c r="P873" s="1"/>
    </row>
    <row r="874" ht="12.0" customHeight="1">
      <c r="P874" s="1"/>
    </row>
    <row r="875" ht="12.0" customHeight="1">
      <c r="P875" s="1"/>
    </row>
    <row r="876" ht="12.0" customHeight="1">
      <c r="P876" s="1"/>
    </row>
    <row r="877" ht="12.0" customHeight="1">
      <c r="P877" s="1"/>
    </row>
    <row r="878" ht="12.0" customHeight="1">
      <c r="P878" s="1"/>
    </row>
    <row r="879" ht="12.0" customHeight="1">
      <c r="P879" s="1"/>
    </row>
    <row r="880" ht="12.0" customHeight="1">
      <c r="P880" s="1"/>
    </row>
    <row r="881" ht="12.0" customHeight="1">
      <c r="P881" s="1"/>
    </row>
    <row r="882" ht="12.0" customHeight="1">
      <c r="P882" s="1"/>
    </row>
    <row r="883" ht="12.0" customHeight="1">
      <c r="P883" s="1"/>
    </row>
    <row r="884" ht="12.0" customHeight="1">
      <c r="P884" s="1"/>
    </row>
    <row r="885" ht="12.0" customHeight="1">
      <c r="P885" s="1"/>
    </row>
    <row r="886" ht="12.0" customHeight="1">
      <c r="P886" s="1"/>
    </row>
    <row r="887" ht="12.0" customHeight="1">
      <c r="P887" s="1"/>
    </row>
    <row r="888" ht="12.0" customHeight="1">
      <c r="P888" s="1"/>
    </row>
    <row r="889" ht="12.0" customHeight="1">
      <c r="P889" s="1"/>
    </row>
    <row r="890" ht="12.0" customHeight="1">
      <c r="P890" s="1"/>
    </row>
    <row r="891" ht="12.0" customHeight="1">
      <c r="P891" s="1"/>
    </row>
    <row r="892" ht="12.0" customHeight="1">
      <c r="P892" s="1"/>
    </row>
    <row r="893" ht="12.0" customHeight="1">
      <c r="P893" s="1"/>
    </row>
    <row r="894" ht="12.0" customHeight="1">
      <c r="P894" s="1"/>
    </row>
    <row r="895" ht="12.0" customHeight="1">
      <c r="P895" s="1"/>
    </row>
    <row r="896" ht="12.0" customHeight="1">
      <c r="P896" s="1"/>
    </row>
    <row r="897" ht="12.0" customHeight="1">
      <c r="P897" s="1"/>
    </row>
    <row r="898" ht="12.0" customHeight="1">
      <c r="P898" s="1"/>
    </row>
    <row r="899" ht="12.0" customHeight="1">
      <c r="P899" s="1"/>
    </row>
    <row r="900" ht="12.0" customHeight="1">
      <c r="P900" s="1"/>
    </row>
    <row r="901" ht="12.0" customHeight="1">
      <c r="P901" s="1"/>
    </row>
    <row r="902" ht="12.0" customHeight="1">
      <c r="P902" s="1"/>
    </row>
    <row r="903" ht="12.0" customHeight="1">
      <c r="P903" s="1"/>
    </row>
    <row r="904" ht="12.0" customHeight="1">
      <c r="P904" s="1"/>
    </row>
    <row r="905" ht="12.0" customHeight="1">
      <c r="P905" s="1"/>
    </row>
    <row r="906" ht="12.0" customHeight="1">
      <c r="P906" s="1"/>
    </row>
    <row r="907" ht="12.0" customHeight="1">
      <c r="P907" s="1"/>
    </row>
    <row r="908" ht="12.0" customHeight="1">
      <c r="P908" s="1"/>
    </row>
    <row r="909" ht="12.0" customHeight="1">
      <c r="P909" s="1"/>
    </row>
    <row r="910" ht="12.0" customHeight="1">
      <c r="P910" s="1"/>
    </row>
    <row r="911" ht="12.0" customHeight="1">
      <c r="P911" s="1"/>
    </row>
    <row r="912" ht="12.0" customHeight="1">
      <c r="P912" s="1"/>
    </row>
    <row r="913" ht="12.0" customHeight="1">
      <c r="P913" s="1"/>
    </row>
    <row r="914" ht="12.0" customHeight="1">
      <c r="P914" s="1"/>
    </row>
    <row r="915" ht="12.0" customHeight="1">
      <c r="P915" s="1"/>
    </row>
    <row r="916" ht="12.0" customHeight="1">
      <c r="P916" s="1"/>
    </row>
    <row r="917" ht="12.0" customHeight="1">
      <c r="P917" s="1"/>
    </row>
    <row r="918" ht="12.0" customHeight="1">
      <c r="P918" s="1"/>
    </row>
    <row r="919" ht="12.0" customHeight="1">
      <c r="P919" s="1"/>
    </row>
    <row r="920" ht="12.0" customHeight="1">
      <c r="P920" s="1"/>
    </row>
    <row r="921" ht="12.0" customHeight="1">
      <c r="P921" s="1"/>
    </row>
    <row r="922" ht="12.0" customHeight="1">
      <c r="P922" s="1"/>
    </row>
    <row r="923" ht="12.0" customHeight="1">
      <c r="P923" s="1"/>
    </row>
    <row r="924" ht="12.0" customHeight="1">
      <c r="P924" s="1"/>
    </row>
    <row r="925" ht="12.0" customHeight="1">
      <c r="P925" s="1"/>
    </row>
    <row r="926" ht="12.0" customHeight="1">
      <c r="P926" s="1"/>
    </row>
    <row r="927" ht="12.0" customHeight="1">
      <c r="P927" s="1"/>
    </row>
    <row r="928" ht="12.0" customHeight="1">
      <c r="P928" s="1"/>
    </row>
    <row r="929" ht="12.0" customHeight="1">
      <c r="P929" s="1"/>
    </row>
    <row r="930" ht="12.0" customHeight="1">
      <c r="P930" s="1"/>
    </row>
    <row r="931" ht="12.0" customHeight="1">
      <c r="P931" s="1"/>
    </row>
    <row r="932" ht="12.0" customHeight="1">
      <c r="P932" s="1"/>
    </row>
    <row r="933" ht="12.0" customHeight="1">
      <c r="P933" s="1"/>
    </row>
    <row r="934" ht="12.0" customHeight="1">
      <c r="P934" s="1"/>
    </row>
    <row r="935" ht="12.0" customHeight="1">
      <c r="P935" s="1"/>
    </row>
    <row r="936" ht="12.0" customHeight="1">
      <c r="P936" s="1"/>
    </row>
    <row r="937" ht="12.0" customHeight="1">
      <c r="P937" s="1"/>
    </row>
    <row r="938" ht="12.0" customHeight="1">
      <c r="P938" s="1"/>
    </row>
    <row r="939" ht="12.0" customHeight="1">
      <c r="P939" s="1"/>
    </row>
    <row r="940" ht="12.0" customHeight="1">
      <c r="P940" s="1"/>
    </row>
    <row r="941" ht="12.0" customHeight="1">
      <c r="P941" s="1"/>
    </row>
    <row r="942" ht="12.0" customHeight="1">
      <c r="P942" s="1"/>
    </row>
    <row r="943" ht="12.0" customHeight="1">
      <c r="P943" s="1"/>
    </row>
    <row r="944" ht="12.0" customHeight="1">
      <c r="P944" s="1"/>
    </row>
    <row r="945" ht="12.0" customHeight="1">
      <c r="P945" s="1"/>
    </row>
    <row r="946" ht="12.0" customHeight="1">
      <c r="P946" s="1"/>
    </row>
    <row r="947" ht="12.0" customHeight="1">
      <c r="P947" s="1"/>
    </row>
    <row r="948" ht="12.0" customHeight="1">
      <c r="P948" s="1"/>
    </row>
    <row r="949" ht="12.0" customHeight="1">
      <c r="P949" s="1"/>
    </row>
    <row r="950" ht="12.0" customHeight="1">
      <c r="P950" s="1"/>
    </row>
    <row r="951" ht="12.0" customHeight="1">
      <c r="P951" s="1"/>
    </row>
    <row r="952" ht="12.0" customHeight="1">
      <c r="P952" s="1"/>
    </row>
    <row r="953" ht="12.0" customHeight="1">
      <c r="P953" s="1"/>
    </row>
    <row r="954" ht="12.0" customHeight="1">
      <c r="P954" s="1"/>
    </row>
    <row r="955" ht="12.0" customHeight="1">
      <c r="P955" s="1"/>
    </row>
    <row r="956" ht="12.0" customHeight="1">
      <c r="P956" s="1"/>
    </row>
    <row r="957" ht="12.0" customHeight="1">
      <c r="P957" s="1"/>
    </row>
    <row r="958" ht="12.0" customHeight="1">
      <c r="P958" s="1"/>
    </row>
    <row r="959" ht="12.0" customHeight="1">
      <c r="P959" s="1"/>
    </row>
    <row r="960" ht="12.0" customHeight="1">
      <c r="P960" s="1"/>
    </row>
    <row r="961" ht="12.0" customHeight="1">
      <c r="P961" s="1"/>
    </row>
    <row r="962" ht="12.0" customHeight="1">
      <c r="P962" s="1"/>
    </row>
    <row r="963" ht="12.0" customHeight="1">
      <c r="P963" s="1"/>
    </row>
    <row r="964" ht="12.0" customHeight="1">
      <c r="P964" s="1"/>
    </row>
    <row r="965" ht="12.0" customHeight="1">
      <c r="P965" s="1"/>
    </row>
    <row r="966" ht="12.0" customHeight="1">
      <c r="P966" s="1"/>
    </row>
    <row r="967" ht="12.0" customHeight="1">
      <c r="P967" s="1"/>
    </row>
    <row r="968" ht="12.0" customHeight="1">
      <c r="P968" s="1"/>
    </row>
    <row r="969" ht="12.0" customHeight="1">
      <c r="P969" s="1"/>
    </row>
    <row r="970" ht="12.0" customHeight="1">
      <c r="P970" s="1"/>
    </row>
    <row r="971" ht="12.0" customHeight="1">
      <c r="P971" s="1"/>
    </row>
    <row r="972" ht="12.0" customHeight="1">
      <c r="P972" s="1"/>
    </row>
    <row r="973" ht="12.0" customHeight="1">
      <c r="P973" s="1"/>
    </row>
    <row r="974" ht="12.0" customHeight="1">
      <c r="P974" s="1"/>
    </row>
    <row r="975" ht="12.0" customHeight="1">
      <c r="P975" s="1"/>
    </row>
    <row r="976" ht="12.0" customHeight="1">
      <c r="P976" s="1"/>
    </row>
    <row r="977" ht="12.0" customHeight="1">
      <c r="P977" s="1"/>
    </row>
    <row r="978" ht="12.0" customHeight="1">
      <c r="P978" s="1"/>
    </row>
    <row r="979" ht="12.0" customHeight="1">
      <c r="P979" s="1"/>
    </row>
    <row r="980" ht="12.0" customHeight="1">
      <c r="P980" s="1"/>
    </row>
    <row r="981" ht="12.0" customHeight="1">
      <c r="P981" s="1"/>
    </row>
    <row r="982" ht="12.0" customHeight="1">
      <c r="P982" s="1"/>
    </row>
    <row r="983" ht="12.0" customHeight="1">
      <c r="P983" s="1"/>
    </row>
    <row r="984" ht="12.0" customHeight="1">
      <c r="P984" s="1"/>
    </row>
    <row r="985" ht="12.0" customHeight="1">
      <c r="P985" s="1"/>
    </row>
    <row r="986" ht="12.0" customHeight="1">
      <c r="P986" s="1"/>
    </row>
    <row r="987" ht="12.0" customHeight="1">
      <c r="P987" s="1"/>
    </row>
    <row r="988" ht="12.0" customHeight="1">
      <c r="P988" s="1"/>
    </row>
    <row r="989" ht="12.0" customHeight="1">
      <c r="P989" s="1"/>
    </row>
    <row r="990" ht="12.0" customHeight="1">
      <c r="P990" s="1"/>
    </row>
    <row r="991" ht="12.0" customHeight="1">
      <c r="P991" s="1"/>
    </row>
    <row r="992" ht="12.0" customHeight="1">
      <c r="P992" s="1"/>
    </row>
    <row r="993" ht="12.0" customHeight="1">
      <c r="P993" s="1"/>
    </row>
    <row r="994" ht="12.0" customHeight="1">
      <c r="P994" s="1"/>
    </row>
    <row r="995" ht="12.0" customHeight="1">
      <c r="P995" s="1"/>
    </row>
    <row r="996" ht="12.0" customHeight="1">
      <c r="P996" s="1"/>
    </row>
    <row r="997" ht="12.0" customHeight="1">
      <c r="P997" s="1"/>
    </row>
    <row r="998" ht="12.0" customHeight="1">
      <c r="P998" s="1"/>
    </row>
    <row r="999" ht="12.0" customHeight="1">
      <c r="P999" s="1"/>
    </row>
    <row r="1000" ht="12.0" customHeight="1">
      <c r="P1000" s="1"/>
    </row>
  </sheetData>
  <mergeCells count="9">
    <mergeCell ref="H5:K5"/>
    <mergeCell ref="L5:N5"/>
    <mergeCell ref="A1:N1"/>
    <mergeCell ref="A3:B3"/>
    <mergeCell ref="C3:D3"/>
    <mergeCell ref="F3:I3"/>
    <mergeCell ref="K3:L3"/>
    <mergeCell ref="B4:N4"/>
    <mergeCell ref="D5:G5"/>
  </mergeCells>
  <printOptions/>
  <pageMargins bottom="0.275590551181102" footer="0.0" header="0.0" left="0.275590551181102" right="0.275590551181102" top="0.275590551181102"/>
  <pageSetup fitToHeight="0" paperSize="9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1.57"/>
    <col customWidth="1" min="3" max="3" width="12.29"/>
    <col customWidth="1" min="4" max="26" width="9.14"/>
  </cols>
  <sheetData>
    <row r="1" ht="12.0" customHeight="1">
      <c r="A1" s="192" t="s">
        <v>292</v>
      </c>
    </row>
    <row r="2" ht="12.0" customHeight="1">
      <c r="A2" s="30" t="s">
        <v>44</v>
      </c>
      <c r="B2" s="411" t="s">
        <v>293</v>
      </c>
      <c r="C2" s="307" t="s">
        <v>294</v>
      </c>
    </row>
    <row r="3" ht="12.0" customHeight="1">
      <c r="A3" s="412">
        <v>30.0</v>
      </c>
      <c r="B3" s="411">
        <v>1.0</v>
      </c>
      <c r="C3" s="411">
        <v>1.0</v>
      </c>
    </row>
    <row r="4" ht="12.0" customHeight="1">
      <c r="A4" s="412">
        <v>31.0</v>
      </c>
      <c r="B4" s="411">
        <v>1.016</v>
      </c>
      <c r="C4" s="411">
        <v>1.016</v>
      </c>
    </row>
    <row r="5" ht="12.0" customHeight="1">
      <c r="A5" s="412">
        <v>32.0</v>
      </c>
      <c r="B5" s="411">
        <v>1.031</v>
      </c>
      <c r="C5" s="411">
        <v>1.017</v>
      </c>
    </row>
    <row r="6" ht="12.0" customHeight="1">
      <c r="A6" s="412">
        <v>33.0</v>
      </c>
      <c r="B6" s="411">
        <v>1.046</v>
      </c>
      <c r="C6" s="411">
        <v>1.046</v>
      </c>
    </row>
    <row r="7" ht="12.0" customHeight="1">
      <c r="A7" s="412">
        <v>34.0</v>
      </c>
      <c r="B7" s="411">
        <v>1.059</v>
      </c>
      <c r="C7" s="411">
        <v>1.059</v>
      </c>
    </row>
    <row r="8" ht="12.0" customHeight="1">
      <c r="A8" s="412">
        <v>35.0</v>
      </c>
      <c r="B8" s="411">
        <v>1.072</v>
      </c>
      <c r="C8" s="411">
        <v>1.072</v>
      </c>
    </row>
    <row r="9" ht="12.0" customHeight="1">
      <c r="A9" s="412">
        <v>36.0</v>
      </c>
      <c r="B9" s="411">
        <v>1.083</v>
      </c>
      <c r="C9" s="411">
        <v>1.084</v>
      </c>
    </row>
    <row r="10" ht="12.0" customHeight="1">
      <c r="A10" s="412">
        <v>37.0</v>
      </c>
      <c r="B10" s="411">
        <v>1.096</v>
      </c>
      <c r="C10" s="411">
        <v>1.097</v>
      </c>
    </row>
    <row r="11" ht="12.0" customHeight="1">
      <c r="A11" s="412">
        <v>38.0</v>
      </c>
      <c r="B11" s="411">
        <v>1.109</v>
      </c>
      <c r="C11" s="411">
        <v>1.11</v>
      </c>
    </row>
    <row r="12" ht="12.0" customHeight="1">
      <c r="A12" s="412">
        <v>39.0</v>
      </c>
      <c r="B12" s="411">
        <v>1.122</v>
      </c>
      <c r="C12" s="411">
        <v>1.124</v>
      </c>
    </row>
    <row r="13" ht="12.0" customHeight="1">
      <c r="A13" s="412">
        <v>40.0</v>
      </c>
      <c r="B13" s="411">
        <v>1.135</v>
      </c>
      <c r="C13" s="411">
        <v>1.138</v>
      </c>
    </row>
    <row r="14" ht="12.0" customHeight="1">
      <c r="A14" s="412">
        <v>41.0</v>
      </c>
      <c r="B14" s="411">
        <v>1.149</v>
      </c>
      <c r="C14" s="411">
        <v>1.153</v>
      </c>
    </row>
    <row r="15" ht="12.0" customHeight="1">
      <c r="A15" s="412">
        <v>42.0</v>
      </c>
      <c r="B15" s="411">
        <v>1.162</v>
      </c>
      <c r="C15" s="411">
        <v>1.17</v>
      </c>
    </row>
    <row r="16" ht="12.0" customHeight="1">
      <c r="A16" s="412">
        <v>43.0</v>
      </c>
      <c r="B16" s="411">
        <v>1.176</v>
      </c>
      <c r="C16" s="411">
        <v>1.187</v>
      </c>
    </row>
    <row r="17" ht="12.0" customHeight="1">
      <c r="A17" s="412">
        <v>44.0</v>
      </c>
      <c r="B17" s="411">
        <v>1.189</v>
      </c>
      <c r="C17" s="411">
        <v>1.205</v>
      </c>
    </row>
    <row r="18" ht="12.0" customHeight="1">
      <c r="A18" s="412">
        <v>45.0</v>
      </c>
      <c r="B18" s="411">
        <v>1.203</v>
      </c>
      <c r="C18" s="411">
        <v>1.223</v>
      </c>
    </row>
    <row r="19" ht="12.0" customHeight="1">
      <c r="A19" s="412">
        <v>46.0</v>
      </c>
      <c r="B19" s="411">
        <v>1.218</v>
      </c>
      <c r="C19" s="411">
        <v>1.244</v>
      </c>
    </row>
    <row r="20" ht="12.0" customHeight="1">
      <c r="A20" s="412">
        <v>47.0</v>
      </c>
      <c r="B20" s="411">
        <v>1.233</v>
      </c>
      <c r="C20" s="411">
        <v>1.265</v>
      </c>
    </row>
    <row r="21" ht="12.0" customHeight="1">
      <c r="A21" s="412">
        <v>48.0</v>
      </c>
      <c r="B21" s="411">
        <v>1.248</v>
      </c>
      <c r="C21" s="411">
        <v>1.288</v>
      </c>
    </row>
    <row r="22" ht="12.0" customHeight="1">
      <c r="A22" s="412">
        <v>49.0</v>
      </c>
      <c r="B22" s="411">
        <v>1.263</v>
      </c>
      <c r="C22" s="411">
        <v>1.313</v>
      </c>
    </row>
    <row r="23" ht="12.0" customHeight="1">
      <c r="A23" s="412">
        <v>50.0</v>
      </c>
      <c r="B23" s="411">
        <v>1.279</v>
      </c>
      <c r="C23" s="411">
        <v>1.34</v>
      </c>
    </row>
    <row r="24" ht="12.0" customHeight="1">
      <c r="A24" s="412">
        <v>51.0</v>
      </c>
      <c r="B24" s="411">
        <v>1.297</v>
      </c>
      <c r="C24" s="411">
        <v>1.369</v>
      </c>
    </row>
    <row r="25" ht="12.0" customHeight="1">
      <c r="A25" s="412">
        <v>52.0</v>
      </c>
      <c r="B25" s="411">
        <v>1.316</v>
      </c>
      <c r="C25" s="411">
        <v>1.401</v>
      </c>
    </row>
    <row r="26" ht="12.0" customHeight="1">
      <c r="A26" s="412">
        <v>53.0</v>
      </c>
      <c r="B26" s="411">
        <v>1.338</v>
      </c>
      <c r="C26" s="411">
        <v>1.435</v>
      </c>
    </row>
    <row r="27" ht="12.0" customHeight="1">
      <c r="A27" s="412">
        <v>54.0</v>
      </c>
      <c r="B27" s="411">
        <v>1.361</v>
      </c>
      <c r="C27" s="411">
        <v>1.47</v>
      </c>
    </row>
    <row r="28" ht="12.0" customHeight="1">
      <c r="A28" s="412">
        <v>55.0</v>
      </c>
      <c r="B28" s="411">
        <v>1.385</v>
      </c>
      <c r="C28" s="411">
        <v>1.507</v>
      </c>
    </row>
    <row r="29" ht="12.0" customHeight="1">
      <c r="A29" s="412">
        <v>56.0</v>
      </c>
      <c r="B29" s="411">
        <v>1.411</v>
      </c>
      <c r="C29" s="413">
        <v>1.545</v>
      </c>
    </row>
    <row r="30" ht="12.0" customHeight="1">
      <c r="A30" s="412">
        <v>57.0</v>
      </c>
      <c r="B30" s="411">
        <v>1.437</v>
      </c>
      <c r="C30" s="414">
        <v>1.585</v>
      </c>
    </row>
    <row r="31" ht="12.0" customHeight="1">
      <c r="A31" s="412">
        <v>58.0</v>
      </c>
      <c r="B31" s="411">
        <v>1.462</v>
      </c>
      <c r="C31" s="413">
        <v>1.625</v>
      </c>
    </row>
    <row r="32" ht="12.0" customHeight="1">
      <c r="A32" s="412">
        <v>59.0</v>
      </c>
      <c r="B32" s="411">
        <v>1.488</v>
      </c>
      <c r="C32" s="414">
        <v>1.665</v>
      </c>
    </row>
    <row r="33" ht="12.0" customHeight="1">
      <c r="A33" s="412">
        <v>60.0</v>
      </c>
      <c r="B33" s="411">
        <v>1.514</v>
      </c>
      <c r="C33" s="413">
        <v>1.705</v>
      </c>
    </row>
    <row r="34" ht="12.0" customHeight="1">
      <c r="A34" s="412">
        <v>61.0</v>
      </c>
      <c r="B34" s="411">
        <v>1.541</v>
      </c>
      <c r="C34" s="414">
        <v>1.744</v>
      </c>
    </row>
    <row r="35" ht="12.0" customHeight="1">
      <c r="A35" s="412">
        <v>62.0</v>
      </c>
      <c r="B35" s="411">
        <v>1.568</v>
      </c>
      <c r="C35" s="413">
        <v>1.778</v>
      </c>
    </row>
    <row r="36" ht="12.0" customHeight="1">
      <c r="A36" s="412">
        <v>63.0</v>
      </c>
      <c r="B36" s="411">
        <v>1.598</v>
      </c>
      <c r="C36" s="414">
        <v>1.808</v>
      </c>
    </row>
    <row r="37" ht="12.0" customHeight="1">
      <c r="A37" s="412">
        <v>64.0</v>
      </c>
      <c r="B37" s="411">
        <v>1.629</v>
      </c>
      <c r="C37" s="413">
        <v>1.839</v>
      </c>
    </row>
    <row r="38" ht="12.0" customHeight="1">
      <c r="A38" s="412">
        <v>65.0</v>
      </c>
      <c r="B38" s="411">
        <v>1.663</v>
      </c>
      <c r="C38" s="414">
        <v>1.873</v>
      </c>
    </row>
    <row r="39" ht="12.0" customHeight="1">
      <c r="A39" s="412">
        <v>66.0</v>
      </c>
      <c r="B39" s="411">
        <v>1.699</v>
      </c>
      <c r="C39" s="413">
        <v>1.909</v>
      </c>
    </row>
    <row r="40" ht="12.0" customHeight="1">
      <c r="A40" s="412">
        <v>67.0</v>
      </c>
      <c r="B40" s="411">
        <v>1.738</v>
      </c>
      <c r="C40" s="414">
        <v>1.948</v>
      </c>
    </row>
    <row r="41" ht="12.0" customHeight="1">
      <c r="A41" s="412">
        <v>68.0</v>
      </c>
      <c r="B41" s="411">
        <v>1.779</v>
      </c>
      <c r="C41" s="413">
        <v>1.989</v>
      </c>
    </row>
    <row r="42" ht="12.0" customHeight="1">
      <c r="A42" s="412">
        <v>69.0</v>
      </c>
      <c r="B42" s="411">
        <v>1.823</v>
      </c>
      <c r="C42" s="414">
        <v>2.033</v>
      </c>
    </row>
    <row r="43" ht="12.0" customHeight="1">
      <c r="A43" s="412">
        <v>70.0</v>
      </c>
      <c r="B43" s="411">
        <v>1.867</v>
      </c>
      <c r="C43" s="413">
        <v>2.077</v>
      </c>
    </row>
    <row r="44" ht="12.0" customHeight="1">
      <c r="A44" s="412">
        <v>71.0</v>
      </c>
      <c r="B44" s="411">
        <v>1.91</v>
      </c>
      <c r="C44" s="414">
        <v>2.12</v>
      </c>
    </row>
    <row r="45" ht="12.0" customHeight="1">
      <c r="A45" s="412">
        <v>72.0</v>
      </c>
      <c r="B45" s="411">
        <v>1.953</v>
      </c>
      <c r="C45" s="413">
        <v>2.163</v>
      </c>
    </row>
    <row r="46" ht="12.0" customHeight="1">
      <c r="A46" s="412">
        <v>73.0</v>
      </c>
      <c r="B46" s="411">
        <v>2.004</v>
      </c>
      <c r="C46" s="414">
        <v>2.214</v>
      </c>
    </row>
    <row r="47" ht="12.0" customHeight="1">
      <c r="A47" s="412">
        <v>74.0</v>
      </c>
      <c r="B47" s="411">
        <v>2.06</v>
      </c>
      <c r="C47" s="413">
        <v>2.27</v>
      </c>
    </row>
    <row r="48" ht="12.0" customHeight="1">
      <c r="A48" s="412">
        <v>75.0</v>
      </c>
      <c r="B48" s="411">
        <v>2.117</v>
      </c>
      <c r="C48" s="414">
        <v>2.327</v>
      </c>
    </row>
    <row r="49" ht="12.0" customHeight="1">
      <c r="A49" s="412">
        <v>76.0</v>
      </c>
      <c r="B49" s="411">
        <v>2.181</v>
      </c>
      <c r="C49" s="413">
        <v>2.391</v>
      </c>
    </row>
    <row r="50" ht="12.0" customHeight="1">
      <c r="A50" s="412">
        <v>77.0</v>
      </c>
      <c r="B50" s="411">
        <v>2.255</v>
      </c>
      <c r="C50" s="414">
        <v>2.465</v>
      </c>
    </row>
    <row r="51" ht="12.0" customHeight="1">
      <c r="A51" s="412">
        <v>78.0</v>
      </c>
      <c r="B51" s="411">
        <v>2.336</v>
      </c>
      <c r="C51" s="413">
        <v>2.546</v>
      </c>
    </row>
    <row r="52" ht="12.0" customHeight="1">
      <c r="A52" s="412">
        <v>79.0</v>
      </c>
      <c r="B52" s="411">
        <v>2.419</v>
      </c>
      <c r="C52" s="414">
        <v>2.629</v>
      </c>
    </row>
    <row r="53" ht="12.0" customHeight="1">
      <c r="A53" s="412">
        <v>80.0</v>
      </c>
      <c r="B53" s="411">
        <v>2.504</v>
      </c>
      <c r="C53" s="413">
        <v>2.714</v>
      </c>
    </row>
    <row r="54" ht="12.0" customHeight="1">
      <c r="A54" s="412">
        <v>81.0</v>
      </c>
      <c r="B54" s="411">
        <v>2.597</v>
      </c>
      <c r="C54" s="415"/>
    </row>
    <row r="55" ht="12.0" customHeight="1">
      <c r="A55" s="412">
        <v>82.0</v>
      </c>
      <c r="B55" s="411">
        <v>2.702</v>
      </c>
      <c r="C55" s="415"/>
    </row>
    <row r="56" ht="12.0" customHeight="1">
      <c r="A56" s="412">
        <v>83.0</v>
      </c>
      <c r="B56" s="411">
        <v>2.831</v>
      </c>
      <c r="C56" s="415"/>
    </row>
    <row r="57" ht="12.0" customHeight="1">
      <c r="A57" s="412">
        <v>84.0</v>
      </c>
      <c r="B57" s="411">
        <v>2.981</v>
      </c>
      <c r="C57" s="415"/>
    </row>
    <row r="58" ht="12.0" customHeight="1">
      <c r="A58" s="412">
        <v>85.0</v>
      </c>
      <c r="B58" s="411">
        <v>3.153</v>
      </c>
      <c r="C58" s="415"/>
    </row>
    <row r="59" ht="12.0" customHeight="1">
      <c r="A59" s="412">
        <v>86.0</v>
      </c>
      <c r="B59" s="411">
        <v>3.352</v>
      </c>
      <c r="C59" s="415"/>
    </row>
    <row r="60" ht="12.0" customHeight="1">
      <c r="A60" s="412">
        <v>87.0</v>
      </c>
      <c r="B60" s="411">
        <v>3.58</v>
      </c>
      <c r="C60" s="415"/>
    </row>
    <row r="61" ht="12.0" customHeight="1">
      <c r="A61" s="412">
        <v>88.0</v>
      </c>
      <c r="B61" s="411">
        <v>3.842</v>
      </c>
      <c r="C61" s="415"/>
    </row>
    <row r="62" ht="12.0" customHeight="1">
      <c r="A62" s="412">
        <v>89.0</v>
      </c>
      <c r="B62" s="411">
        <v>4.145</v>
      </c>
      <c r="C62" s="415"/>
    </row>
    <row r="63" ht="12.0" customHeight="1">
      <c r="A63" s="412">
        <v>90.0</v>
      </c>
      <c r="B63" s="411">
        <v>4.493</v>
      </c>
      <c r="C63" s="415"/>
    </row>
    <row r="64" ht="12.0" customHeight="1">
      <c r="B64" s="416"/>
    </row>
    <row r="65" ht="12.0" customHeight="1">
      <c r="B65" s="416"/>
    </row>
    <row r="66" ht="12.0" customHeight="1">
      <c r="B66" s="416"/>
    </row>
    <row r="67" ht="12.0" customHeight="1">
      <c r="B67" s="416"/>
    </row>
    <row r="68" ht="12.0" customHeight="1">
      <c r="B68" s="416"/>
    </row>
    <row r="69" ht="12.0" customHeight="1">
      <c r="B69" s="416"/>
    </row>
    <row r="70" ht="12.0" customHeight="1">
      <c r="B70" s="416"/>
    </row>
    <row r="71" ht="12.0" customHeight="1">
      <c r="B71" s="416"/>
    </row>
    <row r="72" ht="12.0" customHeight="1">
      <c r="B72" s="416"/>
    </row>
    <row r="73" ht="12.0" customHeight="1">
      <c r="B73" s="416"/>
    </row>
    <row r="74" ht="12.0" customHeight="1">
      <c r="B74" s="416"/>
    </row>
    <row r="75" ht="12.0" customHeight="1">
      <c r="B75" s="416"/>
    </row>
    <row r="76" ht="12.0" customHeight="1">
      <c r="B76" s="416"/>
    </row>
    <row r="77" ht="12.0" customHeight="1">
      <c r="B77" s="416"/>
    </row>
    <row r="78" ht="12.0" customHeight="1">
      <c r="B78" s="416"/>
    </row>
    <row r="79" ht="12.0" customHeight="1">
      <c r="B79" s="416"/>
    </row>
    <row r="80" ht="12.0" customHeight="1">
      <c r="B80" s="416"/>
    </row>
    <row r="81" ht="12.0" customHeight="1">
      <c r="B81" s="416"/>
    </row>
    <row r="82" ht="12.0" customHeight="1">
      <c r="B82" s="416"/>
    </row>
    <row r="83" ht="12.0" customHeight="1">
      <c r="B83" s="416"/>
    </row>
    <row r="84" ht="12.0" customHeight="1">
      <c r="B84" s="416"/>
    </row>
    <row r="85" ht="12.0" customHeight="1">
      <c r="B85" s="416"/>
    </row>
    <row r="86" ht="12.0" customHeight="1">
      <c r="B86" s="416"/>
    </row>
    <row r="87" ht="12.0" customHeight="1">
      <c r="B87" s="416"/>
    </row>
    <row r="88" ht="12.0" customHeight="1">
      <c r="B88" s="416"/>
    </row>
    <row r="89" ht="12.0" customHeight="1">
      <c r="B89" s="416"/>
    </row>
    <row r="90" ht="12.0" customHeight="1">
      <c r="B90" s="416"/>
    </row>
    <row r="91" ht="12.0" customHeight="1">
      <c r="B91" s="416"/>
    </row>
    <row r="92" ht="12.0" customHeight="1">
      <c r="B92" s="416"/>
    </row>
    <row r="93" ht="12.0" customHeight="1">
      <c r="B93" s="416"/>
    </row>
    <row r="94" ht="12.0" customHeight="1">
      <c r="B94" s="416"/>
    </row>
    <row r="95" ht="12.0" customHeight="1">
      <c r="B95" s="416"/>
    </row>
    <row r="96" ht="12.0" customHeight="1">
      <c r="B96" s="416"/>
    </row>
    <row r="97" ht="12.0" customHeight="1">
      <c r="B97" s="416"/>
    </row>
    <row r="98" ht="12.0" customHeight="1">
      <c r="B98" s="416"/>
    </row>
    <row r="99" ht="12.0" customHeight="1">
      <c r="B99" s="416"/>
    </row>
    <row r="100" ht="12.0" customHeight="1">
      <c r="B100" s="416"/>
    </row>
    <row r="101" ht="12.0" customHeight="1">
      <c r="B101" s="416"/>
    </row>
    <row r="102" ht="12.0" customHeight="1">
      <c r="B102" s="416"/>
    </row>
    <row r="103" ht="12.0" customHeight="1">
      <c r="B103" s="416"/>
    </row>
    <row r="104" ht="12.0" customHeight="1">
      <c r="B104" s="416"/>
    </row>
    <row r="105" ht="12.0" customHeight="1">
      <c r="B105" s="416"/>
    </row>
    <row r="106" ht="12.0" customHeight="1">
      <c r="B106" s="416"/>
    </row>
    <row r="107" ht="12.0" customHeight="1">
      <c r="B107" s="416"/>
    </row>
    <row r="108" ht="12.0" customHeight="1">
      <c r="B108" s="416"/>
    </row>
    <row r="109" ht="12.0" customHeight="1">
      <c r="B109" s="416"/>
    </row>
    <row r="110" ht="12.0" customHeight="1">
      <c r="B110" s="416"/>
    </row>
    <row r="111" ht="12.0" customHeight="1">
      <c r="B111" s="416"/>
    </row>
    <row r="112" ht="12.0" customHeight="1">
      <c r="B112" s="416"/>
    </row>
    <row r="113" ht="12.0" customHeight="1">
      <c r="B113" s="416"/>
    </row>
    <row r="114" ht="12.0" customHeight="1">
      <c r="B114" s="416"/>
    </row>
    <row r="115" ht="12.0" customHeight="1">
      <c r="B115" s="416"/>
    </row>
    <row r="116" ht="12.0" customHeight="1">
      <c r="B116" s="416"/>
    </row>
    <row r="117" ht="12.0" customHeight="1">
      <c r="B117" s="416"/>
    </row>
    <row r="118" ht="12.0" customHeight="1">
      <c r="B118" s="416"/>
    </row>
    <row r="119" ht="12.0" customHeight="1">
      <c r="B119" s="416"/>
    </row>
    <row r="120" ht="12.0" customHeight="1">
      <c r="B120" s="416"/>
    </row>
    <row r="121" ht="12.0" customHeight="1">
      <c r="B121" s="416"/>
    </row>
    <row r="122" ht="12.0" customHeight="1">
      <c r="B122" s="416"/>
    </row>
    <row r="123" ht="12.0" customHeight="1">
      <c r="B123" s="416"/>
    </row>
    <row r="124" ht="12.0" customHeight="1">
      <c r="B124" s="416"/>
    </row>
    <row r="125" ht="12.0" customHeight="1">
      <c r="B125" s="416"/>
    </row>
    <row r="126" ht="12.0" customHeight="1">
      <c r="B126" s="416"/>
    </row>
    <row r="127" ht="12.0" customHeight="1">
      <c r="B127" s="416"/>
    </row>
    <row r="128" ht="12.0" customHeight="1">
      <c r="B128" s="416"/>
    </row>
    <row r="129" ht="12.0" customHeight="1">
      <c r="B129" s="416"/>
    </row>
    <row r="130" ht="12.0" customHeight="1">
      <c r="B130" s="416"/>
    </row>
    <row r="131" ht="12.0" customHeight="1">
      <c r="B131" s="416"/>
    </row>
    <row r="132" ht="12.0" customHeight="1">
      <c r="B132" s="416"/>
    </row>
    <row r="133" ht="12.0" customHeight="1">
      <c r="B133" s="416"/>
    </row>
    <row r="134" ht="12.0" customHeight="1">
      <c r="B134" s="416"/>
    </row>
    <row r="135" ht="12.0" customHeight="1">
      <c r="B135" s="416"/>
    </row>
    <row r="136" ht="12.0" customHeight="1">
      <c r="B136" s="416"/>
    </row>
    <row r="137" ht="12.0" customHeight="1">
      <c r="B137" s="416"/>
    </row>
    <row r="138" ht="12.0" customHeight="1">
      <c r="B138" s="416"/>
    </row>
    <row r="139" ht="12.0" customHeight="1">
      <c r="B139" s="416"/>
    </row>
    <row r="140" ht="12.0" customHeight="1">
      <c r="B140" s="416"/>
    </row>
    <row r="141" ht="12.0" customHeight="1">
      <c r="B141" s="416"/>
    </row>
    <row r="142" ht="12.0" customHeight="1">
      <c r="B142" s="416"/>
    </row>
    <row r="143" ht="12.0" customHeight="1">
      <c r="B143" s="416"/>
    </row>
    <row r="144" ht="12.0" customHeight="1">
      <c r="B144" s="416"/>
    </row>
    <row r="145" ht="12.0" customHeight="1">
      <c r="B145" s="416"/>
    </row>
    <row r="146" ht="12.0" customHeight="1">
      <c r="B146" s="416"/>
    </row>
    <row r="147" ht="12.0" customHeight="1">
      <c r="B147" s="416"/>
    </row>
    <row r="148" ht="12.0" customHeight="1">
      <c r="B148" s="416"/>
    </row>
    <row r="149" ht="12.0" customHeight="1">
      <c r="B149" s="416"/>
    </row>
    <row r="150" ht="12.0" customHeight="1">
      <c r="B150" s="416"/>
    </row>
    <row r="151" ht="12.0" customHeight="1">
      <c r="B151" s="416"/>
    </row>
    <row r="152" ht="12.0" customHeight="1">
      <c r="B152" s="416"/>
    </row>
    <row r="153" ht="12.0" customHeight="1">
      <c r="B153" s="416"/>
    </row>
    <row r="154" ht="12.0" customHeight="1">
      <c r="B154" s="416"/>
    </row>
    <row r="155" ht="12.0" customHeight="1">
      <c r="B155" s="416"/>
    </row>
    <row r="156" ht="12.0" customHeight="1">
      <c r="B156" s="416"/>
    </row>
    <row r="157" ht="12.0" customHeight="1">
      <c r="B157" s="416"/>
    </row>
    <row r="158" ht="12.0" customHeight="1">
      <c r="B158" s="416"/>
    </row>
    <row r="159" ht="12.0" customHeight="1">
      <c r="B159" s="416"/>
    </row>
    <row r="160" ht="12.0" customHeight="1">
      <c r="B160" s="416"/>
    </row>
    <row r="161" ht="12.0" customHeight="1">
      <c r="B161" s="416"/>
    </row>
    <row r="162" ht="12.0" customHeight="1">
      <c r="B162" s="416"/>
    </row>
    <row r="163" ht="12.0" customHeight="1">
      <c r="B163" s="416"/>
    </row>
    <row r="164" ht="12.0" customHeight="1">
      <c r="B164" s="416"/>
    </row>
    <row r="165" ht="12.0" customHeight="1">
      <c r="B165" s="416"/>
    </row>
    <row r="166" ht="12.0" customHeight="1">
      <c r="B166" s="416"/>
    </row>
    <row r="167" ht="12.0" customHeight="1">
      <c r="B167" s="416"/>
    </row>
    <row r="168" ht="12.0" customHeight="1">
      <c r="B168" s="416"/>
    </row>
    <row r="169" ht="12.0" customHeight="1">
      <c r="B169" s="416"/>
    </row>
    <row r="170" ht="12.0" customHeight="1">
      <c r="B170" s="416"/>
    </row>
    <row r="171" ht="12.0" customHeight="1">
      <c r="B171" s="416"/>
    </row>
    <row r="172" ht="12.0" customHeight="1">
      <c r="B172" s="416"/>
    </row>
    <row r="173" ht="12.0" customHeight="1">
      <c r="B173" s="416"/>
    </row>
    <row r="174" ht="12.0" customHeight="1">
      <c r="B174" s="416"/>
    </row>
    <row r="175" ht="12.0" customHeight="1">
      <c r="B175" s="416"/>
    </row>
    <row r="176" ht="12.0" customHeight="1">
      <c r="B176" s="416"/>
    </row>
    <row r="177" ht="12.0" customHeight="1">
      <c r="B177" s="416"/>
    </row>
    <row r="178" ht="12.0" customHeight="1">
      <c r="B178" s="416"/>
    </row>
    <row r="179" ht="12.0" customHeight="1">
      <c r="B179" s="416"/>
    </row>
    <row r="180" ht="12.0" customHeight="1">
      <c r="B180" s="416"/>
    </row>
    <row r="181" ht="12.0" customHeight="1">
      <c r="B181" s="416"/>
    </row>
    <row r="182" ht="12.0" customHeight="1">
      <c r="B182" s="416"/>
    </row>
    <row r="183" ht="12.0" customHeight="1">
      <c r="B183" s="416"/>
    </row>
    <row r="184" ht="12.0" customHeight="1">
      <c r="B184" s="416"/>
    </row>
    <row r="185" ht="12.0" customHeight="1">
      <c r="B185" s="416"/>
    </row>
    <row r="186" ht="12.0" customHeight="1">
      <c r="B186" s="416"/>
    </row>
    <row r="187" ht="12.0" customHeight="1">
      <c r="B187" s="416"/>
    </row>
    <row r="188" ht="12.0" customHeight="1">
      <c r="B188" s="416"/>
    </row>
    <row r="189" ht="12.0" customHeight="1">
      <c r="B189" s="416"/>
    </row>
    <row r="190" ht="12.0" customHeight="1">
      <c r="B190" s="416"/>
    </row>
    <row r="191" ht="12.0" customHeight="1">
      <c r="B191" s="416"/>
    </row>
    <row r="192" ht="12.0" customHeight="1">
      <c r="B192" s="416"/>
    </row>
    <row r="193" ht="12.0" customHeight="1">
      <c r="B193" s="416"/>
    </row>
    <row r="194" ht="12.0" customHeight="1">
      <c r="B194" s="416"/>
    </row>
    <row r="195" ht="12.0" customHeight="1">
      <c r="B195" s="416"/>
    </row>
    <row r="196" ht="12.0" customHeight="1">
      <c r="B196" s="416"/>
    </row>
    <row r="197" ht="12.0" customHeight="1">
      <c r="B197" s="416"/>
    </row>
    <row r="198" ht="12.0" customHeight="1">
      <c r="B198" s="416"/>
    </row>
    <row r="199" ht="12.0" customHeight="1">
      <c r="B199" s="416"/>
    </row>
    <row r="200" ht="12.0" customHeight="1">
      <c r="B200" s="416"/>
    </row>
    <row r="201" ht="12.0" customHeight="1">
      <c r="B201" s="416"/>
    </row>
    <row r="202" ht="12.0" customHeight="1">
      <c r="B202" s="416"/>
    </row>
    <row r="203" ht="12.0" customHeight="1">
      <c r="B203" s="416"/>
    </row>
    <row r="204" ht="12.0" customHeight="1">
      <c r="B204" s="416"/>
    </row>
    <row r="205" ht="12.0" customHeight="1">
      <c r="B205" s="416"/>
    </row>
    <row r="206" ht="12.0" customHeight="1">
      <c r="B206" s="416"/>
    </row>
    <row r="207" ht="12.0" customHeight="1">
      <c r="B207" s="416"/>
    </row>
    <row r="208" ht="12.0" customHeight="1">
      <c r="B208" s="416"/>
    </row>
    <row r="209" ht="12.0" customHeight="1">
      <c r="B209" s="416"/>
    </row>
    <row r="210" ht="12.0" customHeight="1">
      <c r="B210" s="416"/>
    </row>
    <row r="211" ht="12.0" customHeight="1">
      <c r="B211" s="416"/>
    </row>
    <row r="212" ht="12.0" customHeight="1">
      <c r="B212" s="416"/>
    </row>
    <row r="213" ht="12.0" customHeight="1">
      <c r="B213" s="416"/>
    </row>
    <row r="214" ht="12.0" customHeight="1">
      <c r="B214" s="416"/>
    </row>
    <row r="215" ht="12.0" customHeight="1">
      <c r="B215" s="416"/>
    </row>
    <row r="216" ht="12.0" customHeight="1">
      <c r="B216" s="416"/>
    </row>
    <row r="217" ht="12.0" customHeight="1">
      <c r="B217" s="416"/>
    </row>
    <row r="218" ht="12.0" customHeight="1">
      <c r="B218" s="416"/>
    </row>
    <row r="219" ht="12.0" customHeight="1">
      <c r="B219" s="416"/>
    </row>
    <row r="220" ht="12.0" customHeight="1">
      <c r="B220" s="416"/>
    </row>
    <row r="221" ht="12.0" customHeight="1">
      <c r="B221" s="416"/>
    </row>
    <row r="222" ht="12.0" customHeight="1">
      <c r="B222" s="416"/>
    </row>
    <row r="223" ht="12.0" customHeight="1">
      <c r="B223" s="416"/>
    </row>
    <row r="224" ht="12.0" customHeight="1">
      <c r="B224" s="416"/>
    </row>
    <row r="225" ht="12.0" customHeight="1">
      <c r="B225" s="416"/>
    </row>
    <row r="226" ht="12.0" customHeight="1">
      <c r="B226" s="416"/>
    </row>
    <row r="227" ht="12.0" customHeight="1">
      <c r="B227" s="416"/>
    </row>
    <row r="228" ht="12.0" customHeight="1">
      <c r="B228" s="416"/>
    </row>
    <row r="229" ht="12.0" customHeight="1">
      <c r="B229" s="416"/>
    </row>
    <row r="230" ht="12.0" customHeight="1">
      <c r="B230" s="416"/>
    </row>
    <row r="231" ht="12.0" customHeight="1">
      <c r="B231" s="416"/>
    </row>
    <row r="232" ht="12.0" customHeight="1">
      <c r="B232" s="416"/>
    </row>
    <row r="233" ht="12.0" customHeight="1">
      <c r="B233" s="416"/>
    </row>
    <row r="234" ht="12.0" customHeight="1">
      <c r="B234" s="416"/>
    </row>
    <row r="235" ht="12.0" customHeight="1">
      <c r="B235" s="416"/>
    </row>
    <row r="236" ht="12.0" customHeight="1">
      <c r="B236" s="416"/>
    </row>
    <row r="237" ht="12.0" customHeight="1">
      <c r="B237" s="416"/>
    </row>
    <row r="238" ht="12.0" customHeight="1">
      <c r="B238" s="416"/>
    </row>
    <row r="239" ht="12.0" customHeight="1">
      <c r="B239" s="416"/>
    </row>
    <row r="240" ht="12.0" customHeight="1">
      <c r="B240" s="416"/>
    </row>
    <row r="241" ht="12.0" customHeight="1">
      <c r="B241" s="416"/>
    </row>
    <row r="242" ht="12.0" customHeight="1">
      <c r="B242" s="416"/>
    </row>
    <row r="243" ht="12.0" customHeight="1">
      <c r="B243" s="416"/>
    </row>
    <row r="244" ht="12.0" customHeight="1">
      <c r="B244" s="416"/>
    </row>
    <row r="245" ht="12.0" customHeight="1">
      <c r="B245" s="416"/>
    </row>
    <row r="246" ht="12.0" customHeight="1">
      <c r="B246" s="416"/>
    </row>
    <row r="247" ht="12.0" customHeight="1">
      <c r="B247" s="416"/>
    </row>
    <row r="248" ht="12.0" customHeight="1">
      <c r="B248" s="416"/>
    </row>
    <row r="249" ht="12.0" customHeight="1">
      <c r="B249" s="416"/>
    </row>
    <row r="250" ht="12.0" customHeight="1">
      <c r="B250" s="416"/>
    </row>
    <row r="251" ht="12.0" customHeight="1">
      <c r="B251" s="416"/>
    </row>
    <row r="252" ht="12.0" customHeight="1">
      <c r="B252" s="416"/>
    </row>
    <row r="253" ht="12.0" customHeight="1">
      <c r="B253" s="416"/>
    </row>
    <row r="254" ht="12.0" customHeight="1">
      <c r="B254" s="416"/>
    </row>
    <row r="255" ht="12.0" customHeight="1">
      <c r="B255" s="416"/>
    </row>
    <row r="256" ht="12.0" customHeight="1">
      <c r="B256" s="416"/>
    </row>
    <row r="257" ht="12.0" customHeight="1">
      <c r="B257" s="416"/>
    </row>
    <row r="258" ht="12.0" customHeight="1">
      <c r="B258" s="416"/>
    </row>
    <row r="259" ht="12.0" customHeight="1">
      <c r="B259" s="416"/>
    </row>
    <row r="260" ht="12.0" customHeight="1">
      <c r="B260" s="416"/>
    </row>
    <row r="261" ht="12.0" customHeight="1">
      <c r="B261" s="416"/>
    </row>
    <row r="262" ht="12.0" customHeight="1">
      <c r="B262" s="416"/>
    </row>
    <row r="263" ht="12.0" customHeight="1">
      <c r="B263" s="416"/>
    </row>
    <row r="264" ht="12.0" customHeight="1">
      <c r="B264" s="416"/>
    </row>
    <row r="265" ht="12.0" customHeight="1">
      <c r="B265" s="416"/>
    </row>
    <row r="266" ht="12.0" customHeight="1">
      <c r="B266" s="416"/>
    </row>
    <row r="267" ht="12.0" customHeight="1">
      <c r="B267" s="416"/>
    </row>
    <row r="268" ht="12.0" customHeight="1">
      <c r="B268" s="416"/>
    </row>
    <row r="269" ht="12.0" customHeight="1">
      <c r="B269" s="416"/>
    </row>
    <row r="270" ht="12.0" customHeight="1">
      <c r="B270" s="416"/>
    </row>
    <row r="271" ht="12.0" customHeight="1">
      <c r="B271" s="416"/>
    </row>
    <row r="272" ht="12.0" customHeight="1">
      <c r="B272" s="416"/>
    </row>
    <row r="273" ht="12.0" customHeight="1">
      <c r="B273" s="416"/>
    </row>
    <row r="274" ht="12.0" customHeight="1">
      <c r="B274" s="416"/>
    </row>
    <row r="275" ht="12.0" customHeight="1">
      <c r="B275" s="416"/>
    </row>
    <row r="276" ht="12.0" customHeight="1">
      <c r="B276" s="416"/>
    </row>
    <row r="277" ht="12.0" customHeight="1">
      <c r="B277" s="416"/>
    </row>
    <row r="278" ht="12.0" customHeight="1">
      <c r="B278" s="416"/>
    </row>
    <row r="279" ht="12.0" customHeight="1">
      <c r="B279" s="416"/>
    </row>
    <row r="280" ht="12.0" customHeight="1">
      <c r="B280" s="416"/>
    </row>
    <row r="281" ht="12.0" customHeight="1">
      <c r="B281" s="416"/>
    </row>
    <row r="282" ht="12.0" customHeight="1">
      <c r="B282" s="416"/>
    </row>
    <row r="283" ht="12.0" customHeight="1">
      <c r="B283" s="416"/>
    </row>
    <row r="284" ht="12.0" customHeight="1">
      <c r="B284" s="416"/>
    </row>
    <row r="285" ht="12.0" customHeight="1">
      <c r="B285" s="416"/>
    </row>
    <row r="286" ht="12.0" customHeight="1">
      <c r="B286" s="416"/>
    </row>
    <row r="287" ht="12.0" customHeight="1">
      <c r="B287" s="416"/>
    </row>
    <row r="288" ht="12.0" customHeight="1">
      <c r="B288" s="416"/>
    </row>
    <row r="289" ht="12.0" customHeight="1">
      <c r="B289" s="416"/>
    </row>
    <row r="290" ht="12.0" customHeight="1">
      <c r="B290" s="416"/>
    </row>
    <row r="291" ht="12.0" customHeight="1">
      <c r="B291" s="416"/>
    </row>
    <row r="292" ht="12.0" customHeight="1">
      <c r="B292" s="416"/>
    </row>
    <row r="293" ht="12.0" customHeight="1">
      <c r="B293" s="416"/>
    </row>
    <row r="294" ht="12.0" customHeight="1">
      <c r="B294" s="416"/>
    </row>
    <row r="295" ht="12.0" customHeight="1">
      <c r="B295" s="416"/>
    </row>
    <row r="296" ht="12.0" customHeight="1">
      <c r="B296" s="416"/>
    </row>
    <row r="297" ht="12.0" customHeight="1">
      <c r="B297" s="416"/>
    </row>
    <row r="298" ht="12.0" customHeight="1">
      <c r="B298" s="416"/>
    </row>
    <row r="299" ht="12.0" customHeight="1">
      <c r="B299" s="416"/>
    </row>
    <row r="300" ht="12.0" customHeight="1">
      <c r="B300" s="416"/>
    </row>
    <row r="301" ht="12.0" customHeight="1">
      <c r="B301" s="416"/>
    </row>
    <row r="302" ht="12.0" customHeight="1">
      <c r="B302" s="416"/>
    </row>
    <row r="303" ht="12.0" customHeight="1">
      <c r="B303" s="416"/>
    </row>
    <row r="304" ht="12.0" customHeight="1">
      <c r="B304" s="416"/>
    </row>
    <row r="305" ht="12.0" customHeight="1">
      <c r="B305" s="416"/>
    </row>
    <row r="306" ht="12.0" customHeight="1">
      <c r="B306" s="416"/>
    </row>
    <row r="307" ht="12.0" customHeight="1">
      <c r="B307" s="416"/>
    </row>
    <row r="308" ht="12.0" customHeight="1">
      <c r="B308" s="416"/>
    </row>
    <row r="309" ht="12.0" customHeight="1">
      <c r="B309" s="416"/>
    </row>
    <row r="310" ht="12.0" customHeight="1">
      <c r="B310" s="416"/>
    </row>
    <row r="311" ht="12.0" customHeight="1">
      <c r="B311" s="416"/>
    </row>
    <row r="312" ht="12.0" customHeight="1">
      <c r="B312" s="416"/>
    </row>
    <row r="313" ht="12.0" customHeight="1">
      <c r="B313" s="416"/>
    </row>
    <row r="314" ht="12.0" customHeight="1">
      <c r="B314" s="416"/>
    </row>
    <row r="315" ht="12.0" customHeight="1">
      <c r="B315" s="416"/>
    </row>
    <row r="316" ht="12.0" customHeight="1">
      <c r="B316" s="416"/>
    </row>
    <row r="317" ht="12.0" customHeight="1">
      <c r="B317" s="416"/>
    </row>
    <row r="318" ht="12.0" customHeight="1">
      <c r="B318" s="416"/>
    </row>
    <row r="319" ht="12.0" customHeight="1">
      <c r="B319" s="416"/>
    </row>
    <row r="320" ht="12.0" customHeight="1">
      <c r="B320" s="416"/>
    </row>
    <row r="321" ht="12.0" customHeight="1">
      <c r="B321" s="416"/>
    </row>
    <row r="322" ht="12.0" customHeight="1">
      <c r="B322" s="416"/>
    </row>
    <row r="323" ht="12.0" customHeight="1">
      <c r="B323" s="416"/>
    </row>
    <row r="324" ht="12.0" customHeight="1">
      <c r="B324" s="416"/>
    </row>
    <row r="325" ht="12.0" customHeight="1">
      <c r="B325" s="416"/>
    </row>
    <row r="326" ht="12.0" customHeight="1">
      <c r="B326" s="416"/>
    </row>
    <row r="327" ht="12.0" customHeight="1">
      <c r="B327" s="416"/>
    </row>
    <row r="328" ht="12.0" customHeight="1">
      <c r="B328" s="416"/>
    </row>
    <row r="329" ht="12.0" customHeight="1">
      <c r="B329" s="416"/>
    </row>
    <row r="330" ht="12.0" customHeight="1">
      <c r="B330" s="416"/>
    </row>
    <row r="331" ht="12.0" customHeight="1">
      <c r="B331" s="416"/>
    </row>
    <row r="332" ht="12.0" customHeight="1">
      <c r="B332" s="416"/>
    </row>
    <row r="333" ht="12.0" customHeight="1">
      <c r="B333" s="416"/>
    </row>
    <row r="334" ht="12.0" customHeight="1">
      <c r="B334" s="416"/>
    </row>
    <row r="335" ht="12.0" customHeight="1">
      <c r="B335" s="416"/>
    </row>
    <row r="336" ht="12.0" customHeight="1">
      <c r="B336" s="416"/>
    </row>
    <row r="337" ht="12.0" customHeight="1">
      <c r="B337" s="416"/>
    </row>
    <row r="338" ht="12.0" customHeight="1">
      <c r="B338" s="416"/>
    </row>
    <row r="339" ht="12.0" customHeight="1">
      <c r="B339" s="416"/>
    </row>
    <row r="340" ht="12.0" customHeight="1">
      <c r="B340" s="416"/>
    </row>
    <row r="341" ht="12.0" customHeight="1">
      <c r="B341" s="416"/>
    </row>
    <row r="342" ht="12.0" customHeight="1">
      <c r="B342" s="416"/>
    </row>
    <row r="343" ht="12.0" customHeight="1">
      <c r="B343" s="416"/>
    </row>
    <row r="344" ht="12.0" customHeight="1">
      <c r="B344" s="416"/>
    </row>
    <row r="345" ht="12.0" customHeight="1">
      <c r="B345" s="416"/>
    </row>
    <row r="346" ht="12.0" customHeight="1">
      <c r="B346" s="416"/>
    </row>
    <row r="347" ht="12.0" customHeight="1">
      <c r="B347" s="416"/>
    </row>
    <row r="348" ht="12.0" customHeight="1">
      <c r="B348" s="416"/>
    </row>
    <row r="349" ht="12.0" customHeight="1">
      <c r="B349" s="416"/>
    </row>
    <row r="350" ht="12.0" customHeight="1">
      <c r="B350" s="416"/>
    </row>
    <row r="351" ht="12.0" customHeight="1">
      <c r="B351" s="416"/>
    </row>
    <row r="352" ht="12.0" customHeight="1">
      <c r="B352" s="416"/>
    </row>
    <row r="353" ht="12.0" customHeight="1">
      <c r="B353" s="416"/>
    </row>
    <row r="354" ht="12.0" customHeight="1">
      <c r="B354" s="416"/>
    </row>
    <row r="355" ht="12.0" customHeight="1">
      <c r="B355" s="416"/>
    </row>
    <row r="356" ht="12.0" customHeight="1">
      <c r="B356" s="416"/>
    </row>
    <row r="357" ht="12.0" customHeight="1">
      <c r="B357" s="416"/>
    </row>
    <row r="358" ht="12.0" customHeight="1">
      <c r="B358" s="416"/>
    </row>
    <row r="359" ht="12.0" customHeight="1">
      <c r="B359" s="416"/>
    </row>
    <row r="360" ht="12.0" customHeight="1">
      <c r="B360" s="416"/>
    </row>
    <row r="361" ht="12.0" customHeight="1">
      <c r="B361" s="416"/>
    </row>
    <row r="362" ht="12.0" customHeight="1">
      <c r="B362" s="416"/>
    </row>
    <row r="363" ht="12.0" customHeight="1">
      <c r="B363" s="416"/>
    </row>
    <row r="364" ht="12.0" customHeight="1">
      <c r="B364" s="416"/>
    </row>
    <row r="365" ht="12.0" customHeight="1">
      <c r="B365" s="416"/>
    </row>
    <row r="366" ht="12.0" customHeight="1">
      <c r="B366" s="416"/>
    </row>
    <row r="367" ht="12.0" customHeight="1">
      <c r="B367" s="416"/>
    </row>
    <row r="368" ht="12.0" customHeight="1">
      <c r="B368" s="416"/>
    </row>
    <row r="369" ht="12.0" customHeight="1">
      <c r="B369" s="416"/>
    </row>
    <row r="370" ht="12.0" customHeight="1">
      <c r="B370" s="416"/>
    </row>
    <row r="371" ht="12.0" customHeight="1">
      <c r="B371" s="416"/>
    </row>
    <row r="372" ht="12.0" customHeight="1">
      <c r="B372" s="416"/>
    </row>
    <row r="373" ht="12.0" customHeight="1">
      <c r="B373" s="416"/>
    </row>
    <row r="374" ht="12.0" customHeight="1">
      <c r="B374" s="416"/>
    </row>
    <row r="375" ht="12.0" customHeight="1">
      <c r="B375" s="416"/>
    </row>
    <row r="376" ht="12.0" customHeight="1">
      <c r="B376" s="416"/>
    </row>
    <row r="377" ht="12.0" customHeight="1">
      <c r="B377" s="416"/>
    </row>
    <row r="378" ht="12.0" customHeight="1">
      <c r="B378" s="416"/>
    </row>
    <row r="379" ht="12.0" customHeight="1">
      <c r="B379" s="416"/>
    </row>
    <row r="380" ht="12.0" customHeight="1">
      <c r="B380" s="416"/>
    </row>
    <row r="381" ht="12.0" customHeight="1">
      <c r="B381" s="416"/>
    </row>
    <row r="382" ht="12.0" customHeight="1">
      <c r="B382" s="416"/>
    </row>
    <row r="383" ht="12.0" customHeight="1">
      <c r="B383" s="416"/>
    </row>
    <row r="384" ht="12.0" customHeight="1">
      <c r="B384" s="416"/>
    </row>
    <row r="385" ht="12.0" customHeight="1">
      <c r="B385" s="416"/>
    </row>
    <row r="386" ht="12.0" customHeight="1">
      <c r="B386" s="416"/>
    </row>
    <row r="387" ht="12.0" customHeight="1">
      <c r="B387" s="416"/>
    </row>
    <row r="388" ht="12.0" customHeight="1">
      <c r="B388" s="416"/>
    </row>
    <row r="389" ht="12.0" customHeight="1">
      <c r="B389" s="416"/>
    </row>
    <row r="390" ht="12.0" customHeight="1">
      <c r="B390" s="416"/>
    </row>
    <row r="391" ht="12.0" customHeight="1">
      <c r="B391" s="416"/>
    </row>
    <row r="392" ht="12.0" customHeight="1">
      <c r="B392" s="416"/>
    </row>
    <row r="393" ht="12.0" customHeight="1">
      <c r="B393" s="416"/>
    </row>
    <row r="394" ht="12.0" customHeight="1">
      <c r="B394" s="416"/>
    </row>
    <row r="395" ht="12.0" customHeight="1">
      <c r="B395" s="416"/>
    </row>
    <row r="396" ht="12.0" customHeight="1">
      <c r="B396" s="416"/>
    </row>
    <row r="397" ht="12.0" customHeight="1">
      <c r="B397" s="416"/>
    </row>
    <row r="398" ht="12.0" customHeight="1">
      <c r="B398" s="416"/>
    </row>
    <row r="399" ht="12.0" customHeight="1">
      <c r="B399" s="416"/>
    </row>
    <row r="400" ht="12.0" customHeight="1">
      <c r="B400" s="416"/>
    </row>
    <row r="401" ht="12.0" customHeight="1">
      <c r="B401" s="416"/>
    </row>
    <row r="402" ht="12.0" customHeight="1">
      <c r="B402" s="416"/>
    </row>
    <row r="403" ht="12.0" customHeight="1">
      <c r="B403" s="416"/>
    </row>
    <row r="404" ht="12.0" customHeight="1">
      <c r="B404" s="416"/>
    </row>
    <row r="405" ht="12.0" customHeight="1">
      <c r="B405" s="416"/>
    </row>
    <row r="406" ht="12.0" customHeight="1">
      <c r="B406" s="416"/>
    </row>
    <row r="407" ht="12.0" customHeight="1">
      <c r="B407" s="416"/>
    </row>
    <row r="408" ht="12.0" customHeight="1">
      <c r="B408" s="416"/>
    </row>
    <row r="409" ht="12.0" customHeight="1">
      <c r="B409" s="416"/>
    </row>
    <row r="410" ht="12.0" customHeight="1">
      <c r="B410" s="416"/>
    </row>
    <row r="411" ht="12.0" customHeight="1">
      <c r="B411" s="416"/>
    </row>
    <row r="412" ht="12.0" customHeight="1">
      <c r="B412" s="416"/>
    </row>
    <row r="413" ht="12.0" customHeight="1">
      <c r="B413" s="416"/>
    </row>
    <row r="414" ht="12.0" customHeight="1">
      <c r="B414" s="416"/>
    </row>
    <row r="415" ht="12.0" customHeight="1">
      <c r="B415" s="416"/>
    </row>
    <row r="416" ht="12.0" customHeight="1">
      <c r="B416" s="416"/>
    </row>
    <row r="417" ht="12.0" customHeight="1">
      <c r="B417" s="416"/>
    </row>
    <row r="418" ht="12.0" customHeight="1">
      <c r="B418" s="416"/>
    </row>
    <row r="419" ht="12.0" customHeight="1">
      <c r="B419" s="416"/>
    </row>
    <row r="420" ht="12.0" customHeight="1">
      <c r="B420" s="416"/>
    </row>
    <row r="421" ht="12.0" customHeight="1">
      <c r="B421" s="416"/>
    </row>
    <row r="422" ht="12.0" customHeight="1">
      <c r="B422" s="416"/>
    </row>
    <row r="423" ht="12.0" customHeight="1">
      <c r="B423" s="416"/>
    </row>
    <row r="424" ht="12.0" customHeight="1">
      <c r="B424" s="416"/>
    </row>
    <row r="425" ht="12.0" customHeight="1">
      <c r="B425" s="416"/>
    </row>
    <row r="426" ht="12.0" customHeight="1">
      <c r="B426" s="416"/>
    </row>
    <row r="427" ht="12.0" customHeight="1">
      <c r="B427" s="416"/>
    </row>
    <row r="428" ht="12.0" customHeight="1">
      <c r="B428" s="416"/>
    </row>
    <row r="429" ht="12.0" customHeight="1">
      <c r="B429" s="416"/>
    </row>
    <row r="430" ht="12.0" customHeight="1">
      <c r="B430" s="416"/>
    </row>
    <row r="431" ht="12.0" customHeight="1">
      <c r="B431" s="416"/>
    </row>
    <row r="432" ht="12.0" customHeight="1">
      <c r="B432" s="416"/>
    </row>
    <row r="433" ht="12.0" customHeight="1">
      <c r="B433" s="416"/>
    </row>
    <row r="434" ht="12.0" customHeight="1">
      <c r="B434" s="416"/>
    </row>
    <row r="435" ht="12.0" customHeight="1">
      <c r="B435" s="416"/>
    </row>
    <row r="436" ht="12.0" customHeight="1">
      <c r="B436" s="416"/>
    </row>
    <row r="437" ht="12.0" customHeight="1">
      <c r="B437" s="416"/>
    </row>
    <row r="438" ht="12.0" customHeight="1">
      <c r="B438" s="416"/>
    </row>
    <row r="439" ht="12.0" customHeight="1">
      <c r="B439" s="416"/>
    </row>
    <row r="440" ht="12.0" customHeight="1">
      <c r="B440" s="416"/>
    </row>
    <row r="441" ht="12.0" customHeight="1">
      <c r="B441" s="416"/>
    </row>
    <row r="442" ht="12.0" customHeight="1">
      <c r="B442" s="416"/>
    </row>
    <row r="443" ht="12.0" customHeight="1">
      <c r="B443" s="416"/>
    </row>
    <row r="444" ht="12.0" customHeight="1">
      <c r="B444" s="416"/>
    </row>
    <row r="445" ht="12.0" customHeight="1">
      <c r="B445" s="416"/>
    </row>
    <row r="446" ht="12.0" customHeight="1">
      <c r="B446" s="416"/>
    </row>
    <row r="447" ht="12.0" customHeight="1">
      <c r="B447" s="416"/>
    </row>
    <row r="448" ht="12.0" customHeight="1">
      <c r="B448" s="416"/>
    </row>
    <row r="449" ht="12.0" customHeight="1">
      <c r="B449" s="416"/>
    </row>
    <row r="450" ht="12.0" customHeight="1">
      <c r="B450" s="416"/>
    </row>
    <row r="451" ht="12.0" customHeight="1">
      <c r="B451" s="416"/>
    </row>
    <row r="452" ht="12.0" customHeight="1">
      <c r="B452" s="416"/>
    </row>
    <row r="453" ht="12.0" customHeight="1">
      <c r="B453" s="416"/>
    </row>
    <row r="454" ht="12.0" customHeight="1">
      <c r="B454" s="416"/>
    </row>
    <row r="455" ht="12.0" customHeight="1">
      <c r="B455" s="416"/>
    </row>
    <row r="456" ht="12.0" customHeight="1">
      <c r="B456" s="416"/>
    </row>
    <row r="457" ht="12.0" customHeight="1">
      <c r="B457" s="416"/>
    </row>
    <row r="458" ht="12.0" customHeight="1">
      <c r="B458" s="416"/>
    </row>
    <row r="459" ht="12.0" customHeight="1">
      <c r="B459" s="416"/>
    </row>
    <row r="460" ht="12.0" customHeight="1">
      <c r="B460" s="416"/>
    </row>
    <row r="461" ht="12.0" customHeight="1">
      <c r="B461" s="416"/>
    </row>
    <row r="462" ht="12.0" customHeight="1">
      <c r="B462" s="416"/>
    </row>
    <row r="463" ht="12.0" customHeight="1">
      <c r="B463" s="416"/>
    </row>
    <row r="464" ht="12.0" customHeight="1">
      <c r="B464" s="416"/>
    </row>
    <row r="465" ht="12.0" customHeight="1">
      <c r="B465" s="416"/>
    </row>
    <row r="466" ht="12.0" customHeight="1">
      <c r="B466" s="416"/>
    </row>
    <row r="467" ht="12.0" customHeight="1">
      <c r="B467" s="416"/>
    </row>
    <row r="468" ht="12.0" customHeight="1">
      <c r="B468" s="416"/>
    </row>
    <row r="469" ht="12.0" customHeight="1">
      <c r="B469" s="416"/>
    </row>
    <row r="470" ht="12.0" customHeight="1">
      <c r="B470" s="416"/>
    </row>
    <row r="471" ht="12.0" customHeight="1">
      <c r="B471" s="416"/>
    </row>
    <row r="472" ht="12.0" customHeight="1">
      <c r="B472" s="416"/>
    </row>
    <row r="473" ht="12.0" customHeight="1">
      <c r="B473" s="416"/>
    </row>
    <row r="474" ht="12.0" customHeight="1">
      <c r="B474" s="416"/>
    </row>
    <row r="475" ht="12.0" customHeight="1">
      <c r="B475" s="416"/>
    </row>
    <row r="476" ht="12.0" customHeight="1">
      <c r="B476" s="416"/>
    </row>
    <row r="477" ht="12.0" customHeight="1">
      <c r="B477" s="416"/>
    </row>
    <row r="478" ht="12.0" customHeight="1">
      <c r="B478" s="416"/>
    </row>
    <row r="479" ht="12.0" customHeight="1">
      <c r="B479" s="416"/>
    </row>
    <row r="480" ht="12.0" customHeight="1">
      <c r="B480" s="416"/>
    </row>
    <row r="481" ht="12.0" customHeight="1">
      <c r="B481" s="416"/>
    </row>
    <row r="482" ht="12.0" customHeight="1">
      <c r="B482" s="416"/>
    </row>
    <row r="483" ht="12.0" customHeight="1">
      <c r="B483" s="416"/>
    </row>
    <row r="484" ht="12.0" customHeight="1">
      <c r="B484" s="416"/>
    </row>
    <row r="485" ht="12.0" customHeight="1">
      <c r="B485" s="416"/>
    </row>
    <row r="486" ht="12.0" customHeight="1">
      <c r="B486" s="416"/>
    </row>
    <row r="487" ht="12.0" customHeight="1">
      <c r="B487" s="416"/>
    </row>
    <row r="488" ht="12.0" customHeight="1">
      <c r="B488" s="416"/>
    </row>
    <row r="489" ht="12.0" customHeight="1">
      <c r="B489" s="416"/>
    </row>
    <row r="490" ht="12.0" customHeight="1">
      <c r="B490" s="416"/>
    </row>
    <row r="491" ht="12.0" customHeight="1">
      <c r="B491" s="416"/>
    </row>
    <row r="492" ht="12.0" customHeight="1">
      <c r="B492" s="416"/>
    </row>
    <row r="493" ht="12.0" customHeight="1">
      <c r="B493" s="416"/>
    </row>
    <row r="494" ht="12.0" customHeight="1">
      <c r="B494" s="416"/>
    </row>
    <row r="495" ht="12.0" customHeight="1">
      <c r="B495" s="416"/>
    </row>
    <row r="496" ht="12.0" customHeight="1">
      <c r="B496" s="416"/>
    </row>
    <row r="497" ht="12.0" customHeight="1">
      <c r="B497" s="416"/>
    </row>
    <row r="498" ht="12.0" customHeight="1">
      <c r="B498" s="416"/>
    </row>
    <row r="499" ht="12.0" customHeight="1">
      <c r="B499" s="416"/>
    </row>
    <row r="500" ht="12.0" customHeight="1">
      <c r="B500" s="416"/>
    </row>
    <row r="501" ht="12.0" customHeight="1">
      <c r="B501" s="416"/>
    </row>
    <row r="502" ht="12.0" customHeight="1">
      <c r="B502" s="416"/>
    </row>
    <row r="503" ht="12.0" customHeight="1">
      <c r="B503" s="416"/>
    </row>
    <row r="504" ht="12.0" customHeight="1">
      <c r="B504" s="416"/>
    </row>
    <row r="505" ht="12.0" customHeight="1">
      <c r="B505" s="416"/>
    </row>
    <row r="506" ht="12.0" customHeight="1">
      <c r="B506" s="416"/>
    </row>
    <row r="507" ht="12.0" customHeight="1">
      <c r="B507" s="416"/>
    </row>
    <row r="508" ht="12.0" customHeight="1">
      <c r="B508" s="416"/>
    </row>
    <row r="509" ht="12.0" customHeight="1">
      <c r="B509" s="416"/>
    </row>
    <row r="510" ht="12.0" customHeight="1">
      <c r="B510" s="416"/>
    </row>
    <row r="511" ht="12.0" customHeight="1">
      <c r="B511" s="416"/>
    </row>
    <row r="512" ht="12.0" customHeight="1">
      <c r="B512" s="416"/>
    </row>
    <row r="513" ht="12.0" customHeight="1">
      <c r="B513" s="416"/>
    </row>
    <row r="514" ht="12.0" customHeight="1">
      <c r="B514" s="416"/>
    </row>
    <row r="515" ht="12.0" customHeight="1">
      <c r="B515" s="416"/>
    </row>
    <row r="516" ht="12.0" customHeight="1">
      <c r="B516" s="416"/>
    </row>
    <row r="517" ht="12.0" customHeight="1">
      <c r="B517" s="416"/>
    </row>
    <row r="518" ht="12.0" customHeight="1">
      <c r="B518" s="416"/>
    </row>
    <row r="519" ht="12.0" customHeight="1">
      <c r="B519" s="416"/>
    </row>
    <row r="520" ht="12.0" customHeight="1">
      <c r="B520" s="416"/>
    </row>
    <row r="521" ht="12.0" customHeight="1">
      <c r="B521" s="416"/>
    </row>
    <row r="522" ht="12.0" customHeight="1">
      <c r="B522" s="416"/>
    </row>
    <row r="523" ht="12.0" customHeight="1">
      <c r="B523" s="416"/>
    </row>
    <row r="524" ht="12.0" customHeight="1">
      <c r="B524" s="416"/>
    </row>
    <row r="525" ht="12.0" customHeight="1">
      <c r="B525" s="416"/>
    </row>
    <row r="526" ht="12.0" customHeight="1">
      <c r="B526" s="416"/>
    </row>
    <row r="527" ht="12.0" customHeight="1">
      <c r="B527" s="416"/>
    </row>
    <row r="528" ht="12.0" customHeight="1">
      <c r="B528" s="416"/>
    </row>
    <row r="529" ht="12.0" customHeight="1">
      <c r="B529" s="416"/>
    </row>
    <row r="530" ht="12.0" customHeight="1">
      <c r="B530" s="416"/>
    </row>
    <row r="531" ht="12.0" customHeight="1">
      <c r="B531" s="416"/>
    </row>
    <row r="532" ht="12.0" customHeight="1">
      <c r="B532" s="416"/>
    </row>
    <row r="533" ht="12.0" customHeight="1">
      <c r="B533" s="416"/>
    </row>
    <row r="534" ht="12.0" customHeight="1">
      <c r="B534" s="416"/>
    </row>
    <row r="535" ht="12.0" customHeight="1">
      <c r="B535" s="416"/>
    </row>
    <row r="536" ht="12.0" customHeight="1">
      <c r="B536" s="416"/>
    </row>
    <row r="537" ht="12.0" customHeight="1">
      <c r="B537" s="416"/>
    </row>
    <row r="538" ht="12.0" customHeight="1">
      <c r="B538" s="416"/>
    </row>
    <row r="539" ht="12.0" customHeight="1">
      <c r="B539" s="416"/>
    </row>
    <row r="540" ht="12.0" customHeight="1">
      <c r="B540" s="416"/>
    </row>
    <row r="541" ht="12.0" customHeight="1">
      <c r="B541" s="416"/>
    </row>
    <row r="542" ht="12.0" customHeight="1">
      <c r="B542" s="416"/>
    </row>
    <row r="543" ht="12.0" customHeight="1">
      <c r="B543" s="416"/>
    </row>
    <row r="544" ht="12.0" customHeight="1">
      <c r="B544" s="416"/>
    </row>
    <row r="545" ht="12.0" customHeight="1">
      <c r="B545" s="416"/>
    </row>
    <row r="546" ht="12.0" customHeight="1">
      <c r="B546" s="416"/>
    </row>
    <row r="547" ht="12.0" customHeight="1">
      <c r="B547" s="416"/>
    </row>
    <row r="548" ht="12.0" customHeight="1">
      <c r="B548" s="416"/>
    </row>
    <row r="549" ht="12.0" customHeight="1">
      <c r="B549" s="416"/>
    </row>
    <row r="550" ht="12.0" customHeight="1">
      <c r="B550" s="416"/>
    </row>
    <row r="551" ht="12.0" customHeight="1">
      <c r="B551" s="416"/>
    </row>
    <row r="552" ht="12.0" customHeight="1">
      <c r="B552" s="416"/>
    </row>
    <row r="553" ht="12.0" customHeight="1">
      <c r="B553" s="416"/>
    </row>
    <row r="554" ht="12.0" customHeight="1">
      <c r="B554" s="416"/>
    </row>
    <row r="555" ht="12.0" customHeight="1">
      <c r="B555" s="416"/>
    </row>
    <row r="556" ht="12.0" customHeight="1">
      <c r="B556" s="416"/>
    </row>
    <row r="557" ht="12.0" customHeight="1">
      <c r="B557" s="416"/>
    </row>
    <row r="558" ht="12.0" customHeight="1">
      <c r="B558" s="416"/>
    </row>
    <row r="559" ht="12.0" customHeight="1">
      <c r="B559" s="416"/>
    </row>
    <row r="560" ht="12.0" customHeight="1">
      <c r="B560" s="416"/>
    </row>
    <row r="561" ht="12.0" customHeight="1">
      <c r="B561" s="416"/>
    </row>
    <row r="562" ht="12.0" customHeight="1">
      <c r="B562" s="416"/>
    </row>
    <row r="563" ht="12.0" customHeight="1">
      <c r="B563" s="416"/>
    </row>
    <row r="564" ht="12.0" customHeight="1">
      <c r="B564" s="416"/>
    </row>
    <row r="565" ht="12.0" customHeight="1">
      <c r="B565" s="416"/>
    </row>
    <row r="566" ht="12.0" customHeight="1">
      <c r="B566" s="416"/>
    </row>
    <row r="567" ht="12.0" customHeight="1">
      <c r="B567" s="416"/>
    </row>
    <row r="568" ht="12.0" customHeight="1">
      <c r="B568" s="416"/>
    </row>
    <row r="569" ht="12.0" customHeight="1">
      <c r="B569" s="416"/>
    </row>
    <row r="570" ht="12.0" customHeight="1">
      <c r="B570" s="416"/>
    </row>
    <row r="571" ht="12.0" customHeight="1">
      <c r="B571" s="416"/>
    </row>
    <row r="572" ht="12.0" customHeight="1">
      <c r="B572" s="416"/>
    </row>
    <row r="573" ht="12.0" customHeight="1">
      <c r="B573" s="416"/>
    </row>
    <row r="574" ht="12.0" customHeight="1">
      <c r="B574" s="416"/>
    </row>
    <row r="575" ht="12.0" customHeight="1">
      <c r="B575" s="416"/>
    </row>
    <row r="576" ht="12.0" customHeight="1">
      <c r="B576" s="416"/>
    </row>
    <row r="577" ht="12.0" customHeight="1">
      <c r="B577" s="416"/>
    </row>
    <row r="578" ht="12.0" customHeight="1">
      <c r="B578" s="416"/>
    </row>
    <row r="579" ht="12.0" customHeight="1">
      <c r="B579" s="416"/>
    </row>
    <row r="580" ht="12.0" customHeight="1">
      <c r="B580" s="416"/>
    </row>
    <row r="581" ht="12.0" customHeight="1">
      <c r="B581" s="416"/>
    </row>
    <row r="582" ht="12.0" customHeight="1">
      <c r="B582" s="416"/>
    </row>
    <row r="583" ht="12.0" customHeight="1">
      <c r="B583" s="416"/>
    </row>
    <row r="584" ht="12.0" customHeight="1">
      <c r="B584" s="416"/>
    </row>
    <row r="585" ht="12.0" customHeight="1">
      <c r="B585" s="416"/>
    </row>
    <row r="586" ht="12.0" customHeight="1">
      <c r="B586" s="416"/>
    </row>
    <row r="587" ht="12.0" customHeight="1">
      <c r="B587" s="416"/>
    </row>
    <row r="588" ht="12.0" customHeight="1">
      <c r="B588" s="416"/>
    </row>
    <row r="589" ht="12.0" customHeight="1">
      <c r="B589" s="416"/>
    </row>
    <row r="590" ht="12.0" customHeight="1">
      <c r="B590" s="416"/>
    </row>
    <row r="591" ht="12.0" customHeight="1">
      <c r="B591" s="416"/>
    </row>
    <row r="592" ht="12.0" customHeight="1">
      <c r="B592" s="416"/>
    </row>
    <row r="593" ht="12.0" customHeight="1">
      <c r="B593" s="416"/>
    </row>
    <row r="594" ht="12.0" customHeight="1">
      <c r="B594" s="416"/>
    </row>
    <row r="595" ht="12.0" customHeight="1">
      <c r="B595" s="416"/>
    </row>
    <row r="596" ht="12.0" customHeight="1">
      <c r="B596" s="416"/>
    </row>
    <row r="597" ht="12.0" customHeight="1">
      <c r="B597" s="416"/>
    </row>
    <row r="598" ht="12.0" customHeight="1">
      <c r="B598" s="416"/>
    </row>
    <row r="599" ht="12.0" customHeight="1">
      <c r="B599" s="416"/>
    </row>
    <row r="600" ht="12.0" customHeight="1">
      <c r="B600" s="416"/>
    </row>
    <row r="601" ht="12.0" customHeight="1">
      <c r="B601" s="416"/>
    </row>
    <row r="602" ht="12.0" customHeight="1">
      <c r="B602" s="416"/>
    </row>
    <row r="603" ht="12.0" customHeight="1">
      <c r="B603" s="416"/>
    </row>
    <row r="604" ht="12.0" customHeight="1">
      <c r="B604" s="416"/>
    </row>
    <row r="605" ht="12.0" customHeight="1">
      <c r="B605" s="416"/>
    </row>
    <row r="606" ht="12.0" customHeight="1">
      <c r="B606" s="416"/>
    </row>
    <row r="607" ht="12.0" customHeight="1">
      <c r="B607" s="416"/>
    </row>
    <row r="608" ht="12.0" customHeight="1">
      <c r="B608" s="416"/>
    </row>
    <row r="609" ht="12.0" customHeight="1">
      <c r="B609" s="416"/>
    </row>
    <row r="610" ht="12.0" customHeight="1">
      <c r="B610" s="416"/>
    </row>
    <row r="611" ht="12.0" customHeight="1">
      <c r="B611" s="416"/>
    </row>
    <row r="612" ht="12.0" customHeight="1">
      <c r="B612" s="416"/>
    </row>
    <row r="613" ht="12.0" customHeight="1">
      <c r="B613" s="416"/>
    </row>
    <row r="614" ht="12.0" customHeight="1">
      <c r="B614" s="416"/>
    </row>
    <row r="615" ht="12.0" customHeight="1">
      <c r="B615" s="416"/>
    </row>
    <row r="616" ht="12.0" customHeight="1">
      <c r="B616" s="416"/>
    </row>
    <row r="617" ht="12.0" customHeight="1">
      <c r="B617" s="416"/>
    </row>
    <row r="618" ht="12.0" customHeight="1">
      <c r="B618" s="416"/>
    </row>
    <row r="619" ht="12.0" customHeight="1">
      <c r="B619" s="416"/>
    </row>
    <row r="620" ht="12.0" customHeight="1">
      <c r="B620" s="416"/>
    </row>
    <row r="621" ht="12.0" customHeight="1">
      <c r="B621" s="416"/>
    </row>
    <row r="622" ht="12.0" customHeight="1">
      <c r="B622" s="416"/>
    </row>
    <row r="623" ht="12.0" customHeight="1">
      <c r="B623" s="416"/>
    </row>
    <row r="624" ht="12.0" customHeight="1">
      <c r="B624" s="416"/>
    </row>
    <row r="625" ht="12.0" customHeight="1">
      <c r="B625" s="416"/>
    </row>
    <row r="626" ht="12.0" customHeight="1">
      <c r="B626" s="416"/>
    </row>
    <row r="627" ht="12.0" customHeight="1">
      <c r="B627" s="416"/>
    </row>
    <row r="628" ht="12.0" customHeight="1">
      <c r="B628" s="416"/>
    </row>
    <row r="629" ht="12.0" customHeight="1">
      <c r="B629" s="416"/>
    </row>
    <row r="630" ht="12.0" customHeight="1">
      <c r="B630" s="416"/>
    </row>
    <row r="631" ht="12.0" customHeight="1">
      <c r="B631" s="416"/>
    </row>
    <row r="632" ht="12.0" customHeight="1">
      <c r="B632" s="416"/>
    </row>
    <row r="633" ht="12.0" customHeight="1">
      <c r="B633" s="416"/>
    </row>
    <row r="634" ht="12.0" customHeight="1">
      <c r="B634" s="416"/>
    </row>
    <row r="635" ht="12.0" customHeight="1">
      <c r="B635" s="416"/>
    </row>
    <row r="636" ht="12.0" customHeight="1">
      <c r="B636" s="416"/>
    </row>
    <row r="637" ht="12.0" customHeight="1">
      <c r="B637" s="416"/>
    </row>
    <row r="638" ht="12.0" customHeight="1">
      <c r="B638" s="416"/>
    </row>
    <row r="639" ht="12.0" customHeight="1">
      <c r="B639" s="416"/>
    </row>
    <row r="640" ht="12.0" customHeight="1">
      <c r="B640" s="416"/>
    </row>
    <row r="641" ht="12.0" customHeight="1">
      <c r="B641" s="416"/>
    </row>
    <row r="642" ht="12.0" customHeight="1">
      <c r="B642" s="416"/>
    </row>
    <row r="643" ht="12.0" customHeight="1">
      <c r="B643" s="416"/>
    </row>
    <row r="644" ht="12.0" customHeight="1">
      <c r="B644" s="416"/>
    </row>
    <row r="645" ht="12.0" customHeight="1">
      <c r="B645" s="416"/>
    </row>
    <row r="646" ht="12.0" customHeight="1">
      <c r="B646" s="416"/>
    </row>
    <row r="647" ht="12.0" customHeight="1">
      <c r="B647" s="416"/>
    </row>
    <row r="648" ht="12.0" customHeight="1">
      <c r="B648" s="416"/>
    </row>
    <row r="649" ht="12.0" customHeight="1">
      <c r="B649" s="416"/>
    </row>
    <row r="650" ht="12.0" customHeight="1">
      <c r="B650" s="416"/>
    </row>
    <row r="651" ht="12.0" customHeight="1">
      <c r="B651" s="416"/>
    </row>
    <row r="652" ht="12.0" customHeight="1">
      <c r="B652" s="416"/>
    </row>
    <row r="653" ht="12.0" customHeight="1">
      <c r="B653" s="416"/>
    </row>
    <row r="654" ht="12.0" customHeight="1">
      <c r="B654" s="416"/>
    </row>
    <row r="655" ht="12.0" customHeight="1">
      <c r="B655" s="416"/>
    </row>
    <row r="656" ht="12.0" customHeight="1">
      <c r="B656" s="416"/>
    </row>
    <row r="657" ht="12.0" customHeight="1">
      <c r="B657" s="416"/>
    </row>
    <row r="658" ht="12.0" customHeight="1">
      <c r="B658" s="416"/>
    </row>
    <row r="659" ht="12.0" customHeight="1">
      <c r="B659" s="416"/>
    </row>
    <row r="660" ht="12.0" customHeight="1">
      <c r="B660" s="416"/>
    </row>
    <row r="661" ht="12.0" customHeight="1">
      <c r="B661" s="416"/>
    </row>
    <row r="662" ht="12.0" customHeight="1">
      <c r="B662" s="416"/>
    </row>
    <row r="663" ht="12.0" customHeight="1">
      <c r="B663" s="416"/>
    </row>
    <row r="664" ht="12.0" customHeight="1">
      <c r="B664" s="416"/>
    </row>
    <row r="665" ht="12.0" customHeight="1">
      <c r="B665" s="416"/>
    </row>
    <row r="666" ht="12.0" customHeight="1">
      <c r="B666" s="416"/>
    </row>
    <row r="667" ht="12.0" customHeight="1">
      <c r="B667" s="416"/>
    </row>
    <row r="668" ht="12.0" customHeight="1">
      <c r="B668" s="416"/>
    </row>
    <row r="669" ht="12.0" customHeight="1">
      <c r="B669" s="416"/>
    </row>
    <row r="670" ht="12.0" customHeight="1">
      <c r="B670" s="416"/>
    </row>
    <row r="671" ht="12.0" customHeight="1">
      <c r="B671" s="416"/>
    </row>
    <row r="672" ht="12.0" customHeight="1">
      <c r="B672" s="416"/>
    </row>
    <row r="673" ht="12.0" customHeight="1">
      <c r="B673" s="416"/>
    </row>
    <row r="674" ht="12.0" customHeight="1">
      <c r="B674" s="416"/>
    </row>
    <row r="675" ht="12.0" customHeight="1">
      <c r="B675" s="416"/>
    </row>
    <row r="676" ht="12.0" customHeight="1">
      <c r="B676" s="416"/>
    </row>
    <row r="677" ht="12.0" customHeight="1">
      <c r="B677" s="416"/>
    </row>
    <row r="678" ht="12.0" customHeight="1">
      <c r="B678" s="416"/>
    </row>
    <row r="679" ht="12.0" customHeight="1">
      <c r="B679" s="416"/>
    </row>
    <row r="680" ht="12.0" customHeight="1">
      <c r="B680" s="416"/>
    </row>
    <row r="681" ht="12.0" customHeight="1">
      <c r="B681" s="416"/>
    </row>
    <row r="682" ht="12.0" customHeight="1">
      <c r="B682" s="416"/>
    </row>
    <row r="683" ht="12.0" customHeight="1">
      <c r="B683" s="416"/>
    </row>
    <row r="684" ht="12.0" customHeight="1">
      <c r="B684" s="416"/>
    </row>
    <row r="685" ht="12.0" customHeight="1">
      <c r="B685" s="416"/>
    </row>
    <row r="686" ht="12.0" customHeight="1">
      <c r="B686" s="416"/>
    </row>
    <row r="687" ht="12.0" customHeight="1">
      <c r="B687" s="416"/>
    </row>
    <row r="688" ht="12.0" customHeight="1">
      <c r="B688" s="416"/>
    </row>
    <row r="689" ht="12.0" customHeight="1">
      <c r="B689" s="416"/>
    </row>
    <row r="690" ht="12.0" customHeight="1">
      <c r="B690" s="416"/>
    </row>
    <row r="691" ht="12.0" customHeight="1">
      <c r="B691" s="416"/>
    </row>
    <row r="692" ht="12.0" customHeight="1">
      <c r="B692" s="416"/>
    </row>
    <row r="693" ht="12.0" customHeight="1">
      <c r="B693" s="416"/>
    </row>
    <row r="694" ht="12.0" customHeight="1">
      <c r="B694" s="416"/>
    </row>
    <row r="695" ht="12.0" customHeight="1">
      <c r="B695" s="416"/>
    </row>
    <row r="696" ht="12.0" customHeight="1">
      <c r="B696" s="416"/>
    </row>
    <row r="697" ht="12.0" customHeight="1">
      <c r="B697" s="416"/>
    </row>
    <row r="698" ht="12.0" customHeight="1">
      <c r="B698" s="416"/>
    </row>
    <row r="699" ht="12.0" customHeight="1">
      <c r="B699" s="416"/>
    </row>
    <row r="700" ht="12.0" customHeight="1">
      <c r="B700" s="416"/>
    </row>
    <row r="701" ht="12.0" customHeight="1">
      <c r="B701" s="416"/>
    </row>
    <row r="702" ht="12.0" customHeight="1">
      <c r="B702" s="416"/>
    </row>
    <row r="703" ht="12.0" customHeight="1">
      <c r="B703" s="416"/>
    </row>
    <row r="704" ht="12.0" customHeight="1">
      <c r="B704" s="416"/>
    </row>
    <row r="705" ht="12.0" customHeight="1">
      <c r="B705" s="416"/>
    </row>
    <row r="706" ht="12.0" customHeight="1">
      <c r="B706" s="416"/>
    </row>
    <row r="707" ht="12.0" customHeight="1">
      <c r="B707" s="416"/>
    </row>
    <row r="708" ht="12.0" customHeight="1">
      <c r="B708" s="416"/>
    </row>
    <row r="709" ht="12.0" customHeight="1">
      <c r="B709" s="416"/>
    </row>
    <row r="710" ht="12.0" customHeight="1">
      <c r="B710" s="416"/>
    </row>
    <row r="711" ht="12.0" customHeight="1">
      <c r="B711" s="416"/>
    </row>
    <row r="712" ht="12.0" customHeight="1">
      <c r="B712" s="416"/>
    </row>
    <row r="713" ht="12.0" customHeight="1">
      <c r="B713" s="416"/>
    </row>
    <row r="714" ht="12.0" customHeight="1">
      <c r="B714" s="416"/>
    </row>
    <row r="715" ht="12.0" customHeight="1">
      <c r="B715" s="416"/>
    </row>
    <row r="716" ht="12.0" customHeight="1">
      <c r="B716" s="416"/>
    </row>
    <row r="717" ht="12.0" customHeight="1">
      <c r="B717" s="416"/>
    </row>
    <row r="718" ht="12.0" customHeight="1">
      <c r="B718" s="416"/>
    </row>
    <row r="719" ht="12.0" customHeight="1">
      <c r="B719" s="416"/>
    </row>
    <row r="720" ht="12.0" customHeight="1">
      <c r="B720" s="416"/>
    </row>
    <row r="721" ht="12.0" customHeight="1">
      <c r="B721" s="416"/>
    </row>
    <row r="722" ht="12.0" customHeight="1">
      <c r="B722" s="416"/>
    </row>
    <row r="723" ht="12.0" customHeight="1">
      <c r="B723" s="416"/>
    </row>
    <row r="724" ht="12.0" customHeight="1">
      <c r="B724" s="416"/>
    </row>
    <row r="725" ht="12.0" customHeight="1">
      <c r="B725" s="416"/>
    </row>
    <row r="726" ht="12.0" customHeight="1">
      <c r="B726" s="416"/>
    </row>
    <row r="727" ht="12.0" customHeight="1">
      <c r="B727" s="416"/>
    </row>
    <row r="728" ht="12.0" customHeight="1">
      <c r="B728" s="416"/>
    </row>
    <row r="729" ht="12.0" customHeight="1">
      <c r="B729" s="416"/>
    </row>
    <row r="730" ht="12.0" customHeight="1">
      <c r="B730" s="416"/>
    </row>
    <row r="731" ht="12.0" customHeight="1">
      <c r="B731" s="416"/>
    </row>
    <row r="732" ht="12.0" customHeight="1">
      <c r="B732" s="416"/>
    </row>
    <row r="733" ht="12.0" customHeight="1">
      <c r="B733" s="416"/>
    </row>
    <row r="734" ht="12.0" customHeight="1">
      <c r="B734" s="416"/>
    </row>
    <row r="735" ht="12.0" customHeight="1">
      <c r="B735" s="416"/>
    </row>
    <row r="736" ht="12.0" customHeight="1">
      <c r="B736" s="416"/>
    </row>
    <row r="737" ht="12.0" customHeight="1">
      <c r="B737" s="416"/>
    </row>
    <row r="738" ht="12.0" customHeight="1">
      <c r="B738" s="416"/>
    </row>
    <row r="739" ht="12.0" customHeight="1">
      <c r="B739" s="416"/>
    </row>
    <row r="740" ht="12.0" customHeight="1">
      <c r="B740" s="416"/>
    </row>
    <row r="741" ht="12.0" customHeight="1">
      <c r="B741" s="416"/>
    </row>
    <row r="742" ht="12.0" customHeight="1">
      <c r="B742" s="416"/>
    </row>
    <row r="743" ht="12.0" customHeight="1">
      <c r="B743" s="416"/>
    </row>
    <row r="744" ht="12.0" customHeight="1">
      <c r="B744" s="416"/>
    </row>
    <row r="745" ht="12.0" customHeight="1">
      <c r="B745" s="416"/>
    </row>
    <row r="746" ht="12.0" customHeight="1">
      <c r="B746" s="416"/>
    </row>
    <row r="747" ht="12.0" customHeight="1">
      <c r="B747" s="416"/>
    </row>
    <row r="748" ht="12.0" customHeight="1">
      <c r="B748" s="416"/>
    </row>
    <row r="749" ht="12.0" customHeight="1">
      <c r="B749" s="416"/>
    </row>
    <row r="750" ht="12.0" customHeight="1">
      <c r="B750" s="416"/>
    </row>
    <row r="751" ht="12.0" customHeight="1">
      <c r="B751" s="416"/>
    </row>
    <row r="752" ht="12.0" customHeight="1">
      <c r="B752" s="416"/>
    </row>
    <row r="753" ht="12.0" customHeight="1">
      <c r="B753" s="416"/>
    </row>
    <row r="754" ht="12.0" customHeight="1">
      <c r="B754" s="416"/>
    </row>
    <row r="755" ht="12.0" customHeight="1">
      <c r="B755" s="416"/>
    </row>
    <row r="756" ht="12.0" customHeight="1">
      <c r="B756" s="416"/>
    </row>
    <row r="757" ht="12.0" customHeight="1">
      <c r="B757" s="416"/>
    </row>
    <row r="758" ht="12.0" customHeight="1">
      <c r="B758" s="416"/>
    </row>
    <row r="759" ht="12.0" customHeight="1">
      <c r="B759" s="416"/>
    </row>
    <row r="760" ht="12.0" customHeight="1">
      <c r="B760" s="416"/>
    </row>
    <row r="761" ht="12.0" customHeight="1">
      <c r="B761" s="416"/>
    </row>
    <row r="762" ht="12.0" customHeight="1">
      <c r="B762" s="416"/>
    </row>
    <row r="763" ht="12.0" customHeight="1">
      <c r="B763" s="416"/>
    </row>
    <row r="764" ht="12.0" customHeight="1">
      <c r="B764" s="416"/>
    </row>
    <row r="765" ht="12.0" customHeight="1">
      <c r="B765" s="416"/>
    </row>
    <row r="766" ht="12.0" customHeight="1">
      <c r="B766" s="416"/>
    </row>
    <row r="767" ht="12.0" customHeight="1">
      <c r="B767" s="416"/>
    </row>
    <row r="768" ht="12.0" customHeight="1">
      <c r="B768" s="416"/>
    </row>
    <row r="769" ht="12.0" customHeight="1">
      <c r="B769" s="416"/>
    </row>
    <row r="770" ht="12.0" customHeight="1">
      <c r="B770" s="416"/>
    </row>
    <row r="771" ht="12.0" customHeight="1">
      <c r="B771" s="416"/>
    </row>
    <row r="772" ht="12.0" customHeight="1">
      <c r="B772" s="416"/>
    </row>
    <row r="773" ht="12.0" customHeight="1">
      <c r="B773" s="416"/>
    </row>
    <row r="774" ht="12.0" customHeight="1">
      <c r="B774" s="416"/>
    </row>
    <row r="775" ht="12.0" customHeight="1">
      <c r="B775" s="416"/>
    </row>
    <row r="776" ht="12.0" customHeight="1">
      <c r="B776" s="416"/>
    </row>
    <row r="777" ht="12.0" customHeight="1">
      <c r="B777" s="416"/>
    </row>
    <row r="778" ht="12.0" customHeight="1">
      <c r="B778" s="416"/>
    </row>
    <row r="779" ht="12.0" customHeight="1">
      <c r="B779" s="416"/>
    </row>
    <row r="780" ht="12.0" customHeight="1">
      <c r="B780" s="416"/>
    </row>
    <row r="781" ht="12.0" customHeight="1">
      <c r="B781" s="416"/>
    </row>
    <row r="782" ht="12.0" customHeight="1">
      <c r="B782" s="416"/>
    </row>
    <row r="783" ht="12.0" customHeight="1">
      <c r="B783" s="416"/>
    </row>
    <row r="784" ht="12.0" customHeight="1">
      <c r="B784" s="416"/>
    </row>
    <row r="785" ht="12.0" customHeight="1">
      <c r="B785" s="416"/>
    </row>
    <row r="786" ht="12.0" customHeight="1">
      <c r="B786" s="416"/>
    </row>
    <row r="787" ht="12.0" customHeight="1">
      <c r="B787" s="416"/>
    </row>
    <row r="788" ht="12.0" customHeight="1">
      <c r="B788" s="416"/>
    </row>
    <row r="789" ht="12.0" customHeight="1">
      <c r="B789" s="416"/>
    </row>
    <row r="790" ht="12.0" customHeight="1">
      <c r="B790" s="416"/>
    </row>
    <row r="791" ht="12.0" customHeight="1">
      <c r="B791" s="416"/>
    </row>
    <row r="792" ht="12.0" customHeight="1">
      <c r="B792" s="416"/>
    </row>
    <row r="793" ht="12.0" customHeight="1">
      <c r="B793" s="416"/>
    </row>
    <row r="794" ht="12.0" customHeight="1">
      <c r="B794" s="416"/>
    </row>
    <row r="795" ht="12.0" customHeight="1">
      <c r="B795" s="416"/>
    </row>
    <row r="796" ht="12.0" customHeight="1">
      <c r="B796" s="416"/>
    </row>
    <row r="797" ht="12.0" customHeight="1">
      <c r="B797" s="416"/>
    </row>
    <row r="798" ht="12.0" customHeight="1">
      <c r="B798" s="416"/>
    </row>
    <row r="799" ht="12.0" customHeight="1">
      <c r="B799" s="416"/>
    </row>
    <row r="800" ht="12.0" customHeight="1">
      <c r="B800" s="416"/>
    </row>
    <row r="801" ht="12.0" customHeight="1">
      <c r="B801" s="416"/>
    </row>
    <row r="802" ht="12.0" customHeight="1">
      <c r="B802" s="416"/>
    </row>
    <row r="803" ht="12.0" customHeight="1">
      <c r="B803" s="416"/>
    </row>
    <row r="804" ht="12.0" customHeight="1">
      <c r="B804" s="416"/>
    </row>
    <row r="805" ht="12.0" customHeight="1">
      <c r="B805" s="416"/>
    </row>
    <row r="806" ht="12.0" customHeight="1">
      <c r="B806" s="416"/>
    </row>
    <row r="807" ht="12.0" customHeight="1">
      <c r="B807" s="416"/>
    </row>
    <row r="808" ht="12.0" customHeight="1">
      <c r="B808" s="416"/>
    </row>
    <row r="809" ht="12.0" customHeight="1">
      <c r="B809" s="416"/>
    </row>
    <row r="810" ht="12.0" customHeight="1">
      <c r="B810" s="416"/>
    </row>
    <row r="811" ht="12.0" customHeight="1">
      <c r="B811" s="416"/>
    </row>
    <row r="812" ht="12.0" customHeight="1">
      <c r="B812" s="416"/>
    </row>
    <row r="813" ht="12.0" customHeight="1">
      <c r="B813" s="416"/>
    </row>
    <row r="814" ht="12.0" customHeight="1">
      <c r="B814" s="416"/>
    </row>
    <row r="815" ht="12.0" customHeight="1">
      <c r="B815" s="416"/>
    </row>
    <row r="816" ht="12.0" customHeight="1">
      <c r="B816" s="416"/>
    </row>
    <row r="817" ht="12.0" customHeight="1">
      <c r="B817" s="416"/>
    </row>
    <row r="818" ht="12.0" customHeight="1">
      <c r="B818" s="416"/>
    </row>
    <row r="819" ht="12.0" customHeight="1">
      <c r="B819" s="416"/>
    </row>
    <row r="820" ht="12.0" customHeight="1">
      <c r="B820" s="416"/>
    </row>
    <row r="821" ht="12.0" customHeight="1">
      <c r="B821" s="416"/>
    </row>
    <row r="822" ht="12.0" customHeight="1">
      <c r="B822" s="416"/>
    </row>
    <row r="823" ht="12.0" customHeight="1">
      <c r="B823" s="416"/>
    </row>
    <row r="824" ht="12.0" customHeight="1">
      <c r="B824" s="416"/>
    </row>
    <row r="825" ht="12.0" customHeight="1">
      <c r="B825" s="416"/>
    </row>
    <row r="826" ht="12.0" customHeight="1">
      <c r="B826" s="416"/>
    </row>
    <row r="827" ht="12.0" customHeight="1">
      <c r="B827" s="416"/>
    </row>
    <row r="828" ht="12.0" customHeight="1">
      <c r="B828" s="416"/>
    </row>
    <row r="829" ht="12.0" customHeight="1">
      <c r="B829" s="416"/>
    </row>
    <row r="830" ht="12.0" customHeight="1">
      <c r="B830" s="416"/>
    </row>
    <row r="831" ht="12.0" customHeight="1">
      <c r="B831" s="416"/>
    </row>
    <row r="832" ht="12.0" customHeight="1">
      <c r="B832" s="416"/>
    </row>
    <row r="833" ht="12.0" customHeight="1">
      <c r="B833" s="416"/>
    </row>
    <row r="834" ht="12.0" customHeight="1">
      <c r="B834" s="416"/>
    </row>
    <row r="835" ht="12.0" customHeight="1">
      <c r="B835" s="416"/>
    </row>
    <row r="836" ht="12.0" customHeight="1">
      <c r="B836" s="416"/>
    </row>
    <row r="837" ht="12.0" customHeight="1">
      <c r="B837" s="416"/>
    </row>
    <row r="838" ht="12.0" customHeight="1">
      <c r="B838" s="416"/>
    </row>
    <row r="839" ht="12.0" customHeight="1">
      <c r="B839" s="416"/>
    </row>
    <row r="840" ht="12.0" customHeight="1">
      <c r="B840" s="416"/>
    </row>
    <row r="841" ht="12.0" customHeight="1">
      <c r="B841" s="416"/>
    </row>
    <row r="842" ht="12.0" customHeight="1">
      <c r="B842" s="416"/>
    </row>
    <row r="843" ht="12.0" customHeight="1">
      <c r="B843" s="416"/>
    </row>
    <row r="844" ht="12.0" customHeight="1">
      <c r="B844" s="416"/>
    </row>
    <row r="845" ht="12.0" customHeight="1">
      <c r="B845" s="416"/>
    </row>
    <row r="846" ht="12.0" customHeight="1">
      <c r="B846" s="416"/>
    </row>
    <row r="847" ht="12.0" customHeight="1">
      <c r="B847" s="416"/>
    </row>
    <row r="848" ht="12.0" customHeight="1">
      <c r="B848" s="416"/>
    </row>
    <row r="849" ht="12.0" customHeight="1">
      <c r="B849" s="416"/>
    </row>
    <row r="850" ht="12.0" customHeight="1">
      <c r="B850" s="416"/>
    </row>
    <row r="851" ht="12.0" customHeight="1">
      <c r="B851" s="416"/>
    </row>
    <row r="852" ht="12.0" customHeight="1">
      <c r="B852" s="416"/>
    </row>
    <row r="853" ht="12.0" customHeight="1">
      <c r="B853" s="416"/>
    </row>
    <row r="854" ht="12.0" customHeight="1">
      <c r="B854" s="416"/>
    </row>
    <row r="855" ht="12.0" customHeight="1">
      <c r="B855" s="416"/>
    </row>
    <row r="856" ht="12.0" customHeight="1">
      <c r="B856" s="416"/>
    </row>
    <row r="857" ht="12.0" customHeight="1">
      <c r="B857" s="416"/>
    </row>
    <row r="858" ht="12.0" customHeight="1">
      <c r="B858" s="416"/>
    </row>
    <row r="859" ht="12.0" customHeight="1">
      <c r="B859" s="416"/>
    </row>
    <row r="860" ht="12.0" customHeight="1">
      <c r="B860" s="416"/>
    </row>
    <row r="861" ht="12.0" customHeight="1">
      <c r="B861" s="416"/>
    </row>
    <row r="862" ht="12.0" customHeight="1">
      <c r="B862" s="416"/>
    </row>
    <row r="863" ht="12.0" customHeight="1">
      <c r="B863" s="416"/>
    </row>
    <row r="864" ht="12.0" customHeight="1">
      <c r="B864" s="416"/>
    </row>
    <row r="865" ht="12.0" customHeight="1">
      <c r="B865" s="416"/>
    </row>
    <row r="866" ht="12.0" customHeight="1">
      <c r="B866" s="416"/>
    </row>
    <row r="867" ht="12.0" customHeight="1">
      <c r="B867" s="416"/>
    </row>
    <row r="868" ht="12.0" customHeight="1">
      <c r="B868" s="416"/>
    </row>
    <row r="869" ht="12.0" customHeight="1">
      <c r="B869" s="416"/>
    </row>
    <row r="870" ht="12.0" customHeight="1">
      <c r="B870" s="416"/>
    </row>
    <row r="871" ht="12.0" customHeight="1">
      <c r="B871" s="416"/>
    </row>
    <row r="872" ht="12.0" customHeight="1">
      <c r="B872" s="416"/>
    </row>
    <row r="873" ht="12.0" customHeight="1">
      <c r="B873" s="416"/>
    </row>
    <row r="874" ht="12.0" customHeight="1">
      <c r="B874" s="416"/>
    </row>
    <row r="875" ht="12.0" customHeight="1">
      <c r="B875" s="416"/>
    </row>
    <row r="876" ht="12.0" customHeight="1">
      <c r="B876" s="416"/>
    </row>
    <row r="877" ht="12.0" customHeight="1">
      <c r="B877" s="416"/>
    </row>
    <row r="878" ht="12.0" customHeight="1">
      <c r="B878" s="416"/>
    </row>
    <row r="879" ht="12.0" customHeight="1">
      <c r="B879" s="416"/>
    </row>
    <row r="880" ht="12.0" customHeight="1">
      <c r="B880" s="416"/>
    </row>
    <row r="881" ht="12.0" customHeight="1">
      <c r="B881" s="416"/>
    </row>
    <row r="882" ht="12.0" customHeight="1">
      <c r="B882" s="416"/>
    </row>
    <row r="883" ht="12.0" customHeight="1">
      <c r="B883" s="416"/>
    </row>
    <row r="884" ht="12.0" customHeight="1">
      <c r="B884" s="416"/>
    </row>
    <row r="885" ht="12.0" customHeight="1">
      <c r="B885" s="416"/>
    </row>
    <row r="886" ht="12.0" customHeight="1">
      <c r="B886" s="416"/>
    </row>
    <row r="887" ht="12.0" customHeight="1">
      <c r="B887" s="416"/>
    </row>
    <row r="888" ht="12.0" customHeight="1">
      <c r="B888" s="416"/>
    </row>
    <row r="889" ht="12.0" customHeight="1">
      <c r="B889" s="416"/>
    </row>
    <row r="890" ht="12.0" customHeight="1">
      <c r="B890" s="416"/>
    </row>
    <row r="891" ht="12.0" customHeight="1">
      <c r="B891" s="416"/>
    </row>
    <row r="892" ht="12.0" customHeight="1">
      <c r="B892" s="416"/>
    </row>
    <row r="893" ht="12.0" customHeight="1">
      <c r="B893" s="416"/>
    </row>
    <row r="894" ht="12.0" customHeight="1">
      <c r="B894" s="416"/>
    </row>
    <row r="895" ht="12.0" customHeight="1">
      <c r="B895" s="416"/>
    </row>
    <row r="896" ht="12.0" customHeight="1">
      <c r="B896" s="416"/>
    </row>
    <row r="897" ht="12.0" customHeight="1">
      <c r="B897" s="416"/>
    </row>
    <row r="898" ht="12.0" customHeight="1">
      <c r="B898" s="416"/>
    </row>
    <row r="899" ht="12.0" customHeight="1">
      <c r="B899" s="416"/>
    </row>
    <row r="900" ht="12.0" customHeight="1">
      <c r="B900" s="416"/>
    </row>
    <row r="901" ht="12.0" customHeight="1">
      <c r="B901" s="416"/>
    </row>
    <row r="902" ht="12.0" customHeight="1">
      <c r="B902" s="416"/>
    </row>
    <row r="903" ht="12.0" customHeight="1">
      <c r="B903" s="416"/>
    </row>
    <row r="904" ht="12.0" customHeight="1">
      <c r="B904" s="416"/>
    </row>
    <row r="905" ht="12.0" customHeight="1">
      <c r="B905" s="416"/>
    </row>
    <row r="906" ht="12.0" customHeight="1">
      <c r="B906" s="416"/>
    </row>
    <row r="907" ht="12.0" customHeight="1">
      <c r="B907" s="416"/>
    </row>
    <row r="908" ht="12.0" customHeight="1">
      <c r="B908" s="416"/>
    </row>
    <row r="909" ht="12.0" customHeight="1">
      <c r="B909" s="416"/>
    </row>
    <row r="910" ht="12.0" customHeight="1">
      <c r="B910" s="416"/>
    </row>
    <row r="911" ht="12.0" customHeight="1">
      <c r="B911" s="416"/>
    </row>
    <row r="912" ht="12.0" customHeight="1">
      <c r="B912" s="416"/>
    </row>
    <row r="913" ht="12.0" customHeight="1">
      <c r="B913" s="416"/>
    </row>
    <row r="914" ht="12.0" customHeight="1">
      <c r="B914" s="416"/>
    </row>
    <row r="915" ht="12.0" customHeight="1">
      <c r="B915" s="416"/>
    </row>
    <row r="916" ht="12.0" customHeight="1">
      <c r="B916" s="416"/>
    </row>
    <row r="917" ht="12.0" customHeight="1">
      <c r="B917" s="416"/>
    </row>
    <row r="918" ht="12.0" customHeight="1">
      <c r="B918" s="416"/>
    </row>
    <row r="919" ht="12.0" customHeight="1">
      <c r="B919" s="416"/>
    </row>
    <row r="920" ht="12.0" customHeight="1">
      <c r="B920" s="416"/>
    </row>
    <row r="921" ht="12.0" customHeight="1">
      <c r="B921" s="416"/>
    </row>
    <row r="922" ht="12.0" customHeight="1">
      <c r="B922" s="416"/>
    </row>
    <row r="923" ht="12.0" customHeight="1">
      <c r="B923" s="416"/>
    </row>
    <row r="924" ht="12.0" customHeight="1">
      <c r="B924" s="416"/>
    </row>
    <row r="925" ht="12.0" customHeight="1">
      <c r="B925" s="416"/>
    </row>
    <row r="926" ht="12.0" customHeight="1">
      <c r="B926" s="416"/>
    </row>
    <row r="927" ht="12.0" customHeight="1">
      <c r="B927" s="416"/>
    </row>
    <row r="928" ht="12.0" customHeight="1">
      <c r="B928" s="416"/>
    </row>
    <row r="929" ht="12.0" customHeight="1">
      <c r="B929" s="416"/>
    </row>
    <row r="930" ht="12.0" customHeight="1">
      <c r="B930" s="416"/>
    </row>
    <row r="931" ht="12.0" customHeight="1">
      <c r="B931" s="416"/>
    </row>
    <row r="932" ht="12.0" customHeight="1">
      <c r="B932" s="416"/>
    </row>
    <row r="933" ht="12.0" customHeight="1">
      <c r="B933" s="416"/>
    </row>
    <row r="934" ht="12.0" customHeight="1">
      <c r="B934" s="416"/>
    </row>
    <row r="935" ht="12.0" customHeight="1">
      <c r="B935" s="416"/>
    </row>
    <row r="936" ht="12.0" customHeight="1">
      <c r="B936" s="416"/>
    </row>
    <row r="937" ht="12.0" customHeight="1">
      <c r="B937" s="416"/>
    </row>
    <row r="938" ht="12.0" customHeight="1">
      <c r="B938" s="416"/>
    </row>
    <row r="939" ht="12.0" customHeight="1">
      <c r="B939" s="416"/>
    </row>
    <row r="940" ht="12.0" customHeight="1">
      <c r="B940" s="416"/>
    </row>
    <row r="941" ht="12.0" customHeight="1">
      <c r="B941" s="416"/>
    </row>
    <row r="942" ht="12.0" customHeight="1">
      <c r="B942" s="416"/>
    </row>
    <row r="943" ht="12.0" customHeight="1">
      <c r="B943" s="416"/>
    </row>
    <row r="944" ht="12.0" customHeight="1">
      <c r="B944" s="416"/>
    </row>
    <row r="945" ht="12.0" customHeight="1">
      <c r="B945" s="416"/>
    </row>
    <row r="946" ht="12.0" customHeight="1">
      <c r="B946" s="416"/>
    </row>
    <row r="947" ht="12.0" customHeight="1">
      <c r="B947" s="416"/>
    </row>
    <row r="948" ht="12.0" customHeight="1">
      <c r="B948" s="416"/>
    </row>
    <row r="949" ht="12.0" customHeight="1">
      <c r="B949" s="416"/>
    </row>
    <row r="950" ht="12.0" customHeight="1">
      <c r="B950" s="416"/>
    </row>
    <row r="951" ht="12.0" customHeight="1">
      <c r="B951" s="416"/>
    </row>
    <row r="952" ht="12.0" customHeight="1">
      <c r="B952" s="416"/>
    </row>
    <row r="953" ht="12.0" customHeight="1">
      <c r="B953" s="416"/>
    </row>
    <row r="954" ht="12.0" customHeight="1">
      <c r="B954" s="416"/>
    </row>
    <row r="955" ht="12.0" customHeight="1">
      <c r="B955" s="416"/>
    </row>
    <row r="956" ht="12.0" customHeight="1">
      <c r="B956" s="416"/>
    </row>
    <row r="957" ht="12.0" customHeight="1">
      <c r="B957" s="416"/>
    </row>
    <row r="958" ht="12.0" customHeight="1">
      <c r="B958" s="416"/>
    </row>
    <row r="959" ht="12.0" customHeight="1">
      <c r="B959" s="416"/>
    </row>
    <row r="960" ht="12.0" customHeight="1">
      <c r="B960" s="416"/>
    </row>
    <row r="961" ht="12.0" customHeight="1">
      <c r="B961" s="416"/>
    </row>
    <row r="962" ht="12.0" customHeight="1">
      <c r="B962" s="416"/>
    </row>
    <row r="963" ht="12.0" customHeight="1">
      <c r="B963" s="416"/>
    </row>
    <row r="964" ht="12.0" customHeight="1">
      <c r="B964" s="416"/>
    </row>
    <row r="965" ht="12.0" customHeight="1">
      <c r="B965" s="416"/>
    </row>
    <row r="966" ht="12.0" customHeight="1">
      <c r="B966" s="416"/>
    </row>
    <row r="967" ht="12.0" customHeight="1">
      <c r="B967" s="416"/>
    </row>
    <row r="968" ht="12.0" customHeight="1">
      <c r="B968" s="416"/>
    </row>
    <row r="969" ht="12.0" customHeight="1">
      <c r="B969" s="416"/>
    </row>
    <row r="970" ht="12.0" customHeight="1">
      <c r="B970" s="416"/>
    </row>
    <row r="971" ht="12.0" customHeight="1">
      <c r="B971" s="416"/>
    </row>
    <row r="972" ht="12.0" customHeight="1">
      <c r="B972" s="416"/>
    </row>
    <row r="973" ht="12.0" customHeight="1">
      <c r="B973" s="416"/>
    </row>
    <row r="974" ht="12.0" customHeight="1">
      <c r="B974" s="416"/>
    </row>
    <row r="975" ht="12.0" customHeight="1">
      <c r="B975" s="416"/>
    </row>
    <row r="976" ht="12.0" customHeight="1">
      <c r="B976" s="416"/>
    </row>
    <row r="977" ht="12.0" customHeight="1">
      <c r="B977" s="416"/>
    </row>
    <row r="978" ht="12.0" customHeight="1">
      <c r="B978" s="416"/>
    </row>
    <row r="979" ht="12.0" customHeight="1">
      <c r="B979" s="416"/>
    </row>
    <row r="980" ht="12.0" customHeight="1">
      <c r="B980" s="416"/>
    </row>
    <row r="981" ht="12.0" customHeight="1">
      <c r="B981" s="416"/>
    </row>
    <row r="982" ht="12.0" customHeight="1">
      <c r="B982" s="416"/>
    </row>
    <row r="983" ht="12.0" customHeight="1">
      <c r="B983" s="416"/>
    </row>
    <row r="984" ht="12.0" customHeight="1">
      <c r="B984" s="416"/>
    </row>
    <row r="985" ht="12.0" customHeight="1">
      <c r="B985" s="416"/>
    </row>
    <row r="986" ht="12.0" customHeight="1">
      <c r="B986" s="416"/>
    </row>
    <row r="987" ht="12.0" customHeight="1">
      <c r="B987" s="416"/>
    </row>
    <row r="988" ht="12.0" customHeight="1">
      <c r="B988" s="416"/>
    </row>
    <row r="989" ht="12.0" customHeight="1">
      <c r="B989" s="416"/>
    </row>
    <row r="990" ht="12.0" customHeight="1">
      <c r="B990" s="416"/>
    </row>
    <row r="991" ht="12.0" customHeight="1">
      <c r="B991" s="416"/>
    </row>
    <row r="992" ht="12.0" customHeight="1">
      <c r="B992" s="416"/>
    </row>
    <row r="993" ht="12.0" customHeight="1">
      <c r="B993" s="416"/>
    </row>
    <row r="994" ht="12.0" customHeight="1">
      <c r="B994" s="416"/>
    </row>
    <row r="995" ht="12.0" customHeight="1">
      <c r="B995" s="416"/>
    </row>
    <row r="996" ht="12.0" customHeight="1">
      <c r="B996" s="416"/>
    </row>
    <row r="997" ht="12.0" customHeight="1">
      <c r="B997" s="416"/>
    </row>
    <row r="998" ht="12.0" customHeight="1">
      <c r="B998" s="416"/>
    </row>
    <row r="999" ht="12.0" customHeight="1">
      <c r="B999" s="416"/>
    </row>
    <row r="1000" ht="12.0" customHeight="1">
      <c r="B1000" s="416"/>
    </row>
  </sheetData>
  <mergeCells count="1">
    <mergeCell ref="A1:C1"/>
  </mergeCells>
  <printOptions/>
  <pageMargins bottom="1.0" footer="0.0" header="0.0" left="0.75" right="0.75" top="1.0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3" width="9.14"/>
    <col customWidth="1" hidden="1" min="34" max="34" width="11.14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108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44821.0</v>
      </c>
      <c r="X5" s="12" t="s">
        <v>11</v>
      </c>
      <c r="Y5" s="13">
        <v>3.0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109</v>
      </c>
      <c r="B9" s="48">
        <v>55.64</v>
      </c>
      <c r="C9" s="49" t="s">
        <v>110</v>
      </c>
      <c r="D9" s="50" t="s">
        <v>111</v>
      </c>
      <c r="E9" s="51">
        <v>38084.0</v>
      </c>
      <c r="F9" s="52"/>
      <c r="G9" s="53" t="s">
        <v>112</v>
      </c>
      <c r="H9" s="144" t="s">
        <v>113</v>
      </c>
      <c r="I9" s="52">
        <v>67.0</v>
      </c>
      <c r="J9" s="52">
        <v>70.0</v>
      </c>
      <c r="K9" s="52">
        <v>72.0</v>
      </c>
      <c r="L9" s="52">
        <v>81.0</v>
      </c>
      <c r="M9" s="52">
        <v>85.0</v>
      </c>
      <c r="N9" s="52">
        <v>87.0</v>
      </c>
      <c r="O9" s="55">
        <f>IF(MAX(I9:K9)&gt;0,IF(MAX(I9:K9)&lt;0,0,TRUNC(MAX(I9:K9)/1)*1),"")</f>
        <v>72</v>
      </c>
      <c r="P9" s="56">
        <f>IF(MAX(L9:N9)&gt;0,IF(MAX(L9:N9)&lt;0,0,TRUNC(MAX(L9:N9)/1)*1),"")</f>
        <v>87</v>
      </c>
      <c r="Q9" s="57">
        <f>IF(O9="","",IF(P9="","",IF(SUM(O9:P9)=0,"",SUM(O9:P9))))</f>
        <v>159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225.8826067</v>
      </c>
      <c r="S9" s="59" t="str">
        <f>IF(AD9=1,R9*AG9,"")</f>
        <v/>
      </c>
      <c r="T9" s="60">
        <f>IF('K3'!G7="","",'K3'!G7)</f>
        <v>7.19</v>
      </c>
      <c r="U9" s="60">
        <f>IF('K3'!K7="","",'K3'!K7)</f>
        <v>10.75</v>
      </c>
      <c r="V9" s="60">
        <f>IF('K3'!N7="","",'K3'!N7)</f>
        <v>7.06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44821</v>
      </c>
      <c r="AB9" s="65" t="str">
        <f>IF(ISNUMBER(FIND("M",C9)),"m",IF(ISNUMBER(FIND("K",C9)),"k"))</f>
        <v>k</v>
      </c>
      <c r="AC9" s="66">
        <f>IF(OR(E9="",AA9=""),0,(YEAR(AA9)-YEAR(E9)))</f>
        <v>18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246">
        <f>IF(B9="","",IF(B9&gt;175.508,1,IF(B9&lt;32,10^(0.75194503*LOG10(32/175.508)^2),10^(0.75194503*LOG10(B9/175.508)^2))))</f>
        <v>1.538747561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7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271.059128</v>
      </c>
      <c r="R10" s="78"/>
      <c r="S10" s="83"/>
      <c r="T10" s="84">
        <f>IF(T9="","",T9*20)</f>
        <v>143.8</v>
      </c>
      <c r="U10" s="84">
        <f>IF(U9="","",(U9*10)*AH9)</f>
        <v>165.4153629</v>
      </c>
      <c r="V10" s="84">
        <f>IF(V9="","",IF((80+(8-ROUNDUP(V9,1))*40)&lt;0,0,80+(8-ROUNDUP(V9,1))*40))</f>
        <v>116</v>
      </c>
      <c r="W10" s="84">
        <f>IF(SUM(T10,U10,V10)&gt;0,SUM(T10,U10,V10),"")</f>
        <v>425.2153629</v>
      </c>
      <c r="X10" s="61">
        <f>IF(OR(Q10="",T10="",U10="",V10=""),"",SUM(Q10,T10,U10,V10))</f>
        <v>696.2744909</v>
      </c>
      <c r="Y10" s="85">
        <v>2.0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47" t="s">
        <v>109</v>
      </c>
      <c r="B11" s="48">
        <v>55.26</v>
      </c>
      <c r="C11" s="49" t="s">
        <v>50</v>
      </c>
      <c r="D11" s="50" t="s">
        <v>111</v>
      </c>
      <c r="E11" s="51">
        <v>38515.0</v>
      </c>
      <c r="F11" s="52"/>
      <c r="G11" s="53" t="s">
        <v>114</v>
      </c>
      <c r="H11" s="144" t="s">
        <v>95</v>
      </c>
      <c r="I11" s="52">
        <v>24.0</v>
      </c>
      <c r="J11" s="52">
        <v>27.0</v>
      </c>
      <c r="K11" s="52">
        <v>29.0</v>
      </c>
      <c r="L11" s="52">
        <v>-28.0</v>
      </c>
      <c r="M11" s="52">
        <v>30.0</v>
      </c>
      <c r="N11" s="52">
        <v>35.0</v>
      </c>
      <c r="O11" s="55">
        <f>IF(MAX(I11:K11)&gt;0,IF(MAX(I11:K11)&lt;0,0,TRUNC(MAX(I11:K11)/1)*1),"")</f>
        <v>29</v>
      </c>
      <c r="P11" s="56">
        <f>IF(MAX(L11:N11)&gt;0,IF(MAX(L11:N11)&lt;0,0,TRUNC(MAX(L11:N11)/1)*1),"")</f>
        <v>35</v>
      </c>
      <c r="Q11" s="57">
        <f>IF(O11="","",IF(P11="","",IF(SUM(O11:P11)=0,"",SUM(O11:P11))))</f>
        <v>64</v>
      </c>
      <c r="R11" s="58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91.3545201</v>
      </c>
      <c r="S11" s="59" t="str">
        <f>IF(AD11=1,R11*AG11,"")</f>
        <v/>
      </c>
      <c r="T11" s="60">
        <f>IF('K3'!G9="","",'K3'!G9)</f>
        <v>5.52</v>
      </c>
      <c r="U11" s="60">
        <f>IF('K3'!K9="","",'K3'!K9)</f>
        <v>5.6</v>
      </c>
      <c r="V11" s="60">
        <f>IF('K3'!N9="","",'K3'!N9)</f>
        <v>8.1</v>
      </c>
      <c r="W11" s="60"/>
      <c r="X11" s="206" t="str">
        <f>IF(AC11&gt;34,(IF(OR(Q12="",T12="",U12="",V12=""),"",SUM(Q12,T12,U12,V12))*AG11),IF(OR(Q12="",T12="",U12="",V12=""),"",""))</f>
        <v/>
      </c>
      <c r="Y11" s="88"/>
      <c r="Z11" s="89"/>
      <c r="AA11" s="64">
        <f>V5</f>
        <v>44821</v>
      </c>
      <c r="AB11" s="65" t="str">
        <f>IF(ISNUMBER(FIND("M",C11)),"m",IF(ISNUMBER(FIND("K",C11)),"k"))</f>
        <v>k</v>
      </c>
      <c r="AC11" s="66">
        <f>IF(OR(E11="",AA11=""),0,(YEAR(AA11)-YEAR(E11)))</f>
        <v>17</v>
      </c>
      <c r="AD11" s="67" t="str">
        <f>IF(AC11&gt;34,1,"")</f>
        <v/>
      </c>
      <c r="AE11" s="68" t="b">
        <f>IF(AD11=1,LOOKUP(AC11,'Meltzer-Faber'!A3:A63,'Meltzer-Faber'!B3:B63))</f>
        <v>0</v>
      </c>
      <c r="AF11" s="68" t="b">
        <f>IF(AD11=1,LOOKUP(AC11,'Meltzer-Faber'!A3:A63,'Meltzer-Faber'!C3:C63))</f>
        <v>0</v>
      </c>
      <c r="AG11" s="68" t="b">
        <f>IF(AB11="m",AE11,IF(AB11="k",AF11,""))</f>
        <v>0</v>
      </c>
      <c r="AH11" s="246">
        <f>IF(B11="","",IF(B11&gt;175.508,1,IF(B11&lt;32,10^(0.75194503*LOG10(32/175.508)^2),10^(0.75194503*LOG10(B11/175.508)^2))))</f>
        <v>1.546703713</v>
      </c>
      <c r="AI11" s="30"/>
      <c r="AJ11" s="30"/>
      <c r="AK11" s="30"/>
      <c r="AL11" s="30"/>
      <c r="AM11" s="30"/>
    </row>
    <row r="12" ht="18.0" customHeight="1">
      <c r="A12" s="70"/>
      <c r="B12" s="71"/>
      <c r="C12" s="72"/>
      <c r="D12" s="73"/>
      <c r="E12" s="74"/>
      <c r="F12" s="75"/>
      <c r="G12" s="76"/>
      <c r="H12" s="76"/>
      <c r="I12" s="77"/>
      <c r="J12" s="78"/>
      <c r="K12" s="79"/>
      <c r="L12" s="80"/>
      <c r="M12" s="78"/>
      <c r="N12" s="79"/>
      <c r="O12" s="72"/>
      <c r="P12" s="81"/>
      <c r="Q12" s="82">
        <f>IF(R11="","",R11*1.2)</f>
        <v>109.6254241</v>
      </c>
      <c r="R12" s="78"/>
      <c r="S12" s="83"/>
      <c r="T12" s="84">
        <f>IF(T11="","",T11*20)</f>
        <v>110.4</v>
      </c>
      <c r="U12" s="84">
        <f>IF(U11="","",(U11*10)*AH11)</f>
        <v>86.61540794</v>
      </c>
      <c r="V12" s="84">
        <f>IF(V11="","",IF((80+(8-ROUNDUP(V11,1))*40)&lt;0,0,80+(8-ROUNDUP(V11,1))*40))</f>
        <v>76</v>
      </c>
      <c r="W12" s="84">
        <f>IF(SUM(T12,U12,V12)&gt;0,SUM(T12,U12,V12),"")</f>
        <v>273.0154079</v>
      </c>
      <c r="X12" s="61">
        <f>IF(OR(Q12="",T12="",U12="",V12=""),"",SUM(Q12,T12,U12,V12))</f>
        <v>382.6408321</v>
      </c>
      <c r="Y12" s="85">
        <v>6.0</v>
      </c>
      <c r="Z12" s="86"/>
      <c r="AA12" s="6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ht="18.0" customHeight="1">
      <c r="A13" s="90" t="s">
        <v>109</v>
      </c>
      <c r="B13" s="91">
        <v>59.21</v>
      </c>
      <c r="C13" s="92" t="s">
        <v>110</v>
      </c>
      <c r="D13" s="93" t="s">
        <v>111</v>
      </c>
      <c r="E13" s="94">
        <v>38030.0</v>
      </c>
      <c r="F13" s="95"/>
      <c r="G13" s="96" t="s">
        <v>115</v>
      </c>
      <c r="H13" s="248" t="s">
        <v>95</v>
      </c>
      <c r="I13" s="95">
        <v>30.0</v>
      </c>
      <c r="J13" s="95">
        <v>-35.0</v>
      </c>
      <c r="K13" s="95">
        <v>35.0</v>
      </c>
      <c r="L13" s="95">
        <v>37.0</v>
      </c>
      <c r="M13" s="95">
        <v>45.0</v>
      </c>
      <c r="N13" s="95">
        <v>50.0</v>
      </c>
      <c r="O13" s="98">
        <f>IF(MAX(I13:K13)&gt;0,IF(MAX(I13:K13)&lt;0,0,TRUNC(MAX(I13:K13)/1)*1),"")</f>
        <v>35</v>
      </c>
      <c r="P13" s="99">
        <f>IF(MAX(L13:N13)&gt;0,IF(MAX(L13:N13)&lt;0,0,TRUNC(MAX(L13:N13)/1)*1),"")</f>
        <v>50</v>
      </c>
      <c r="Q13" s="100">
        <f>IF(O13="","",IF(P13="","",IF(SUM(O13:P13)=0,"",SUM(O13:P13))))</f>
        <v>85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115.8258907</v>
      </c>
      <c r="S13" s="102" t="str">
        <f>IF(AD13=1,R13*AG13,"")</f>
        <v/>
      </c>
      <c r="T13" s="103">
        <f>IF('K3'!G11="","",'K3'!G11)</f>
        <v>5.9</v>
      </c>
      <c r="U13" s="103">
        <f>IF('K3'!K11="","",'K3'!K11)</f>
        <v>8.27</v>
      </c>
      <c r="V13" s="103">
        <f>IF('K3'!N11="","",'K3'!N11)</f>
        <v>8.2</v>
      </c>
      <c r="W13" s="103"/>
      <c r="X13" s="249" t="str">
        <f>IF(AC13&gt;34,(IF(OR(Q14="",T14="",U14="",V14=""),"",SUM(Q14,T14,U14,V14))*AG13),IF(OR(Q14="",T14="",U14="",V14=""),"",""))</f>
        <v/>
      </c>
      <c r="Y13" s="105"/>
      <c r="Z13" s="106"/>
      <c r="AA13" s="107">
        <f>V5</f>
        <v>44821</v>
      </c>
      <c r="AB13" s="108" t="str">
        <f>IF(ISNUMBER(FIND("M",C13)),"m",IF(ISNUMBER(FIND("K",C13)),"k"))</f>
        <v>k</v>
      </c>
      <c r="AC13" s="109">
        <f>IF(OR(E13="",AA13=""),0,(YEAR(AA13)-YEAR(E13)))</f>
        <v>18</v>
      </c>
      <c r="AD13" s="110" t="str">
        <f>IF(AC13&gt;34,1,"")</f>
        <v/>
      </c>
      <c r="AE13" s="111" t="b">
        <f>IF(AD13=1,LOOKUP(AC13,'Meltzer-Faber'!A3:A63,'Meltzer-Faber'!B3:B63))</f>
        <v>0</v>
      </c>
      <c r="AF13" s="111" t="b">
        <f>IF(AD13=1,LOOKUP(AC13,'Meltzer-Faber'!A3:A63,'Meltzer-Faber'!C3:C63))</f>
        <v>0</v>
      </c>
      <c r="AG13" s="111" t="b">
        <f>IF(AB13="m",AE13,IF(AB13="k",AF13,""))</f>
        <v>0</v>
      </c>
      <c r="AH13" s="130">
        <f>IF(B13="","",IF(B13&gt;175.508,1,IF(B13&lt;32,10^(0.75194503*LOG10(32/175.508)^2),10^(0.75194503*LOG10(B13/175.508)^2))))</f>
        <v>1.470454744</v>
      </c>
      <c r="AI13" s="113"/>
      <c r="AJ13" s="113"/>
      <c r="AK13" s="113"/>
      <c r="AL13" s="113"/>
      <c r="AM13" s="113"/>
    </row>
    <row r="14" ht="18.0" customHeight="1">
      <c r="A14" s="114"/>
      <c r="B14" s="115"/>
      <c r="C14" s="116"/>
      <c r="D14" s="117"/>
      <c r="E14" s="11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138.9910689</v>
      </c>
      <c r="R14" s="78"/>
      <c r="S14" s="125"/>
      <c r="T14" s="126">
        <f>IF(T13="","",T13*20)</f>
        <v>118</v>
      </c>
      <c r="U14" s="126">
        <f>IF(U13="","",(U13*10)*AH13)</f>
        <v>121.6066073</v>
      </c>
      <c r="V14" s="126">
        <f>IF(V13="","",IF((80+(8-ROUNDUP(V13,1))*40)&lt;0,0,80+(8-ROUNDUP(V13,1))*40))</f>
        <v>72</v>
      </c>
      <c r="W14" s="126">
        <f>IF(SUM(T14,U14,V14)&gt;0,SUM(T14,U14,V14),"")</f>
        <v>311.6066073</v>
      </c>
      <c r="X14" s="104">
        <f>IF(OR(Q14="",T14="",U14="",V14=""),"",SUM(Q14,T14,U14,V14))</f>
        <v>450.5976762</v>
      </c>
      <c r="Y14" s="127">
        <v>5.0</v>
      </c>
      <c r="Z14" s="128"/>
      <c r="AA14" s="107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</row>
    <row r="15" ht="18.0" customHeight="1">
      <c r="A15" s="90" t="s">
        <v>109</v>
      </c>
      <c r="B15" s="91">
        <v>58.5</v>
      </c>
      <c r="C15" s="92" t="s">
        <v>50</v>
      </c>
      <c r="D15" s="93" t="s">
        <v>111</v>
      </c>
      <c r="E15" s="94">
        <v>38424.0</v>
      </c>
      <c r="F15" s="95"/>
      <c r="G15" s="96" t="s">
        <v>116</v>
      </c>
      <c r="H15" s="248" t="s">
        <v>53</v>
      </c>
      <c r="I15" s="95">
        <v>72.0</v>
      </c>
      <c r="J15" s="95">
        <v>75.0</v>
      </c>
      <c r="K15" s="95">
        <v>-78.0</v>
      </c>
      <c r="L15" s="95">
        <v>89.0</v>
      </c>
      <c r="M15" s="95">
        <v>92.0</v>
      </c>
      <c r="N15" s="95">
        <v>-95.0</v>
      </c>
      <c r="O15" s="98">
        <f>IF(MAX(I15:K15)&gt;0,IF(MAX(I15:K15)&lt;0,0,TRUNC(MAX(I15:K15)/1)*1),"")</f>
        <v>75</v>
      </c>
      <c r="P15" s="99">
        <f>IF(MAX(L15:N15)&gt;0,IF(MAX(L15:N15)&lt;0,0,TRUNC(MAX(L15:N15)/1)*1),"")</f>
        <v>92</v>
      </c>
      <c r="Q15" s="100">
        <f>IF(O15="","",IF(P15="","",IF(SUM(O15:P15)=0,"",SUM(O15:P15))))</f>
        <v>167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229.36376</v>
      </c>
      <c r="S15" s="102" t="str">
        <f>IF(AD15=1,R15*AG15,"")</f>
        <v/>
      </c>
      <c r="T15" s="103">
        <f>IF('K3'!G13="","",'K3'!G13)</f>
        <v>7.46</v>
      </c>
      <c r="U15" s="103">
        <f>IF('K3'!K13="","",'K3'!K13)</f>
        <v>11.01</v>
      </c>
      <c r="V15" s="103">
        <f>IF('K3'!N13="","",'K3'!N13)</f>
        <v>6.64</v>
      </c>
      <c r="W15" s="103"/>
      <c r="X15" s="249" t="str">
        <f>IF(AC15&gt;34,(IF(OR(Q16="",T16="",U16="",V16=""),"",SUM(Q16,T16,U16,V16))*AG15),IF(OR(Q16="",T16="",U16="",V16=""),"",""))</f>
        <v/>
      </c>
      <c r="Y15" s="105"/>
      <c r="Z15" s="106" t="s">
        <v>117</v>
      </c>
      <c r="AA15" s="107">
        <f>V5</f>
        <v>44821</v>
      </c>
      <c r="AB15" s="108" t="str">
        <f>IF(ISNUMBER(FIND("M",C15)),"m",IF(ISNUMBER(FIND("K",C15)),"k"))</f>
        <v>k</v>
      </c>
      <c r="AC15" s="109">
        <f>IF(OR(E15="",AA15=""),0,(YEAR(AA15)-YEAR(E15)))</f>
        <v>17</v>
      </c>
      <c r="AD15" s="110" t="str">
        <f>IF(AC15&gt;34,1,"")</f>
        <v/>
      </c>
      <c r="AE15" s="111" t="b">
        <f>IF(AD15=1,LOOKUP(AC15,'Meltzer-Faber'!A3:A63,'Meltzer-Faber'!B3:B63))</f>
        <v>0</v>
      </c>
      <c r="AF15" s="111" t="b">
        <f>IF(AD15=1,LOOKUP(AC15,'Meltzer-Faber'!A3:A63,'Meltzer-Faber'!C3:C63))</f>
        <v>0</v>
      </c>
      <c r="AG15" s="111" t="b">
        <f>IF(AB15="m",AE15,IF(AB15="k",AF15,""))</f>
        <v>0</v>
      </c>
      <c r="AH15" s="130">
        <f>IF(B15="","",IF(B15&gt;175.508,1,IF(B15&lt;32,10^(0.75194503*LOG10(32/175.508)^2),10^(0.75194503*LOG10(B15/175.508)^2))))</f>
        <v>1.483168522</v>
      </c>
      <c r="AI15" s="113"/>
      <c r="AJ15" s="113"/>
      <c r="AK15" s="113"/>
      <c r="AL15" s="113"/>
      <c r="AM15" s="113"/>
    </row>
    <row r="16" ht="18.0" customHeight="1">
      <c r="A16" s="114"/>
      <c r="B16" s="115"/>
      <c r="C16" s="116"/>
      <c r="D16" s="117"/>
      <c r="E16" s="11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275.2365119</v>
      </c>
      <c r="R16" s="78"/>
      <c r="S16" s="125"/>
      <c r="T16" s="126">
        <f>IF(T15="","",T15*20)</f>
        <v>149.2</v>
      </c>
      <c r="U16" s="126">
        <f>IF(U15="","",(U15*10)*AH15)</f>
        <v>163.2968542</v>
      </c>
      <c r="V16" s="126">
        <f>IF(V15="","",IF((80+(8-ROUNDUP(V15,1))*40)&lt;0,0,80+(8-ROUNDUP(V15,1))*40))</f>
        <v>132</v>
      </c>
      <c r="W16" s="126">
        <f>IF(SUM(T16,U16,V16)&gt;0,SUM(T16,U16,V16),"")</f>
        <v>444.4968542</v>
      </c>
      <c r="X16" s="104">
        <f>IF(OR(Q16="",T16="",U16="",V16=""),"",SUM(Q16,T16,U16,V16))</f>
        <v>719.7333662</v>
      </c>
      <c r="Y16" s="127">
        <v>1.0</v>
      </c>
      <c r="Z16" s="128"/>
      <c r="AA16" s="10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ht="18.0" customHeight="1">
      <c r="A17" s="90" t="s">
        <v>118</v>
      </c>
      <c r="B17" s="91">
        <v>70.36</v>
      </c>
      <c r="C17" s="92" t="s">
        <v>50</v>
      </c>
      <c r="D17" s="93" t="s">
        <v>111</v>
      </c>
      <c r="E17" s="94">
        <v>38610.0</v>
      </c>
      <c r="F17" s="95"/>
      <c r="G17" s="96" t="s">
        <v>119</v>
      </c>
      <c r="H17" s="97" t="s">
        <v>56</v>
      </c>
      <c r="I17" s="95">
        <v>59.0</v>
      </c>
      <c r="J17" s="95">
        <v>62.0</v>
      </c>
      <c r="K17" s="95">
        <v>-64.0</v>
      </c>
      <c r="L17" s="95">
        <v>68.0</v>
      </c>
      <c r="M17" s="95">
        <v>-72.0</v>
      </c>
      <c r="N17" s="95">
        <v>72.0</v>
      </c>
      <c r="O17" s="98">
        <f>IF(MAX(I17:K17)&gt;0,IF(MAX(I17:K17)&lt;0,0,TRUNC(MAX(I17:K17)/1)*1),"")</f>
        <v>62</v>
      </c>
      <c r="P17" s="99">
        <f>IF(MAX(L17:N17)&gt;0,IF(MAX(L17:N17)&lt;0,0,TRUNC(MAX(L17:N17)/1)*1),"")</f>
        <v>72</v>
      </c>
      <c r="Q17" s="100">
        <f>IF(O17="","",IF(P17="","",IF(SUM(O17:P17)=0,"",SUM(O17:P17))))</f>
        <v>134</v>
      </c>
      <c r="R17" s="101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164.91588</v>
      </c>
      <c r="S17" s="102" t="str">
        <f>IF(AD17=1,R17*AG17,"")</f>
        <v/>
      </c>
      <c r="T17" s="103">
        <f>IF('K3'!G15="","",'K3'!G15)</f>
        <v>7.23</v>
      </c>
      <c r="U17" s="103">
        <f>IF('K3'!K15="","",'K3'!K15)</f>
        <v>9.95</v>
      </c>
      <c r="V17" s="103">
        <f>IF('K3'!N15="","",'K3'!N15)</f>
        <v>7.85</v>
      </c>
      <c r="W17" s="103"/>
      <c r="X17" s="249" t="str">
        <f>IF(AC17&gt;34,(IF(OR(Q18="",T18="",U18="",V18=""),"",SUM(Q18,T18,U18,V18))*AG17),IF(OR(Q18="",T18="",U18="",V18=""),"",""))</f>
        <v/>
      </c>
      <c r="Y17" s="105"/>
      <c r="Z17" s="106"/>
      <c r="AA17" s="107">
        <f>V5</f>
        <v>44821</v>
      </c>
      <c r="AB17" s="108" t="str">
        <f>IF(ISNUMBER(FIND("M",C17)),"m",IF(ISNUMBER(FIND("K",C17)),"k"))</f>
        <v>k</v>
      </c>
      <c r="AC17" s="109">
        <f>IF(OR(E17="",AA17=""),0,(YEAR(AA17)-YEAR(E17)))</f>
        <v>17</v>
      </c>
      <c r="AD17" s="110" t="str">
        <f>IF(AC17&gt;34,1,"")</f>
        <v/>
      </c>
      <c r="AE17" s="111" t="b">
        <f>IF(AD17=1,LOOKUP(AC17,'Meltzer-Faber'!A3:A63,'Meltzer-Faber'!B3:B63))</f>
        <v>0</v>
      </c>
      <c r="AF17" s="111" t="b">
        <f>IF(AD17=1,LOOKUP(AC17,'Meltzer-Faber'!A3:A63,'Meltzer-Faber'!C3:C63))</f>
        <v>0</v>
      </c>
      <c r="AG17" s="111" t="b">
        <f>IF(AB17="m",AE17,IF(AB17="k",AF17,""))</f>
        <v>0</v>
      </c>
      <c r="AH17" s="130">
        <f>IF(B17="","",IF(B17&gt;175.508,1,IF(B17&lt;32,10^(0.75194503*LOG10(32/175.508)^2),10^(0.75194503*LOG10(B17/175.508)^2))))</f>
        <v>1.313699523</v>
      </c>
      <c r="AI17" s="113"/>
      <c r="AJ17" s="113"/>
      <c r="AK17" s="113"/>
      <c r="AL17" s="113"/>
      <c r="AM17" s="130"/>
    </row>
    <row r="18" ht="18.0" customHeight="1">
      <c r="A18" s="114"/>
      <c r="B18" s="115"/>
      <c r="C18" s="116"/>
      <c r="D18" s="117"/>
      <c r="E18" s="118"/>
      <c r="F18" s="119"/>
      <c r="G18" s="120"/>
      <c r="H18" s="120"/>
      <c r="I18" s="121"/>
      <c r="J18" s="78"/>
      <c r="K18" s="79"/>
      <c r="L18" s="122"/>
      <c r="M18" s="78"/>
      <c r="N18" s="79"/>
      <c r="O18" s="116"/>
      <c r="P18" s="123"/>
      <c r="Q18" s="124">
        <f>IF(R17="","",R17*1.2)</f>
        <v>197.899056</v>
      </c>
      <c r="R18" s="78"/>
      <c r="S18" s="125"/>
      <c r="T18" s="126">
        <f>IF(T17="","",T17*20)</f>
        <v>144.6</v>
      </c>
      <c r="U18" s="126">
        <f>IF(U17="","",(U17*10)*AH17)</f>
        <v>130.7131025</v>
      </c>
      <c r="V18" s="126">
        <f>IF(V17="","",IF((80+(8-ROUNDUP(V17,1))*40)&lt;0,0,80+(8-ROUNDUP(V17,1))*40))</f>
        <v>84</v>
      </c>
      <c r="W18" s="126">
        <f>IF(SUM(T18,U18,V18)&gt;0,SUM(T18,U18,V18),"")</f>
        <v>359.3131025</v>
      </c>
      <c r="X18" s="104">
        <f>IF(OR(Q18="",T18="",U18="",V18=""),"",SUM(Q18,T18,U18,V18))</f>
        <v>557.2121586</v>
      </c>
      <c r="Y18" s="127">
        <v>4.0</v>
      </c>
      <c r="Z18" s="128"/>
      <c r="AA18" s="107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ht="18.0" customHeight="1">
      <c r="A19" s="90" t="s">
        <v>118</v>
      </c>
      <c r="B19" s="91">
        <v>70.6</v>
      </c>
      <c r="C19" s="92" t="s">
        <v>110</v>
      </c>
      <c r="D19" s="93" t="s">
        <v>111</v>
      </c>
      <c r="E19" s="94">
        <v>38060.0</v>
      </c>
      <c r="F19" s="95"/>
      <c r="G19" s="96" t="s">
        <v>120</v>
      </c>
      <c r="H19" s="248" t="s">
        <v>56</v>
      </c>
      <c r="I19" s="95">
        <v>73.0</v>
      </c>
      <c r="J19" s="95">
        <v>75.0</v>
      </c>
      <c r="K19" s="95">
        <v>77.0</v>
      </c>
      <c r="L19" s="95">
        <v>97.0</v>
      </c>
      <c r="M19" s="95">
        <v>-100.0</v>
      </c>
      <c r="N19" s="95">
        <v>-100.0</v>
      </c>
      <c r="O19" s="98">
        <f>IF(MAX(I19:K19)&gt;0,IF(MAX(I19:K19)&lt;0,0,TRUNC(MAX(I19:K19)/1)*1),"")</f>
        <v>77</v>
      </c>
      <c r="P19" s="99">
        <f>IF(MAX(L19:N19)&gt;0,IF(MAX(L19:N19)&lt;0,0,TRUNC(MAX(L19:N19)/1)*1),"")</f>
        <v>97</v>
      </c>
      <c r="Q19" s="100">
        <f>IF(O19="","",IF(P19="","",IF(SUM(O19:P19)=0,"",SUM(O19:P19))))</f>
        <v>174</v>
      </c>
      <c r="R19" s="101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213.7580779</v>
      </c>
      <c r="S19" s="102" t="str">
        <f>IF(AD19=1,R19*AG19,"")</f>
        <v/>
      </c>
      <c r="T19" s="103">
        <f>IF('K3'!G17="","",'K3'!G17)</f>
        <v>6.93</v>
      </c>
      <c r="U19" s="103">
        <f>IF('K3'!K17="","",'K3'!K17)</f>
        <v>9.61</v>
      </c>
      <c r="V19" s="103">
        <f>IF('K3'!N17="","",'K3'!N17)</f>
        <v>7.3</v>
      </c>
      <c r="W19" s="103"/>
      <c r="X19" s="249" t="str">
        <f>IF(AC19&gt;34,(IF(OR(Q20="",T20="",U20="",V20=""),"",SUM(Q20,T20,U20,V20))*AG19),IF(OR(Q20="",T20="",U20="",V20=""),"",""))</f>
        <v/>
      </c>
      <c r="Y19" s="105"/>
      <c r="Z19" s="106"/>
      <c r="AA19" s="107">
        <f>V5</f>
        <v>44821</v>
      </c>
      <c r="AB19" s="108" t="str">
        <f>IF(ISNUMBER(FIND("M",C19)),"m",IF(ISNUMBER(FIND("K",C19)),"k"))</f>
        <v>k</v>
      </c>
      <c r="AC19" s="109">
        <f>IF(OR(E19="",AA19=""),0,(YEAR(AA19)-YEAR(E19)))</f>
        <v>18</v>
      </c>
      <c r="AD19" s="110" t="str">
        <f>IF(AC19&gt;34,1,"")</f>
        <v/>
      </c>
      <c r="AE19" s="111" t="b">
        <f>IF(AD19=1,LOOKUP(AC19,'Meltzer-Faber'!A3:A63,'Meltzer-Faber'!B3:B63))</f>
        <v>0</v>
      </c>
      <c r="AF19" s="111" t="b">
        <f>IF(AD19=1,LOOKUP(AC19,'Meltzer-Faber'!A3:A63,'Meltzer-Faber'!C3:C63))</f>
        <v>0</v>
      </c>
      <c r="AG19" s="111" t="b">
        <f>IF(AB19="m",AE19,IF(AB19="k",AF19,""))</f>
        <v>0</v>
      </c>
      <c r="AH19" s="130">
        <f>IF(B19="","",IF(B19&gt;175.508,1,IF(B19&lt;32,10^(0.75194503*LOG10(32/175.508)^2),10^(0.75194503*LOG10(B19/175.508)^2))))</f>
        <v>1.311036551</v>
      </c>
      <c r="AI19" s="113"/>
      <c r="AJ19" s="113"/>
      <c r="AK19" s="113"/>
      <c r="AL19" s="113"/>
      <c r="AM19" s="113"/>
    </row>
    <row r="20" ht="18.0" customHeight="1">
      <c r="A20" s="114"/>
      <c r="B20" s="115"/>
      <c r="C20" s="116"/>
      <c r="D20" s="117"/>
      <c r="E20" s="118"/>
      <c r="F20" s="119"/>
      <c r="G20" s="120"/>
      <c r="H20" s="120"/>
      <c r="I20" s="121"/>
      <c r="J20" s="78"/>
      <c r="K20" s="79"/>
      <c r="L20" s="122"/>
      <c r="M20" s="78"/>
      <c r="N20" s="79"/>
      <c r="O20" s="116"/>
      <c r="P20" s="123"/>
      <c r="Q20" s="124">
        <f>IF(R19="","",R19*1.2)</f>
        <v>256.5096935</v>
      </c>
      <c r="R20" s="78"/>
      <c r="S20" s="125"/>
      <c r="T20" s="126">
        <f>IF(T19="","",T19*20)</f>
        <v>138.6</v>
      </c>
      <c r="U20" s="126">
        <f>IF(U19="","",(U19*10)*AH19)</f>
        <v>125.9906126</v>
      </c>
      <c r="V20" s="126">
        <f>IF(V19="","",IF((80+(8-ROUNDUP(V19,1))*40)&lt;0,0,80+(8-ROUNDUP(V19,1))*40))</f>
        <v>108</v>
      </c>
      <c r="W20" s="126">
        <f>IF(SUM(T20,U20,V20)&gt;0,SUM(T20,U20,V20),"")</f>
        <v>372.5906126</v>
      </c>
      <c r="X20" s="104">
        <f>IF(OR(Q20="",T20="",U20="",V20=""),"",SUM(Q20,T20,U20,V20))</f>
        <v>629.1003061</v>
      </c>
      <c r="Y20" s="127">
        <v>3.0</v>
      </c>
      <c r="Z20" s="128"/>
      <c r="AA20" s="10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ht="18.0" customHeight="1">
      <c r="A21" s="90" t="s">
        <v>118</v>
      </c>
      <c r="B21" s="91">
        <v>66.71</v>
      </c>
      <c r="C21" s="92" t="s">
        <v>110</v>
      </c>
      <c r="D21" s="93" t="s">
        <v>121</v>
      </c>
      <c r="E21" s="94">
        <v>37315.0</v>
      </c>
      <c r="F21" s="95"/>
      <c r="G21" s="96" t="s">
        <v>122</v>
      </c>
      <c r="H21" s="248" t="s">
        <v>123</v>
      </c>
      <c r="I21" s="95">
        <v>74.0</v>
      </c>
      <c r="J21" s="95">
        <v>78.0</v>
      </c>
      <c r="K21" s="95">
        <v>81.0</v>
      </c>
      <c r="L21" s="95">
        <v>95.0</v>
      </c>
      <c r="M21" s="95">
        <v>99.0</v>
      </c>
      <c r="N21" s="95">
        <v>-103.0</v>
      </c>
      <c r="O21" s="98">
        <f>IF(MAX(I21:K21)&gt;0,IF(MAX(I21:K21)&lt;0,0,TRUNC(MAX(I21:K21)/1)*1),"")</f>
        <v>81</v>
      </c>
      <c r="P21" s="99">
        <f>IF(MAX(L21:N21)&gt;0,IF(MAX(L21:N21)&lt;0,0,TRUNC(MAX(L21:N21)/1)*1),"")</f>
        <v>99</v>
      </c>
      <c r="Q21" s="100">
        <f>IF(O21="","",IF(P21="","",IF(SUM(O21:P21)=0,"",SUM(O21:P21))))</f>
        <v>180</v>
      </c>
      <c r="R21" s="101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228.1114321</v>
      </c>
      <c r="S21" s="102" t="str">
        <f>IF(AD21=1,R21*AG21,"")</f>
        <v/>
      </c>
      <c r="T21" s="103">
        <f>IF('K3'!G19="","",'K3'!G19)</f>
        <v>7.22</v>
      </c>
      <c r="U21" s="103">
        <f>IF('K3'!K19="","",'K3'!K19)</f>
        <v>13.11</v>
      </c>
      <c r="V21" s="103">
        <f>IF('K3'!N19="","",'K3'!N19)</f>
        <v>6.86</v>
      </c>
      <c r="W21" s="103"/>
      <c r="X21" s="249" t="str">
        <f>IF(AC21&gt;34,(IF(OR(Q22="",T22="",U22="",V22=""),"",SUM(Q22,T22,U22,V22))*AG21),IF(OR(Q22="",T22="",U22="",V22=""),"",""))</f>
        <v/>
      </c>
      <c r="Y21" s="105"/>
      <c r="Z21" s="106"/>
      <c r="AA21" s="107">
        <f>V5</f>
        <v>44821</v>
      </c>
      <c r="AB21" s="108" t="str">
        <f>IF(ISNUMBER(FIND("M",C21)),"m",IF(ISNUMBER(FIND("K",C21)),"k"))</f>
        <v>k</v>
      </c>
      <c r="AC21" s="109">
        <f>IF(OR(E21="",AA21=""),0,(YEAR(AA21)-YEAR(E21)))</f>
        <v>20</v>
      </c>
      <c r="AD21" s="110" t="str">
        <f>IF(AC21&gt;34,1,"")</f>
        <v/>
      </c>
      <c r="AE21" s="111" t="b">
        <f>IF(AD21=1,LOOKUP(AC21,'Meltzer-Faber'!A3:A63,'Meltzer-Faber'!B3:B63))</f>
        <v>0</v>
      </c>
      <c r="AF21" s="111" t="b">
        <f>IF(AD21=1,LOOKUP(AC21,'Meltzer-Faber'!A3:A63,'Meltzer-Faber'!C3:C63))</f>
        <v>0</v>
      </c>
      <c r="AG21" s="111" t="b">
        <f>IF(AB21="m",AE21,IF(AB21="k",AF21,""))</f>
        <v>0</v>
      </c>
      <c r="AH21" s="130">
        <f>IF(B21="","",IF(B21&gt;175.508,1,IF(B21&lt;32,10^(0.75194503*LOG10(32/175.508)^2),10^(0.75194503*LOG10(B21/175.508)^2))))</f>
        <v>1.357406893</v>
      </c>
      <c r="AI21" s="113"/>
      <c r="AJ21" s="113"/>
      <c r="AK21" s="113"/>
      <c r="AL21" s="113"/>
      <c r="AM21" s="113"/>
    </row>
    <row r="22" ht="18.0" customHeight="1">
      <c r="A22" s="114"/>
      <c r="B22" s="115"/>
      <c r="C22" s="116"/>
      <c r="D22" s="117"/>
      <c r="E22" s="118"/>
      <c r="F22" s="119"/>
      <c r="G22" s="120"/>
      <c r="H22" s="120"/>
      <c r="I22" s="121"/>
      <c r="J22" s="78"/>
      <c r="K22" s="79"/>
      <c r="L22" s="122"/>
      <c r="M22" s="78"/>
      <c r="N22" s="79"/>
      <c r="O22" s="116"/>
      <c r="P22" s="123"/>
      <c r="Q22" s="124">
        <f>IF(R21="","",R21*1.2)</f>
        <v>273.7337185</v>
      </c>
      <c r="R22" s="78"/>
      <c r="S22" s="125"/>
      <c r="T22" s="126">
        <f>IF(T21="","",T21*20)</f>
        <v>144.4</v>
      </c>
      <c r="U22" s="126">
        <f>IF(U21="","",(U21*10)*AH21)</f>
        <v>177.9560436</v>
      </c>
      <c r="V22" s="126">
        <f>IF(V21="","",IF((80+(8-ROUNDUP(V21,1))*40)&lt;0,0,80+(8-ROUNDUP(V21,1))*40))</f>
        <v>124</v>
      </c>
      <c r="W22" s="126">
        <f>IF(SUM(T22,U22,V22)&gt;0,SUM(T22,U22,V22),"")</f>
        <v>446.3560436</v>
      </c>
      <c r="X22" s="104">
        <f>IF(OR(Q22="",T22="",U22="",V22=""),"",SUM(Q22,T22,U22,V22))</f>
        <v>720.0897621</v>
      </c>
      <c r="Y22" s="127">
        <v>1.0</v>
      </c>
      <c r="Z22" s="128"/>
      <c r="AA22" s="10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ht="18.0" customHeight="1">
      <c r="A23" s="90" t="s">
        <v>118</v>
      </c>
      <c r="B23" s="91">
        <v>67.55</v>
      </c>
      <c r="C23" s="92" t="s">
        <v>110</v>
      </c>
      <c r="D23" s="93" t="s">
        <v>121</v>
      </c>
      <c r="E23" s="94">
        <v>37362.0</v>
      </c>
      <c r="F23" s="95"/>
      <c r="G23" s="96" t="s">
        <v>124</v>
      </c>
      <c r="H23" s="248" t="s">
        <v>123</v>
      </c>
      <c r="I23" s="95">
        <v>25.0</v>
      </c>
      <c r="J23" s="250" t="s">
        <v>125</v>
      </c>
      <c r="K23" s="250" t="s">
        <v>125</v>
      </c>
      <c r="L23" s="95">
        <v>25.0</v>
      </c>
      <c r="M23" s="250" t="s">
        <v>125</v>
      </c>
      <c r="N23" s="250" t="s">
        <v>125</v>
      </c>
      <c r="O23" s="98">
        <f>IF(MAX(I23:K23)&gt;0,IF(MAX(I23:K23)&lt;0,0,TRUNC(MAX(I23:K23)/1)*1),"")</f>
        <v>25</v>
      </c>
      <c r="P23" s="99">
        <f>IF(MAX(L23:N23)&gt;0,IF(MAX(L23:N23)&lt;0,0,TRUNC(MAX(L23:N23)/1)*1),"")</f>
        <v>25</v>
      </c>
      <c r="Q23" s="100">
        <f>IF(O23="","",IF(P23="","",IF(SUM(O23:P23)=0,"",SUM(O23:P23))))</f>
        <v>50</v>
      </c>
      <c r="R23" s="101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>62.919024</v>
      </c>
      <c r="S23" s="102" t="str">
        <f>IF(AD23=1,R23*AG23,"")</f>
        <v/>
      </c>
      <c r="T23" s="103">
        <f>IF('K3'!G21="","",'K3'!G21)</f>
        <v>4.99</v>
      </c>
      <c r="U23" s="103">
        <f>IF('K3'!K21="","",'K3'!K21)</f>
        <v>10.53</v>
      </c>
      <c r="V23" s="103">
        <f>IF('K3'!N21="","",'K3'!N21)</f>
        <v>9.15</v>
      </c>
      <c r="W23" s="103"/>
      <c r="X23" s="249" t="str">
        <f>IF(AC23&gt;34,(IF(OR(Q24="",T24="",U24="",V24=""),"",SUM(Q24,T24,U24,V24))*AG23),IF(OR(Q24="",T24="",U24="",V24=""),"",""))</f>
        <v/>
      </c>
      <c r="Y23" s="105"/>
      <c r="Z23" s="106"/>
      <c r="AA23" s="107">
        <f>V5</f>
        <v>44821</v>
      </c>
      <c r="AB23" s="108" t="str">
        <f>IF(ISNUMBER(FIND("M",C23)),"m",IF(ISNUMBER(FIND("K",C23)),"k"))</f>
        <v>k</v>
      </c>
      <c r="AC23" s="109">
        <f>IF(OR(E23="",AA23=""),0,(YEAR(AA23)-YEAR(E23)))</f>
        <v>20</v>
      </c>
      <c r="AD23" s="110" t="str">
        <f>IF(AC23&gt;34,1,"")</f>
        <v/>
      </c>
      <c r="AE23" s="111" t="b">
        <f>IF(AD23=1,LOOKUP(AC23,'Meltzer-Faber'!A3:A63,'Meltzer-Faber'!B3:B63))</f>
        <v>0</v>
      </c>
      <c r="AF23" s="111" t="b">
        <f>IF(AD23=1,LOOKUP(AC23,'Meltzer-Faber'!A3:A63,'Meltzer-Faber'!C3:C63))</f>
        <v>0</v>
      </c>
      <c r="AG23" s="111" t="b">
        <f>IF(AB23="m",AE23,IF(AB23="k",AF23,""))</f>
        <v>0</v>
      </c>
      <c r="AH23" s="130">
        <f>IF(B23="","",IF(B23&gt;175.508,1,IF(B23&lt;32,10^(0.75194503*LOG10(32/175.508)^2),10^(0.75194503*LOG10(B23/175.508)^2))))</f>
        <v>1.346786741</v>
      </c>
      <c r="AI23" s="113"/>
      <c r="AJ23" s="113"/>
      <c r="AK23" s="113"/>
      <c r="AL23" s="113"/>
      <c r="AM23" s="113"/>
    </row>
    <row r="24" ht="18.0" customHeight="1">
      <c r="A24" s="114"/>
      <c r="B24" s="115"/>
      <c r="C24" s="116"/>
      <c r="D24" s="117"/>
      <c r="E24" s="118"/>
      <c r="F24" s="119"/>
      <c r="G24" s="120"/>
      <c r="H24" s="120"/>
      <c r="I24" s="121"/>
      <c r="J24" s="78"/>
      <c r="K24" s="79"/>
      <c r="L24" s="122"/>
      <c r="M24" s="78"/>
      <c r="N24" s="79"/>
      <c r="O24" s="116"/>
      <c r="P24" s="123"/>
      <c r="Q24" s="124">
        <f>IF(R23="","",R23*1.2)</f>
        <v>75.50282881</v>
      </c>
      <c r="R24" s="78"/>
      <c r="S24" s="125"/>
      <c r="T24" s="126">
        <f>IF(T23="","",T23*20)</f>
        <v>99.8</v>
      </c>
      <c r="U24" s="126">
        <f>IF(U23="","",(U23*10)*AH23)</f>
        <v>141.8166438</v>
      </c>
      <c r="V24" s="126">
        <f>IF(V23="","",IF((80+(8-ROUNDUP(V23,1))*40)&lt;0,0,80+(8-ROUNDUP(V23,1))*40))</f>
        <v>32</v>
      </c>
      <c r="W24" s="126">
        <f>IF(SUM(T24,U24,V24)&gt;0,SUM(T24,U24,V24),"")</f>
        <v>273.6166438</v>
      </c>
      <c r="X24" s="104">
        <f>IF(OR(Q24="",T24="",U24="",V24=""),"",SUM(Q24,T24,U24,V24))</f>
        <v>349.1194727</v>
      </c>
      <c r="Y24" s="127">
        <v>5.0</v>
      </c>
      <c r="Z24" s="128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</row>
    <row r="25" ht="18.0" customHeight="1">
      <c r="A25" s="90" t="s">
        <v>63</v>
      </c>
      <c r="B25" s="91">
        <v>75.15</v>
      </c>
      <c r="C25" s="92" t="s">
        <v>126</v>
      </c>
      <c r="D25" s="93" t="s">
        <v>121</v>
      </c>
      <c r="E25" s="94">
        <v>37069.0</v>
      </c>
      <c r="F25" s="95"/>
      <c r="G25" s="96" t="s">
        <v>127</v>
      </c>
      <c r="H25" s="248" t="s">
        <v>123</v>
      </c>
      <c r="I25" s="95">
        <v>46.0</v>
      </c>
      <c r="J25" s="95">
        <v>48.0</v>
      </c>
      <c r="K25" s="95">
        <v>51.0</v>
      </c>
      <c r="L25" s="95">
        <v>-64.0</v>
      </c>
      <c r="M25" s="95">
        <v>64.0</v>
      </c>
      <c r="N25" s="95">
        <v>67.0</v>
      </c>
      <c r="O25" s="98">
        <f>IF(MAX(I25:K25)&gt;0,IF(MAX(I25:K25)&lt;0,0,TRUNC(MAX(I25:K25)/1)*1),"")</f>
        <v>51</v>
      </c>
      <c r="P25" s="99">
        <f>IF(MAX(L25:N25)&gt;0,IF(MAX(L25:N25)&lt;0,0,TRUNC(MAX(L25:N25)/1)*1),"")</f>
        <v>67</v>
      </c>
      <c r="Q25" s="100">
        <f>IF(O25="","",IF(P25="","",IF(SUM(O25:P25)=0,"",SUM(O25:P25))))</f>
        <v>118</v>
      </c>
      <c r="R25" s="101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>140.4353622</v>
      </c>
      <c r="S25" s="102" t="str">
        <f>IF(AD25=1,R25*AG25,"")</f>
        <v/>
      </c>
      <c r="T25" s="103">
        <f>IF('K3'!G23="","",'K3'!G23)</f>
        <v>7.02</v>
      </c>
      <c r="U25" s="103">
        <f>IF('K3'!K23="","",'K3'!K23)</f>
        <v>10.03</v>
      </c>
      <c r="V25" s="103">
        <f>IF('K3'!N23="","",'K3'!N23)</f>
        <v>7.29</v>
      </c>
      <c r="W25" s="103"/>
      <c r="X25" s="249" t="str">
        <f>IF(AC25&gt;34,(IF(OR(Q26="",T26="",U26="",V26=""),"",SUM(Q26,T26,U26,V26))*AG25),IF(OR(Q26="",T26="",U26="",V26=""),"",""))</f>
        <v/>
      </c>
      <c r="Y25" s="105"/>
      <c r="Z25" s="106"/>
      <c r="AA25" s="107">
        <f>V5</f>
        <v>44821</v>
      </c>
      <c r="AB25" s="108" t="str">
        <f>IF(ISNUMBER(FIND("M",C25)),"m",IF(ISNUMBER(FIND("K",C25)),"k"))</f>
        <v>k</v>
      </c>
      <c r="AC25" s="109">
        <f>IF(OR(E25="",AA25=""),0,(YEAR(AA25)-YEAR(E25)))</f>
        <v>21</v>
      </c>
      <c r="AD25" s="110" t="str">
        <f>IF(AC25&gt;34,1,"")</f>
        <v/>
      </c>
      <c r="AE25" s="111" t="b">
        <f>IF(AD25=1,LOOKUP(AC25,'Meltzer-Faber'!A3:A63,'Meltzer-Faber'!B3:B63))</f>
        <v>0</v>
      </c>
      <c r="AF25" s="111" t="b">
        <f>IF(AD25=1,LOOKUP(AC25,'Meltzer-Faber'!A3:A63,'Meltzer-Faber'!C3:C63))</f>
        <v>0</v>
      </c>
      <c r="AG25" s="111" t="b">
        <f>IF(AB25="m",AE25,IF(AB25="k",AF25,""))</f>
        <v>0</v>
      </c>
      <c r="AH25" s="130">
        <f>IF(B25="","",IF(B25&gt;175.508,1,IF(B25&lt;32,10^(0.75194503*LOG10(32/175.508)^2),10^(0.75194503*LOG10(B25/175.508)^2))))</f>
        <v>1.264838658</v>
      </c>
      <c r="AI25" s="113"/>
      <c r="AJ25" s="113"/>
      <c r="AK25" s="113"/>
      <c r="AL25" s="113"/>
      <c r="AM25" s="113"/>
    </row>
    <row r="26" ht="18.0" customHeight="1">
      <c r="A26" s="114"/>
      <c r="B26" s="115"/>
      <c r="C26" s="116"/>
      <c r="D26" s="117"/>
      <c r="E26" s="118"/>
      <c r="F26" s="119"/>
      <c r="G26" s="120"/>
      <c r="H26" s="120"/>
      <c r="I26" s="121"/>
      <c r="J26" s="78"/>
      <c r="K26" s="79"/>
      <c r="L26" s="122"/>
      <c r="M26" s="78"/>
      <c r="N26" s="79"/>
      <c r="O26" s="116"/>
      <c r="P26" s="123"/>
      <c r="Q26" s="124">
        <f>IF(R25="","",R25*1.2)</f>
        <v>168.5224346</v>
      </c>
      <c r="R26" s="78"/>
      <c r="S26" s="125"/>
      <c r="T26" s="126">
        <f>IF(T25="","",T25*20)</f>
        <v>140.4</v>
      </c>
      <c r="U26" s="126">
        <f>IF(U25="","",(U25*10)*AH25)</f>
        <v>126.8633174</v>
      </c>
      <c r="V26" s="126">
        <f>IF(V25="","",IF((80+(8-ROUNDUP(V25,1))*40)&lt;0,0,80+(8-ROUNDUP(V25,1))*40))</f>
        <v>108</v>
      </c>
      <c r="W26" s="126">
        <f>IF(SUM(T26,U26,V26)&gt;0,SUM(T26,U26,V26),"")</f>
        <v>375.2633174</v>
      </c>
      <c r="X26" s="104">
        <f>IF(OR(Q26="",T26="",U26="",V26=""),"",SUM(Q26,T26,U26,V26))</f>
        <v>543.7857521</v>
      </c>
      <c r="Y26" s="127">
        <v>4.0</v>
      </c>
      <c r="Z26" s="128"/>
      <c r="AA26" s="107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</row>
    <row r="27" ht="18.0" customHeight="1">
      <c r="A27" s="90" t="s">
        <v>63</v>
      </c>
      <c r="B27" s="91">
        <v>72.9</v>
      </c>
      <c r="C27" s="92" t="s">
        <v>110</v>
      </c>
      <c r="D27" s="93" t="s">
        <v>121</v>
      </c>
      <c r="E27" s="94">
        <v>37977.0</v>
      </c>
      <c r="F27" s="95"/>
      <c r="G27" s="96" t="s">
        <v>128</v>
      </c>
      <c r="H27" s="248" t="s">
        <v>129</v>
      </c>
      <c r="I27" s="95">
        <v>66.0</v>
      </c>
      <c r="J27" s="95">
        <v>70.0</v>
      </c>
      <c r="K27" s="95">
        <v>72.0</v>
      </c>
      <c r="L27" s="95">
        <v>80.0</v>
      </c>
      <c r="M27" s="95">
        <v>85.0</v>
      </c>
      <c r="N27" s="95">
        <v>-87.0</v>
      </c>
      <c r="O27" s="98">
        <f>IF(MAX(I27:K27)&gt;0,IF(MAX(I27:K27)&lt;0,0,TRUNC(MAX(I27:K27)/1)*1),"")</f>
        <v>72</v>
      </c>
      <c r="P27" s="99">
        <f>IF(MAX(L27:N27)&gt;0,IF(MAX(L27:N27)&lt;0,0,TRUNC(MAX(L27:N27)/1)*1),"")</f>
        <v>85</v>
      </c>
      <c r="Q27" s="100">
        <f>IF(O27="","",IF(P27="","",IF(SUM(O27:P27)=0,"",SUM(O27:P27))))</f>
        <v>157</v>
      </c>
      <c r="R27" s="101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>189.6951817</v>
      </c>
      <c r="S27" s="102" t="str">
        <f>IF(AD27=1,R27*AG27,"")</f>
        <v/>
      </c>
      <c r="T27" s="103">
        <f>IF('K3'!G25="","",'K3'!G25)</f>
        <v>6.49</v>
      </c>
      <c r="U27" s="103">
        <f>IF('K3'!K25="","",'K3'!K25)</f>
        <v>8.45</v>
      </c>
      <c r="V27" s="103">
        <f>IF('K3'!N25="","",'K3'!N25)</f>
        <v>7.64</v>
      </c>
      <c r="W27" s="103"/>
      <c r="X27" s="249" t="str">
        <f>IF(AC27&gt;34,(IF(OR(Q28="",T28="",U28="",V28=""),"",SUM(Q28,T28,U28,V28))*AG27),IF(OR(Q28="",T28="",U28="",V28=""),"",""))</f>
        <v/>
      </c>
      <c r="Y27" s="105"/>
      <c r="Z27" s="106"/>
      <c r="AA27" s="107">
        <f>V5</f>
        <v>44821</v>
      </c>
      <c r="AB27" s="108" t="str">
        <f>IF(ISNUMBER(FIND("M",C27)),"m",IF(ISNUMBER(FIND("K",C27)),"k"))</f>
        <v>k</v>
      </c>
      <c r="AC27" s="109">
        <f>IF(OR(E27="",AA27=""),0,(YEAR(AA27)-YEAR(E27)))</f>
        <v>19</v>
      </c>
      <c r="AD27" s="110" t="str">
        <f>IF(AC27&gt;34,1,"")</f>
        <v/>
      </c>
      <c r="AE27" s="111" t="b">
        <f>IF(AD27=1,LOOKUP(AC27,'Meltzer-Faber'!A3:A63,'Meltzer-Faber'!B3:B63))</f>
        <v>0</v>
      </c>
      <c r="AF27" s="111" t="b">
        <f>IF(AD27=1,LOOKUP(AC27,'Meltzer-Faber'!A3:A63,'Meltzer-Faber'!C3:C63))</f>
        <v>0</v>
      </c>
      <c r="AG27" s="111" t="b">
        <f>IF(AB27="m",AE27,IF(AB27="k",AF27,""))</f>
        <v>0</v>
      </c>
      <c r="AH27" s="130">
        <f>IF(B27="","",IF(B27&gt;175.508,1,IF(B27&lt;32,10^(0.75194503*LOG10(32/175.508)^2),10^(0.75194503*LOG10(B27/175.508)^2))))</f>
        <v>1.28670677</v>
      </c>
      <c r="AI27" s="113"/>
      <c r="AJ27" s="113"/>
      <c r="AK27" s="113"/>
      <c r="AL27" s="113"/>
      <c r="AM27" s="113"/>
    </row>
    <row r="28" ht="18.0" customHeight="1">
      <c r="A28" s="114"/>
      <c r="B28" s="115"/>
      <c r="C28" s="116"/>
      <c r="D28" s="117"/>
      <c r="E28" s="118"/>
      <c r="F28" s="119"/>
      <c r="G28" s="120"/>
      <c r="H28" s="120"/>
      <c r="I28" s="121"/>
      <c r="J28" s="78"/>
      <c r="K28" s="79"/>
      <c r="L28" s="122"/>
      <c r="M28" s="78"/>
      <c r="N28" s="79"/>
      <c r="O28" s="116"/>
      <c r="P28" s="123"/>
      <c r="Q28" s="124">
        <f>IF(R27="","",R27*1.2)</f>
        <v>227.634218</v>
      </c>
      <c r="R28" s="78"/>
      <c r="S28" s="125"/>
      <c r="T28" s="126">
        <f>IF(T27="","",T27*20)</f>
        <v>129.8</v>
      </c>
      <c r="U28" s="126">
        <f>IF(U27="","",(U27*10)*AH27)</f>
        <v>108.7267221</v>
      </c>
      <c r="V28" s="126">
        <f>IF(V27="","",IF((80+(8-ROUNDUP(V27,1))*40)&lt;0,0,80+(8-ROUNDUP(V27,1))*40))</f>
        <v>92</v>
      </c>
      <c r="W28" s="126">
        <f>IF(SUM(T28,U28,V28)&gt;0,SUM(T28,U28,V28),"")</f>
        <v>330.5267221</v>
      </c>
      <c r="X28" s="104">
        <f>IF(OR(Q28="",T28="",U28="",V28=""),"",SUM(Q28,T28,U28,V28))</f>
        <v>558.1609401</v>
      </c>
      <c r="Y28" s="127">
        <v>3.0</v>
      </c>
      <c r="Z28" s="128"/>
      <c r="AA28" s="107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ht="18.0" customHeight="1">
      <c r="A29" s="47" t="s">
        <v>63</v>
      </c>
      <c r="B29" s="48">
        <v>73.96</v>
      </c>
      <c r="C29" s="49" t="s">
        <v>126</v>
      </c>
      <c r="D29" s="50" t="s">
        <v>121</v>
      </c>
      <c r="E29" s="51">
        <v>36401.0</v>
      </c>
      <c r="F29" s="52"/>
      <c r="G29" s="53" t="s">
        <v>130</v>
      </c>
      <c r="H29" s="144" t="s">
        <v>65</v>
      </c>
      <c r="I29" s="52">
        <v>-82.0</v>
      </c>
      <c r="J29" s="52">
        <v>82.0</v>
      </c>
      <c r="K29" s="52">
        <v>88.0</v>
      </c>
      <c r="L29" s="52">
        <v>-101.0</v>
      </c>
      <c r="M29" s="52">
        <v>101.0</v>
      </c>
      <c r="N29" s="52">
        <v>-105.0</v>
      </c>
      <c r="O29" s="55">
        <f>IF(MAX(I29:K29)&gt;0,IF(MAX(I29:K29)&lt;0,0,TRUNC(MAX(I29:K29)/1)*1),"")</f>
        <v>88</v>
      </c>
      <c r="P29" s="56">
        <f>IF(MAX(L29:N29)&gt;0,IF(MAX(L29:N29)&lt;0,0,TRUNC(MAX(L29:N29)/1)*1),"")</f>
        <v>101</v>
      </c>
      <c r="Q29" s="57">
        <f>IF(O29="","",IF(P29="","",IF(SUM(O29:P29)=0,"",SUM(O29:P29))))</f>
        <v>189</v>
      </c>
      <c r="R29" s="58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>226.7086143</v>
      </c>
      <c r="S29" s="59" t="str">
        <f>IF(AD29=1,R29*AG29,"")</f>
        <v/>
      </c>
      <c r="T29" s="60">
        <f>IF('K3'!G27="","",'K3'!G27)</f>
        <v>7.23</v>
      </c>
      <c r="U29" s="60">
        <f>IF('K3'!K27="","",'K3'!K27)</f>
        <v>10.55</v>
      </c>
      <c r="V29" s="60">
        <f>IF('K3'!N27="","",'K3'!N27)</f>
        <v>7.26</v>
      </c>
      <c r="W29" s="60"/>
      <c r="X29" s="206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44821</v>
      </c>
      <c r="AB29" s="65" t="str">
        <f>IF(ISNUMBER(FIND("M",C29)),"m",IF(ISNUMBER(FIND("K",C29)),"k"))</f>
        <v>k</v>
      </c>
      <c r="AC29" s="66">
        <f>IF(OR(E29="",AA29=""),0,(YEAR(AA29)-YEAR(E29)))</f>
        <v>23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b">
        <f>IF(AB29="m",AE29,IF(AB29="k",AF29,""))</f>
        <v>0</v>
      </c>
      <c r="AH29" s="246">
        <f>IF(B29="","",IF(B29&gt;175.508,1,IF(B29&lt;32,10^(0.75194503*LOG10(32/175.508)^2),10^(0.75194503*LOG10(B29/175.508)^2))))</f>
        <v>1.276178823</v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5"/>
      <c r="G30" s="76"/>
      <c r="H30" s="76"/>
      <c r="I30" s="77"/>
      <c r="J30" s="78"/>
      <c r="K30" s="79"/>
      <c r="L30" s="80"/>
      <c r="M30" s="78"/>
      <c r="N30" s="79"/>
      <c r="O30" s="72"/>
      <c r="P30" s="81"/>
      <c r="Q30" s="82">
        <f>IF(AC29&gt;34,IF(S29="","",S29*1.2),IF(R29="","",R29*1.2))</f>
        <v>272.0503371</v>
      </c>
      <c r="R30" s="78"/>
      <c r="S30" s="83"/>
      <c r="T30" s="84">
        <f>IF(T29="","",T29*20)</f>
        <v>144.6</v>
      </c>
      <c r="U30" s="84">
        <f>IF(U29="","",(U29*10)*AH29)</f>
        <v>134.6368658</v>
      </c>
      <c r="V30" s="84">
        <f>IF(V29="","",IF((80+(8-ROUNDUP(V29,1))*40)&lt;0,0,80+(8-ROUNDUP(V29,1))*40))</f>
        <v>108</v>
      </c>
      <c r="W30" s="84">
        <f>IF(SUM(T30,U30,V30)&gt;0,SUM(T30,U30,V30),"")</f>
        <v>387.2368658</v>
      </c>
      <c r="X30" s="61">
        <f>IF(OR(Q30="",T30="",U30="",V30=""),"",SUM(Q30,T30,U30,V30))</f>
        <v>659.2872029</v>
      </c>
      <c r="Y30" s="85">
        <v>2.0</v>
      </c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47"/>
      <c r="B31" s="48"/>
      <c r="C31" s="49"/>
      <c r="D31" s="50"/>
      <c r="E31" s="51"/>
      <c r="F31" s="52"/>
      <c r="G31" s="53"/>
      <c r="H31" s="144"/>
      <c r="I31" s="52"/>
      <c r="J31" s="52"/>
      <c r="K31" s="52"/>
      <c r="L31" s="52"/>
      <c r="M31" s="52"/>
      <c r="N31" s="52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IF('K3'!G29="","",'K3'!G29)</f>
        <v/>
      </c>
      <c r="U31" s="60" t="str">
        <f>IF('K3'!K29="","",'K3'!K29)</f>
        <v/>
      </c>
      <c r="V31" s="60" t="str">
        <f>IF('K3'!N29="","",'K3'!N29)</f>
        <v/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44821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246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70"/>
      <c r="B32" s="71"/>
      <c r="C32" s="72"/>
      <c r="D32" s="73"/>
      <c r="E32" s="74"/>
      <c r="F32" s="75"/>
      <c r="G32" s="133" t="s">
        <v>66</v>
      </c>
      <c r="H32" s="76"/>
      <c r="I32" s="77"/>
      <c r="J32" s="78"/>
      <c r="K32" s="79"/>
      <c r="L32" s="80"/>
      <c r="M32" s="78"/>
      <c r="N32" s="79"/>
      <c r="O32" s="146"/>
      <c r="P32" s="149"/>
      <c r="Q32" s="82" t="str">
        <f>IF(AC31&gt;34,IF(S31="","",S31*1.2),IF(R31="","",R31*1.2))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47" t="s">
        <v>109</v>
      </c>
      <c r="B33" s="48">
        <v>58.5</v>
      </c>
      <c r="C33" s="49" t="s">
        <v>68</v>
      </c>
      <c r="D33" s="50" t="s">
        <v>111</v>
      </c>
      <c r="E33" s="51">
        <v>38424.0</v>
      </c>
      <c r="F33" s="52"/>
      <c r="G33" s="53" t="s">
        <v>116</v>
      </c>
      <c r="H33" s="144" t="s">
        <v>53</v>
      </c>
      <c r="I33" s="52">
        <v>72.0</v>
      </c>
      <c r="J33" s="52">
        <v>75.0</v>
      </c>
      <c r="K33" s="52">
        <v>-78.0</v>
      </c>
      <c r="L33" s="52">
        <v>89.0</v>
      </c>
      <c r="M33" s="52">
        <v>92.0</v>
      </c>
      <c r="N33" s="52">
        <v>-95.0</v>
      </c>
      <c r="O33" s="157">
        <f>IF(MAX(I33:K33)&gt;0,IF(MAX(I33:K33)&lt;0,0,TRUNC(MAX(I33:K33)/1)*1),"")</f>
        <v>75</v>
      </c>
      <c r="P33" s="158">
        <f>IF(MAX(L33:N33)&gt;0,IF(MAX(L33:N33)&lt;0,0,TRUNC(MAX(L33:N33)/1)*1),"")</f>
        <v>92</v>
      </c>
      <c r="Q33" s="159">
        <f>IF(O33="","",IF(P33="","",IF(SUM(O33:P33)=0,"",SUM(O33:P33))))</f>
        <v>167</v>
      </c>
      <c r="R33" s="160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>247.6891431</v>
      </c>
      <c r="S33" s="161" t="str">
        <f>IF(AD33=1,R33*AG33,"")</f>
        <v/>
      </c>
      <c r="T33" s="162">
        <f>IF('K3'!G31="","",'K3'!G31)</f>
        <v>7.46</v>
      </c>
      <c r="U33" s="162">
        <f>IF('K3'!K31="","",'K3'!K31)</f>
        <v>6.98</v>
      </c>
      <c r="V33" s="162">
        <f>IF('K3'!N31="","",'K3'!N31)</f>
        <v>6.64</v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44821</v>
      </c>
      <c r="AB33" s="65" t="str">
        <f>IF(ISNUMBER(FIND("M",C33)),"m",IF(ISNUMBER(FIND("K",C33)),"k"))</f>
        <v>m</v>
      </c>
      <c r="AC33" s="66">
        <f>IF(OR(E33="",AA33=""),0,(YEAR(AA33)-YEAR(E33)))</f>
        <v>17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b">
        <f>IF(AB33="m",AE33,IF(AB33="k",AF33,""))</f>
        <v>0</v>
      </c>
      <c r="AH33" s="246">
        <f>IF(B33="","",IF(B33&gt;175.508,1,IF(B33&lt;32,10^(0.75194503*LOG10(32/175.508)^2),10^(0.75194503*LOG10(B33/175.508)^2))))</f>
        <v>1.483168522</v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5"/>
      <c r="G34" s="76"/>
      <c r="H34" s="76"/>
      <c r="I34" s="77"/>
      <c r="J34" s="78"/>
      <c r="K34" s="79"/>
      <c r="L34" s="80"/>
      <c r="M34" s="78"/>
      <c r="N34" s="79"/>
      <c r="O34" s="80"/>
      <c r="P34" s="166"/>
      <c r="Q34" s="82">
        <f>IF(AC33&gt;34,IF(S33="","",S33*1.2),IF(R33="","",R33*1.2))</f>
        <v>297.2269717</v>
      </c>
      <c r="R34" s="78"/>
      <c r="S34" s="83"/>
      <c r="T34" s="84">
        <f>IF(T33="","",T33*20)</f>
        <v>149.2</v>
      </c>
      <c r="U34" s="84">
        <f>IF(U33="","",(U33*10)*AH33)</f>
        <v>103.5251628</v>
      </c>
      <c r="V34" s="84">
        <f>IF(V33="","",IF((80+(8-ROUNDUP(V33,1))*40)&lt;0,0,80+(8-ROUNDUP(V33,1))*40))</f>
        <v>132</v>
      </c>
      <c r="W34" s="84">
        <f>IF(SUM(T34,U34,V34)&gt;0,SUM(T34,U34,V34),"")</f>
        <v>384.7251628</v>
      </c>
      <c r="X34" s="61">
        <f>IF(OR(Q34="",T34="",U34="",V34=""),"",SUM(Q34,T34,U34,V34))</f>
        <v>681.9521345</v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47"/>
      <c r="B35" s="48"/>
      <c r="C35" s="49"/>
      <c r="D35" s="50"/>
      <c r="E35" s="51"/>
      <c r="F35" s="52"/>
      <c r="G35" s="53"/>
      <c r="H35" s="144"/>
      <c r="I35" s="52"/>
      <c r="J35" s="52"/>
      <c r="K35" s="52"/>
      <c r="L35" s="52"/>
      <c r="M35" s="52"/>
      <c r="N35" s="52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162" t="str">
        <f>IF('K3'!G33="","",'K3'!G33)</f>
        <v/>
      </c>
      <c r="U35" s="162" t="str">
        <f>IF('K3'!K33="","",'K3'!K33)</f>
        <v/>
      </c>
      <c r="V35" s="162" t="str">
        <f>IF('K3'!N33="","",'K3'!N33)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44821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70</v>
      </c>
      <c r="H38" s="193" t="s">
        <v>71</v>
      </c>
      <c r="I38" s="194">
        <v>1.0</v>
      </c>
      <c r="J38" s="193" t="s">
        <v>131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73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107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132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82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82</v>
      </c>
      <c r="H46" s="198" t="s">
        <v>85</v>
      </c>
      <c r="I46" s="195" t="s">
        <v>133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9:N9">
    <cfRule type="cellIs" dxfId="0" priority="1" stopIfTrue="1" operator="between">
      <formula>1</formula>
      <formula>300</formula>
    </cfRule>
  </conditionalFormatting>
  <conditionalFormatting sqref="I9:N9">
    <cfRule type="cellIs" dxfId="1" priority="2" stopIfTrue="1" operator="lessThanOrEqual">
      <formula>0</formula>
    </cfRule>
  </conditionalFormatting>
  <conditionalFormatting sqref="I21:N21">
    <cfRule type="cellIs" dxfId="0" priority="3" stopIfTrue="1" operator="between">
      <formula>1</formula>
      <formula>300</formula>
    </cfRule>
  </conditionalFormatting>
  <conditionalFormatting sqref="I21:N21">
    <cfRule type="cellIs" dxfId="1" priority="4" stopIfTrue="1" operator="lessThanOrEqual">
      <formula>0</formula>
    </cfRule>
  </conditionalFormatting>
  <conditionalFormatting sqref="I15:N15">
    <cfRule type="cellIs" dxfId="0" priority="5" stopIfTrue="1" operator="between">
      <formula>1</formula>
      <formula>300</formula>
    </cfRule>
  </conditionalFormatting>
  <conditionalFormatting sqref="I15:N15">
    <cfRule type="cellIs" dxfId="1" priority="6" stopIfTrue="1" operator="lessThanOrEqual">
      <formula>0</formula>
    </cfRule>
  </conditionalFormatting>
  <conditionalFormatting sqref="I27:N27">
    <cfRule type="cellIs" dxfId="0" priority="7" stopIfTrue="1" operator="between">
      <formula>1</formula>
      <formula>300</formula>
    </cfRule>
  </conditionalFormatting>
  <conditionalFormatting sqref="I27:N27">
    <cfRule type="cellIs" dxfId="1" priority="8" stopIfTrue="1" operator="lessThanOrEqual">
      <formula>0</formula>
    </cfRule>
  </conditionalFormatting>
  <conditionalFormatting sqref="I23:N23">
    <cfRule type="cellIs" dxfId="0" priority="9" stopIfTrue="1" operator="between">
      <formula>1</formula>
      <formula>300</formula>
    </cfRule>
  </conditionalFormatting>
  <conditionalFormatting sqref="I23:N23">
    <cfRule type="cellIs" dxfId="1" priority="10" stopIfTrue="1" operator="lessThanOrEqual">
      <formula>0</formula>
    </cfRule>
  </conditionalFormatting>
  <conditionalFormatting sqref="I25:N25">
    <cfRule type="cellIs" dxfId="0" priority="11" stopIfTrue="1" operator="between">
      <formula>1</formula>
      <formula>300</formula>
    </cfRule>
  </conditionalFormatting>
  <conditionalFormatting sqref="I25:N25">
    <cfRule type="cellIs" dxfId="1" priority="12" stopIfTrue="1" operator="lessThanOrEqual">
      <formula>0</formula>
    </cfRule>
  </conditionalFormatting>
  <conditionalFormatting sqref="I17:N17">
    <cfRule type="cellIs" dxfId="0" priority="13" stopIfTrue="1" operator="between">
      <formula>1</formula>
      <formula>300</formula>
    </cfRule>
  </conditionalFormatting>
  <conditionalFormatting sqref="I17:N17">
    <cfRule type="cellIs" dxfId="1" priority="14" stopIfTrue="1" operator="lessThanOrEqual">
      <formula>0</formula>
    </cfRule>
  </conditionalFormatting>
  <conditionalFormatting sqref="I19:N19">
    <cfRule type="cellIs" dxfId="0" priority="15" stopIfTrue="1" operator="between">
      <formula>1</formula>
      <formula>300</formula>
    </cfRule>
  </conditionalFormatting>
  <conditionalFormatting sqref="I19:N19">
    <cfRule type="cellIs" dxfId="1" priority="16" stopIfTrue="1" operator="lessThanOrEqual">
      <formula>0</formula>
    </cfRule>
  </conditionalFormatting>
  <conditionalFormatting sqref="I13:N13">
    <cfRule type="cellIs" dxfId="0" priority="17" stopIfTrue="1" operator="between">
      <formula>1</formula>
      <formula>300</formula>
    </cfRule>
  </conditionalFormatting>
  <conditionalFormatting sqref="I13:N13">
    <cfRule type="cellIs" dxfId="1" priority="18" stopIfTrue="1" operator="lessThanOrEqual">
      <formula>0</formula>
    </cfRule>
  </conditionalFormatting>
  <conditionalFormatting sqref="I11:N11">
    <cfRule type="cellIs" dxfId="0" priority="19" stopIfTrue="1" operator="between">
      <formula>1</formula>
      <formula>300</formula>
    </cfRule>
  </conditionalFormatting>
  <conditionalFormatting sqref="I11:N11">
    <cfRule type="cellIs" dxfId="1" priority="20" stopIfTrue="1" operator="lessThanOrEqual">
      <formula>0</formula>
    </cfRule>
  </conditionalFormatting>
  <conditionalFormatting sqref="I29:N29">
    <cfRule type="cellIs" dxfId="0" priority="21" stopIfTrue="1" operator="between">
      <formula>1</formula>
      <formula>300</formula>
    </cfRule>
  </conditionalFormatting>
  <conditionalFormatting sqref="I29:N29">
    <cfRule type="cellIs" dxfId="1" priority="22" stopIfTrue="1" operator="lessThanOrEqual">
      <formula>0</formula>
    </cfRule>
  </conditionalFormatting>
  <conditionalFormatting sqref="I31:N31">
    <cfRule type="cellIs" dxfId="0" priority="23" stopIfTrue="1" operator="between">
      <formula>1</formula>
      <formula>300</formula>
    </cfRule>
  </conditionalFormatting>
  <conditionalFormatting sqref="I31:N31">
    <cfRule type="cellIs" dxfId="1" priority="24" stopIfTrue="1" operator="lessThanOrEqual">
      <formula>0</formula>
    </cfRule>
  </conditionalFormatting>
  <conditionalFormatting sqref="I35:N35">
    <cfRule type="cellIs" dxfId="0" priority="25" stopIfTrue="1" operator="between">
      <formula>1</formula>
      <formula>300</formula>
    </cfRule>
  </conditionalFormatting>
  <conditionalFormatting sqref="I35:N35">
    <cfRule type="cellIs" dxfId="1" priority="26" stopIfTrue="1" operator="lessThanOrEqual">
      <formula>0</formula>
    </cfRule>
  </conditionalFormatting>
  <conditionalFormatting sqref="I33:N33">
    <cfRule type="cellIs" dxfId="0" priority="27" stopIfTrue="1" operator="between">
      <formula>1</formula>
      <formula>300</formula>
    </cfRule>
  </conditionalFormatting>
  <conditionalFormatting sqref="I33:N33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4" width="9.14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134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44821.0</v>
      </c>
      <c r="X5" s="12" t="s">
        <v>11</v>
      </c>
      <c r="Y5" s="13">
        <v>4.0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135</v>
      </c>
      <c r="B9" s="48">
        <v>56.34</v>
      </c>
      <c r="C9" s="49" t="s">
        <v>68</v>
      </c>
      <c r="D9" s="50" t="s">
        <v>136</v>
      </c>
      <c r="E9" s="51">
        <v>39342.0</v>
      </c>
      <c r="F9" s="52"/>
      <c r="G9" s="53" t="s">
        <v>137</v>
      </c>
      <c r="H9" s="53" t="s">
        <v>56</v>
      </c>
      <c r="I9" s="52">
        <v>42.0</v>
      </c>
      <c r="J9" s="52">
        <v>-44.0</v>
      </c>
      <c r="K9" s="52">
        <v>45.0</v>
      </c>
      <c r="L9" s="52">
        <v>46.0</v>
      </c>
      <c r="M9" s="52">
        <v>49.0</v>
      </c>
      <c r="N9" s="52">
        <v>51.0</v>
      </c>
      <c r="O9" s="55">
        <f>IF(MAX(I9:K9)&gt;0,IF(MAX(I9:K9)&lt;0,0,TRUNC(MAX(I9:K9)/1)*1),"")</f>
        <v>45</v>
      </c>
      <c r="P9" s="56">
        <f>IF(MAX(L9:N9)&gt;0,IF(MAX(L9:N9)&lt;0,0,TRUNC(MAX(L9:N9)/1)*1),"")</f>
        <v>51</v>
      </c>
      <c r="Q9" s="57">
        <f>IF(O9="","",IF(P9="","",IF(SUM(O9:P9)=0,"",SUM(O9:P9))))</f>
        <v>96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146.3480128</v>
      </c>
      <c r="S9" s="59" t="str">
        <f>IF(AD9=1,R9*AG9,"")</f>
        <v/>
      </c>
      <c r="T9" s="60">
        <f>IF('K4'!G7="","",'K4'!G7)</f>
        <v>6.65</v>
      </c>
      <c r="U9" s="60">
        <f>IF('K4'!K7="","",'K4'!K7)</f>
        <v>8.17</v>
      </c>
      <c r="V9" s="60">
        <f>IF('K4'!N7="","",'K4'!N7)</f>
        <v>6.96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44821</v>
      </c>
      <c r="AB9" s="65" t="str">
        <f>IF(ISNUMBER(FIND("M",C9)),"m",IF(ISNUMBER(FIND("K",C9)),"k"))</f>
        <v>m</v>
      </c>
      <c r="AC9" s="66">
        <f>IF(OR(E9="",AA9=""),0,(YEAR(AA9)-YEAR(E9)))</f>
        <v>15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246">
        <f>IF(B9="","",IF(B9&gt;175.508,1,IF(B9&lt;32,10^(0.75194503*LOG10(32/175.508)^2),10^(0.75194503*LOG10(B9/175.508)^2))))</f>
        <v>1.524458467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7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175.6176154</v>
      </c>
      <c r="R10" s="78"/>
      <c r="S10" s="83"/>
      <c r="T10" s="84">
        <f>IF(T9="","",T9*20)</f>
        <v>133</v>
      </c>
      <c r="U10" s="84">
        <f>IF(U9="","",(U9*10)*AH9)</f>
        <v>124.5482568</v>
      </c>
      <c r="V10" s="84">
        <f>IF(V9="","",IF((80+(8-ROUNDUP(V9,1))*40)&lt;0,0,80+(8-ROUNDUP(V9,1))*40))</f>
        <v>120</v>
      </c>
      <c r="W10" s="84">
        <f>IF(SUM(T10,U10,V10)&gt;0,SUM(T10,U10,V10),"")</f>
        <v>377.5482568</v>
      </c>
      <c r="X10" s="61">
        <f>IF(OR(Q10="",T10="",U10="",V10=""),"",SUM(Q10,T10,U10,V10))</f>
        <v>553.1658721</v>
      </c>
      <c r="Y10" s="85">
        <v>14.0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90" t="s">
        <v>93</v>
      </c>
      <c r="B11" s="91">
        <v>61.34</v>
      </c>
      <c r="C11" s="92" t="s">
        <v>68</v>
      </c>
      <c r="D11" s="93" t="s">
        <v>136</v>
      </c>
      <c r="E11" s="94">
        <v>39222.0</v>
      </c>
      <c r="F11" s="95"/>
      <c r="G11" s="96" t="s">
        <v>138</v>
      </c>
      <c r="H11" s="96" t="s">
        <v>95</v>
      </c>
      <c r="I11" s="95">
        <v>40.0</v>
      </c>
      <c r="J11" s="95">
        <v>45.0</v>
      </c>
      <c r="K11" s="95">
        <v>-50.0</v>
      </c>
      <c r="L11" s="95">
        <v>60.0</v>
      </c>
      <c r="M11" s="95">
        <v>-67.0</v>
      </c>
      <c r="N11" s="95">
        <v>70.0</v>
      </c>
      <c r="O11" s="98">
        <f>IF(MAX(I11:K11)&gt;0,IF(MAX(I11:K11)&lt;0,0,TRUNC(MAX(I11:K11)/1)*1),"")</f>
        <v>45</v>
      </c>
      <c r="P11" s="99">
        <f>IF(MAX(L11:N11)&gt;0,IF(MAX(L11:N11)&lt;0,0,TRUNC(MAX(L11:N11)/1)*1),"")</f>
        <v>70</v>
      </c>
      <c r="Q11" s="100">
        <f>IF(O11="","",IF(P11="","",IF(SUM(O11:P11)=0,"",SUM(O11:P11))))</f>
        <v>115</v>
      </c>
      <c r="R11" s="101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164.9809671</v>
      </c>
      <c r="S11" s="102" t="str">
        <f>IF(AD11=1,R11*AG11,"")</f>
        <v/>
      </c>
      <c r="T11" s="103">
        <f>IF('K4'!G9="","",'K4'!G9)</f>
        <v>6.89</v>
      </c>
      <c r="U11" s="103">
        <f>IF('K4'!K9="","",'K4'!K9)</f>
        <v>5.5</v>
      </c>
      <c r="V11" s="103">
        <f>IF('K4'!N9="","",'K4'!N9)</f>
        <v>7.54</v>
      </c>
      <c r="W11" s="103"/>
      <c r="X11" s="249" t="str">
        <f>IF(AC11&gt;34,(IF(OR(Q12="",T12="",U12="",V12=""),"",SUM(Q12,T12,U12,V12))*AG11),IF(OR(Q12="",T12="",U12="",V12=""),"",""))</f>
        <v/>
      </c>
      <c r="Y11" s="105"/>
      <c r="Z11" s="106"/>
      <c r="AA11" s="107">
        <f>V5</f>
        <v>44821</v>
      </c>
      <c r="AB11" s="108" t="str">
        <f>IF(ISNUMBER(FIND("M",C11)),"m",IF(ISNUMBER(FIND("K",C11)),"k"))</f>
        <v>m</v>
      </c>
      <c r="AC11" s="109">
        <f>IF(OR(E11="",AA11=""),0,(YEAR(AA11)-YEAR(E11)))</f>
        <v>15</v>
      </c>
      <c r="AD11" s="110" t="str">
        <f>IF(AC11&gt;34,1,"")</f>
        <v/>
      </c>
      <c r="AE11" s="111" t="b">
        <f>IF(AD11=1,LOOKUP(AC11,'Meltzer-Faber'!A3:A63,'Meltzer-Faber'!B3:B63))</f>
        <v>0</v>
      </c>
      <c r="AF11" s="111" t="b">
        <f>IF(AD11=1,LOOKUP(AC11,'Meltzer-Faber'!A3:A63,'Meltzer-Faber'!C3:C63))</f>
        <v>0</v>
      </c>
      <c r="AG11" s="111" t="b">
        <f>IF(AB11="m",AE11,IF(AB11="k",AF11,""))</f>
        <v>0</v>
      </c>
      <c r="AH11" s="130">
        <f>IF(B11="","",IF(B11&gt;175.508,1,IF(B11&lt;32,10^(0.75194503*LOG10(32/175.508)^2),10^(0.75194503*LOG10(B11/175.508)^2))))</f>
        <v>1.434617105</v>
      </c>
      <c r="AI11" s="113"/>
      <c r="AJ11" s="113"/>
      <c r="AK11" s="113"/>
      <c r="AL11" s="113"/>
      <c r="AM11" s="113"/>
    </row>
    <row r="12" ht="18.0" customHeight="1">
      <c r="A12" s="114"/>
      <c r="B12" s="115"/>
      <c r="C12" s="116"/>
      <c r="D12" s="117"/>
      <c r="E12" s="118"/>
      <c r="F12" s="119"/>
      <c r="G12" s="120"/>
      <c r="H12" s="120"/>
      <c r="I12" s="121"/>
      <c r="J12" s="78"/>
      <c r="K12" s="79"/>
      <c r="L12" s="122"/>
      <c r="M12" s="78"/>
      <c r="N12" s="79"/>
      <c r="O12" s="116"/>
      <c r="P12" s="123"/>
      <c r="Q12" s="124">
        <f>IF(R11="","",R11*1.2)</f>
        <v>197.9771605</v>
      </c>
      <c r="R12" s="78"/>
      <c r="S12" s="125"/>
      <c r="T12" s="126">
        <f>IF(T11="","",T11*20)</f>
        <v>137.8</v>
      </c>
      <c r="U12" s="126">
        <f>IF(U11="","",(U11*10)*AH11)</f>
        <v>78.90394077</v>
      </c>
      <c r="V12" s="126">
        <f>IF(V11="","",IF((80+(8-ROUNDUP(V11,1))*40)&lt;0,0,80+(8-ROUNDUP(V11,1))*40))</f>
        <v>96</v>
      </c>
      <c r="W12" s="126">
        <f>IF(SUM(T12,U12,V12)&gt;0,SUM(T12,U12,V12),"")</f>
        <v>312.7039408</v>
      </c>
      <c r="X12" s="104">
        <f>IF(OR(Q12="",T12="",U12="",V12=""),"",SUM(Q12,T12,U12,V12))</f>
        <v>510.6811013</v>
      </c>
      <c r="Y12" s="127">
        <v>16.0</v>
      </c>
      <c r="Z12" s="128"/>
      <c r="AA12" s="107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</row>
    <row r="13" ht="18.0" customHeight="1">
      <c r="A13" s="90" t="s">
        <v>135</v>
      </c>
      <c r="B13" s="91">
        <v>60.0</v>
      </c>
      <c r="C13" s="92" t="s">
        <v>68</v>
      </c>
      <c r="D13" s="93" t="s">
        <v>136</v>
      </c>
      <c r="E13" s="94">
        <v>39199.0</v>
      </c>
      <c r="F13" s="95"/>
      <c r="G13" s="96" t="s">
        <v>139</v>
      </c>
      <c r="H13" s="96" t="s">
        <v>113</v>
      </c>
      <c r="I13" s="95">
        <v>56.0</v>
      </c>
      <c r="J13" s="95">
        <v>59.0</v>
      </c>
      <c r="K13" s="95">
        <v>-62.0</v>
      </c>
      <c r="L13" s="95">
        <v>-72.0</v>
      </c>
      <c r="M13" s="95">
        <v>72.0</v>
      </c>
      <c r="N13" s="95">
        <v>76.0</v>
      </c>
      <c r="O13" s="98">
        <f>IF(MAX(I13:K13)&gt;0,IF(MAX(I13:K13)&lt;0,0,TRUNC(MAX(I13:K13)/1)*1),"")</f>
        <v>59</v>
      </c>
      <c r="P13" s="99">
        <f>IF(MAX(L13:N13)&gt;0,IF(MAX(L13:N13)&lt;0,0,TRUNC(MAX(L13:N13)/1)*1),"")</f>
        <v>76</v>
      </c>
      <c r="Q13" s="100">
        <f>IF(O13="","",IF(P13="","",IF(SUM(O13:P13)=0,"",SUM(O13:P13))))</f>
        <v>135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196.6641705</v>
      </c>
      <c r="S13" s="102" t="str">
        <f>IF(AD13=1,R13*AG13,"")</f>
        <v/>
      </c>
      <c r="T13" s="103">
        <f>IF('K4'!G11="","",'K4'!G11)</f>
        <v>8.27</v>
      </c>
      <c r="U13" s="103">
        <f>IF('K4'!K11="","",'K4'!K11)</f>
        <v>12.73</v>
      </c>
      <c r="V13" s="103">
        <f>IF('K4'!N11="","",'K4'!N11)</f>
        <v>6.44</v>
      </c>
      <c r="W13" s="103"/>
      <c r="X13" s="249" t="str">
        <f>IF(AC13&gt;34,(IF(OR(Q14="",T14="",U14="",V14=""),"",SUM(Q14,T14,U14,V14))*AG13),IF(OR(Q14="",T14="",U14="",V14=""),"",""))</f>
        <v/>
      </c>
      <c r="Y13" s="105"/>
      <c r="Z13" s="106"/>
      <c r="AA13" s="107">
        <f>V5</f>
        <v>44821</v>
      </c>
      <c r="AB13" s="108" t="str">
        <f>IF(ISNUMBER(FIND("M",C13)),"m",IF(ISNUMBER(FIND("K",C13)),"k"))</f>
        <v>m</v>
      </c>
      <c r="AC13" s="109">
        <f>IF(OR(E13="",AA13=""),0,(YEAR(AA13)-YEAR(E13)))</f>
        <v>15</v>
      </c>
      <c r="AD13" s="110" t="str">
        <f>IF(AC13&gt;34,1,"")</f>
        <v/>
      </c>
      <c r="AE13" s="111" t="b">
        <f>IF(AD13=1,LOOKUP(AC13,'Meltzer-Faber'!A3:A63,'Meltzer-Faber'!B3:B63))</f>
        <v>0</v>
      </c>
      <c r="AF13" s="111" t="b">
        <f>IF(AD13=1,LOOKUP(AC13,'Meltzer-Faber'!A3:A63,'Meltzer-Faber'!C3:C63))</f>
        <v>0</v>
      </c>
      <c r="AG13" s="111" t="b">
        <f>IF(AB13="m",AE13,IF(AB13="k",AF13,""))</f>
        <v>0</v>
      </c>
      <c r="AH13" s="130">
        <f>IF(B13="","",IF(B13&gt;175.508,1,IF(B13&lt;32,10^(0.75194503*LOG10(32/175.508)^2),10^(0.75194503*LOG10(B13/175.508)^2))))</f>
        <v>1.456771633</v>
      </c>
      <c r="AI13" s="113"/>
      <c r="AJ13" s="113"/>
      <c r="AK13" s="113"/>
      <c r="AL13" s="113"/>
      <c r="AM13" s="113"/>
    </row>
    <row r="14" ht="18.0" customHeight="1">
      <c r="A14" s="114"/>
      <c r="B14" s="115"/>
      <c r="C14" s="116"/>
      <c r="D14" s="117"/>
      <c r="E14" s="11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235.9970046</v>
      </c>
      <c r="R14" s="78"/>
      <c r="S14" s="125"/>
      <c r="T14" s="126">
        <f>IF(T13="","",T13*20)</f>
        <v>165.4</v>
      </c>
      <c r="U14" s="126">
        <f>IF(U13="","",(U13*10)*AH13)</f>
        <v>185.4470289</v>
      </c>
      <c r="V14" s="126">
        <f>IF(V13="","",IF((80+(8-ROUNDUP(V13,1))*40)&lt;0,0,80+(8-ROUNDUP(V13,1))*40))</f>
        <v>140</v>
      </c>
      <c r="W14" s="126">
        <f>IF(SUM(T14,U14,V14)&gt;0,SUM(T14,U14,V14),"")</f>
        <v>490.8470289</v>
      </c>
      <c r="X14" s="104">
        <f>IF(OR(Q14="",T14="",U14="",V14=""),"",SUM(Q14,T14,U14,V14))</f>
        <v>726.8440335</v>
      </c>
      <c r="Y14" s="127">
        <v>5.0</v>
      </c>
      <c r="Z14" s="128"/>
      <c r="AA14" s="107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</row>
    <row r="15" ht="18.0" customHeight="1">
      <c r="A15" s="90" t="s">
        <v>135</v>
      </c>
      <c r="B15" s="91">
        <v>56.4</v>
      </c>
      <c r="C15" s="92" t="s">
        <v>68</v>
      </c>
      <c r="D15" s="93" t="s">
        <v>136</v>
      </c>
      <c r="E15" s="94">
        <v>39079.0</v>
      </c>
      <c r="F15" s="95"/>
      <c r="G15" s="96" t="s">
        <v>140</v>
      </c>
      <c r="H15" s="96" t="s">
        <v>129</v>
      </c>
      <c r="I15" s="95">
        <v>67.0</v>
      </c>
      <c r="J15" s="95">
        <v>70.0</v>
      </c>
      <c r="K15" s="95">
        <v>75.0</v>
      </c>
      <c r="L15" s="95">
        <v>82.0</v>
      </c>
      <c r="M15" s="95">
        <v>86.0</v>
      </c>
      <c r="N15" s="95">
        <v>90.0</v>
      </c>
      <c r="O15" s="98">
        <f>IF(MAX(I15:K15)&gt;0,IF(MAX(I15:K15)&lt;0,0,TRUNC(MAX(I15:K15)/1)*1),"")</f>
        <v>75</v>
      </c>
      <c r="P15" s="99">
        <f>IF(MAX(L15:N15)&gt;0,IF(MAX(L15:N15)&lt;0,0,TRUNC(MAX(L15:N15)/1)*1),"")</f>
        <v>90</v>
      </c>
      <c r="Q15" s="100">
        <f>IF(O15="","",IF(P15="","",IF(SUM(O15:P15)=0,"",SUM(O15:P15))))</f>
        <v>165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251.3371228</v>
      </c>
      <c r="S15" s="102" t="str">
        <f>IF(AD15=1,R15*AG15,"")</f>
        <v/>
      </c>
      <c r="T15" s="103">
        <f>IF('K4'!G13="","",'K4'!G13)</f>
        <v>8.28</v>
      </c>
      <c r="U15" s="103">
        <f>IF('K4'!K13="","",'K4'!K13)</f>
        <v>9.33</v>
      </c>
      <c r="V15" s="103">
        <f>IF('K4'!N13="","",'K4'!N13)</f>
        <v>6.4</v>
      </c>
      <c r="W15" s="103"/>
      <c r="X15" s="249" t="str">
        <f>IF(AC15&gt;34,(IF(OR(Q16="",T16="",U16="",V16=""),"",SUM(Q16,T16,U16,V16))*AG15),IF(OR(Q16="",T16="",U16="",V16=""),"",""))</f>
        <v/>
      </c>
      <c r="Y15" s="105"/>
      <c r="Z15" s="106"/>
      <c r="AA15" s="107">
        <f>V5</f>
        <v>44821</v>
      </c>
      <c r="AB15" s="108" t="str">
        <f>IF(ISNUMBER(FIND("M",C15)),"m",IF(ISNUMBER(FIND("K",C15)),"k"))</f>
        <v>m</v>
      </c>
      <c r="AC15" s="109">
        <f>IF(OR(E15="",AA15=""),0,(YEAR(AA15)-YEAR(E15)))</f>
        <v>16</v>
      </c>
      <c r="AD15" s="110" t="str">
        <f>IF(AC15&gt;34,1,"")</f>
        <v/>
      </c>
      <c r="AE15" s="111" t="b">
        <f>IF(AD15=1,LOOKUP(AC15,'Meltzer-Faber'!A3:A63,'Meltzer-Faber'!B3:B63))</f>
        <v>0</v>
      </c>
      <c r="AF15" s="111" t="b">
        <f>IF(AD15=1,LOOKUP(AC15,'Meltzer-Faber'!A3:A63,'Meltzer-Faber'!C3:C63))</f>
        <v>0</v>
      </c>
      <c r="AG15" s="111" t="b">
        <f>IF(AB15="m",AE15,IF(AB15="k",AF15,""))</f>
        <v>0</v>
      </c>
      <c r="AH15" s="130">
        <f>IF(B15="","",IF(B15&gt;175.508,1,IF(B15&lt;32,10^(0.75194503*LOG10(32/175.508)^2),10^(0.75194503*LOG10(B15/175.508)^2))))</f>
        <v>1.52325529</v>
      </c>
      <c r="AI15" s="113"/>
      <c r="AJ15" s="113"/>
      <c r="AK15" s="113"/>
      <c r="AL15" s="113"/>
      <c r="AM15" s="113"/>
    </row>
    <row r="16" ht="18.0" customHeight="1">
      <c r="A16" s="114"/>
      <c r="B16" s="115"/>
      <c r="C16" s="116"/>
      <c r="D16" s="117"/>
      <c r="E16" s="11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301.6045473</v>
      </c>
      <c r="R16" s="78"/>
      <c r="S16" s="125"/>
      <c r="T16" s="126">
        <f>IF(T15="","",T15*20)</f>
        <v>165.6</v>
      </c>
      <c r="U16" s="126">
        <f>IF(U15="","",(U15*10)*AH15)</f>
        <v>142.1197185</v>
      </c>
      <c r="V16" s="126">
        <f>IF(V15="","",IF((80+(8-ROUNDUP(V15,1))*40)&lt;0,0,80+(8-ROUNDUP(V15,1))*40))</f>
        <v>144</v>
      </c>
      <c r="W16" s="126">
        <f>IF(SUM(T16,U16,V16)&gt;0,SUM(T16,U16,V16),"")</f>
        <v>451.7197185</v>
      </c>
      <c r="X16" s="104">
        <f>IF(OR(Q16="",T16="",U16="",V16=""),"",SUM(Q16,T16,U16,V16))</f>
        <v>753.3242659</v>
      </c>
      <c r="Y16" s="127">
        <v>3.0</v>
      </c>
      <c r="Z16" s="128"/>
      <c r="AA16" s="10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ht="18.0" customHeight="1">
      <c r="A17" s="90" t="s">
        <v>97</v>
      </c>
      <c r="B17" s="91">
        <v>68.45</v>
      </c>
      <c r="C17" s="92" t="s">
        <v>68</v>
      </c>
      <c r="D17" s="93" t="s">
        <v>136</v>
      </c>
      <c r="E17" s="94">
        <v>39126.0</v>
      </c>
      <c r="F17" s="95"/>
      <c r="G17" s="96" t="s">
        <v>141</v>
      </c>
      <c r="H17" s="96" t="s">
        <v>113</v>
      </c>
      <c r="I17" s="95">
        <v>58.0</v>
      </c>
      <c r="J17" s="95">
        <v>-62.0</v>
      </c>
      <c r="K17" s="95">
        <v>62.0</v>
      </c>
      <c r="L17" s="95">
        <v>66.0</v>
      </c>
      <c r="M17" s="95">
        <v>70.0</v>
      </c>
      <c r="N17" s="95">
        <v>73.0</v>
      </c>
      <c r="O17" s="98">
        <f>IF(MAX(I17:K17)&gt;0,IF(MAX(I17:K17)&lt;0,0,TRUNC(MAX(I17:K17)/1)*1),"")</f>
        <v>62</v>
      </c>
      <c r="P17" s="99">
        <f>IF(MAX(L17:N17)&gt;0,IF(MAX(L17:N17)&lt;0,0,TRUNC(MAX(L17:N17)/1)*1),"")</f>
        <v>73</v>
      </c>
      <c r="Q17" s="100">
        <f>IF(O17="","",IF(P17="","",IF(SUM(O17:P17)=0,"",SUM(O17:P17))))</f>
        <v>135</v>
      </c>
      <c r="R17" s="101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180.3320058</v>
      </c>
      <c r="S17" s="102" t="str">
        <f>IF(AD17=1,R17*AG17,"")</f>
        <v/>
      </c>
      <c r="T17" s="251">
        <f>IF('K4'!G15="","",'K4'!G15)</f>
        <v>7.22</v>
      </c>
      <c r="U17" s="251">
        <f>IF('K4'!K15="","",'K4'!K15)</f>
        <v>9.62</v>
      </c>
      <c r="V17" s="251">
        <f>IF('K4'!N15="","",'K4'!N15)</f>
        <v>7.02</v>
      </c>
      <c r="W17" s="251"/>
      <c r="X17" s="249" t="str">
        <f>IF(AC17&gt;34,(IF(OR(Q18="",T18="",U18="",V18=""),"",SUM(Q18,T18,U18,V18))*AG17),IF(OR(Q18="",T18="",U18="",V18=""),"",""))</f>
        <v/>
      </c>
      <c r="Y17" s="105"/>
      <c r="Z17" s="106"/>
      <c r="AA17" s="107">
        <f>V5</f>
        <v>44821</v>
      </c>
      <c r="AB17" s="108" t="str">
        <f>IF(ISNUMBER(FIND("M",C17)),"m",IF(ISNUMBER(FIND("K",C17)),"k"))</f>
        <v>m</v>
      </c>
      <c r="AC17" s="109">
        <f>IF(OR(E17="",AA17=""),0,(YEAR(AA17)-YEAR(E17)))</f>
        <v>15</v>
      </c>
      <c r="AD17" s="110" t="str">
        <f>IF(AC17&gt;34,1,"")</f>
        <v/>
      </c>
      <c r="AE17" s="111" t="b">
        <f>IF(AD17=1,LOOKUP(AC17,'Meltzer-Faber'!A3:A63,'Meltzer-Faber'!B3:B63))</f>
        <v>0</v>
      </c>
      <c r="AF17" s="111" t="b">
        <f>IF(AD17=1,LOOKUP(AC17,'Meltzer-Faber'!A3:A63,'Meltzer-Faber'!C3:C63))</f>
        <v>0</v>
      </c>
      <c r="AG17" s="111" t="b">
        <f>IF(AB17="m",AE17,IF(AB17="k",AF17,""))</f>
        <v>0</v>
      </c>
      <c r="AH17" s="130">
        <f>IF(B17="","",IF(B17&gt;175.508,1,IF(B17&lt;32,10^(0.75194503*LOG10(32/175.508)^2),10^(0.75194503*LOG10(B17/175.508)^2))))</f>
        <v>1.335792636</v>
      </c>
      <c r="AI17" s="113"/>
      <c r="AJ17" s="113"/>
      <c r="AK17" s="113"/>
      <c r="AL17" s="113"/>
      <c r="AM17" s="130"/>
    </row>
    <row r="18" ht="18.0" customHeight="1">
      <c r="A18" s="114"/>
      <c r="B18" s="115"/>
      <c r="C18" s="116"/>
      <c r="D18" s="117"/>
      <c r="E18" s="118"/>
      <c r="F18" s="119"/>
      <c r="G18" s="120"/>
      <c r="H18" s="120"/>
      <c r="I18" s="121"/>
      <c r="J18" s="78"/>
      <c r="K18" s="79"/>
      <c r="L18" s="122"/>
      <c r="M18" s="78"/>
      <c r="N18" s="79"/>
      <c r="O18" s="116"/>
      <c r="P18" s="123"/>
      <c r="Q18" s="124">
        <f>IF(R17="","",R17*1.2)</f>
        <v>216.398407</v>
      </c>
      <c r="R18" s="78"/>
      <c r="S18" s="125"/>
      <c r="T18" s="126">
        <f>IF(T17="","",T17*20)</f>
        <v>144.4</v>
      </c>
      <c r="U18" s="126">
        <f>IF(U17="","",(U17*10)*AH17)</f>
        <v>128.5032516</v>
      </c>
      <c r="V18" s="126">
        <f>IF(V17="","",IF((80+(8-ROUNDUP(V17,1))*40)&lt;0,0,80+(8-ROUNDUP(V17,1))*40))</f>
        <v>116</v>
      </c>
      <c r="W18" s="126">
        <f>IF(SUM(T18,U18,V18)&gt;0,SUM(T18,U18,V18),"")</f>
        <v>388.9032516</v>
      </c>
      <c r="X18" s="104">
        <f>IF(OR(Q18="",T18="",U18="",V18=""),"",SUM(Q18,T18,U18,V18))</f>
        <v>605.3016585</v>
      </c>
      <c r="Y18" s="127">
        <v>12.0</v>
      </c>
      <c r="Z18" s="128"/>
      <c r="AA18" s="107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ht="18.0" customHeight="1">
      <c r="A19" s="90" t="s">
        <v>93</v>
      </c>
      <c r="B19" s="91">
        <v>64.24</v>
      </c>
      <c r="C19" s="92" t="s">
        <v>68</v>
      </c>
      <c r="D19" s="93" t="s">
        <v>136</v>
      </c>
      <c r="E19" s="94">
        <v>38893.0</v>
      </c>
      <c r="F19" s="95"/>
      <c r="G19" s="96" t="s">
        <v>142</v>
      </c>
      <c r="H19" s="96" t="s">
        <v>53</v>
      </c>
      <c r="I19" s="95">
        <v>67.0</v>
      </c>
      <c r="J19" s="95">
        <v>71.0</v>
      </c>
      <c r="K19" s="95">
        <v>75.0</v>
      </c>
      <c r="L19" s="95">
        <v>84.0</v>
      </c>
      <c r="M19" s="95">
        <v>89.0</v>
      </c>
      <c r="N19" s="95">
        <v>92.0</v>
      </c>
      <c r="O19" s="98">
        <f>IF(MAX(I19:K19)&gt;0,IF(MAX(I19:K19)&lt;0,0,TRUNC(MAX(I19:K19)/1)*1),"")</f>
        <v>75</v>
      </c>
      <c r="P19" s="99">
        <f>IF(MAX(L19:N19)&gt;0,IF(MAX(L19:N19)&lt;0,0,TRUNC(MAX(L19:N19)/1)*1),"")</f>
        <v>92</v>
      </c>
      <c r="Q19" s="100">
        <f>IF(O19="","",IF(P19="","",IF(SUM(O19:P19)=0,"",SUM(O19:P19))))</f>
        <v>167</v>
      </c>
      <c r="R19" s="101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232.2633011</v>
      </c>
      <c r="S19" s="102" t="str">
        <f>IF(AD19=1,R19*AG19,"")</f>
        <v/>
      </c>
      <c r="T19" s="103">
        <f>IF('K4'!G17="","",'K4'!G17)</f>
        <v>7.83</v>
      </c>
      <c r="U19" s="103">
        <f>IF('K4'!K17="","",'K4'!K17)</f>
        <v>10.2</v>
      </c>
      <c r="V19" s="103">
        <f>IF('K4'!N17="","",'K4'!N17)</f>
        <v>6.51</v>
      </c>
      <c r="W19" s="103"/>
      <c r="X19" s="249" t="str">
        <f>IF(AC19&gt;34,(IF(OR(Q20="",T20="",U20="",V20=""),"",SUM(Q20,T20,U20,V20))*AG19),IF(OR(Q20="",T20="",U20="",V20=""),"",""))</f>
        <v/>
      </c>
      <c r="Y19" s="105"/>
      <c r="Z19" s="106"/>
      <c r="AA19" s="107">
        <f>V5</f>
        <v>44821</v>
      </c>
      <c r="AB19" s="108" t="str">
        <f>IF(ISNUMBER(FIND("M",C19)),"m",IF(ISNUMBER(FIND("K",C19)),"k"))</f>
        <v>m</v>
      </c>
      <c r="AC19" s="109">
        <f>IF(OR(E19="",AA19=""),0,(YEAR(AA19)-YEAR(E19)))</f>
        <v>16</v>
      </c>
      <c r="AD19" s="110" t="str">
        <f>IF(AC19&gt;34,1,"")</f>
        <v/>
      </c>
      <c r="AE19" s="111" t="b">
        <f>IF(AD19=1,LOOKUP(AC19,'Meltzer-Faber'!A3:A63,'Meltzer-Faber'!B3:B63))</f>
        <v>0</v>
      </c>
      <c r="AF19" s="111" t="b">
        <f>IF(AD19=1,LOOKUP(AC19,'Meltzer-Faber'!A3:A63,'Meltzer-Faber'!C3:C63))</f>
        <v>0</v>
      </c>
      <c r="AG19" s="111" t="b">
        <f>IF(AB19="m",AE19,IF(AB19="k",AF19,""))</f>
        <v>0</v>
      </c>
      <c r="AH19" s="130">
        <f>IF(B19="","",IF(B19&gt;175.508,1,IF(B19&lt;32,10^(0.75194503*LOG10(32/175.508)^2),10^(0.75194503*LOG10(B19/175.508)^2))))</f>
        <v>1.39079821</v>
      </c>
      <c r="AI19" s="113"/>
      <c r="AJ19" s="113"/>
      <c r="AK19" s="113"/>
      <c r="AL19" s="113"/>
      <c r="AM19" s="113"/>
    </row>
    <row r="20" ht="18.0" customHeight="1">
      <c r="A20" s="114"/>
      <c r="B20" s="115"/>
      <c r="C20" s="116"/>
      <c r="D20" s="117"/>
      <c r="E20" s="118"/>
      <c r="F20" s="119"/>
      <c r="G20" s="120"/>
      <c r="H20" s="120"/>
      <c r="I20" s="121"/>
      <c r="J20" s="78"/>
      <c r="K20" s="79"/>
      <c r="L20" s="122"/>
      <c r="M20" s="78"/>
      <c r="N20" s="79"/>
      <c r="O20" s="116"/>
      <c r="P20" s="123"/>
      <c r="Q20" s="124">
        <f>IF(R19="","",R19*1.2)</f>
        <v>278.7159614</v>
      </c>
      <c r="R20" s="78"/>
      <c r="S20" s="125"/>
      <c r="T20" s="126">
        <f>IF(T19="","",T19*20)</f>
        <v>156.6</v>
      </c>
      <c r="U20" s="126">
        <f>IF(U19="","",(U19*10)*AH19)</f>
        <v>141.8614175</v>
      </c>
      <c r="V20" s="126">
        <f>IF(V19="","",IF((80+(8-ROUNDUP(V19,1))*40)&lt;0,0,80+(8-ROUNDUP(V19,1))*40))</f>
        <v>136</v>
      </c>
      <c r="W20" s="126">
        <f>IF(SUM(T20,U20,V20)&gt;0,SUM(T20,U20,V20),"")</f>
        <v>434.4614175</v>
      </c>
      <c r="X20" s="104">
        <f>IF(OR(Q20="",T20="",U20="",V20=""),"",SUM(Q20,T20,U20,V20))</f>
        <v>713.1773788</v>
      </c>
      <c r="Y20" s="127">
        <v>6.0</v>
      </c>
      <c r="Z20" s="128"/>
      <c r="AA20" s="10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ht="18.0" customHeight="1">
      <c r="A21" s="90" t="s">
        <v>93</v>
      </c>
      <c r="B21" s="91">
        <v>66.8</v>
      </c>
      <c r="C21" s="92" t="s">
        <v>68</v>
      </c>
      <c r="D21" s="93" t="s">
        <v>136</v>
      </c>
      <c r="E21" s="94">
        <v>38922.0</v>
      </c>
      <c r="F21" s="95"/>
      <c r="G21" s="96" t="s">
        <v>143</v>
      </c>
      <c r="H21" s="96" t="s">
        <v>56</v>
      </c>
      <c r="I21" s="95">
        <v>77.0</v>
      </c>
      <c r="J21" s="95">
        <v>80.0</v>
      </c>
      <c r="K21" s="95">
        <v>83.0</v>
      </c>
      <c r="L21" s="95">
        <v>-102.0</v>
      </c>
      <c r="M21" s="95">
        <v>102.0</v>
      </c>
      <c r="N21" s="95">
        <v>105.0</v>
      </c>
      <c r="O21" s="98">
        <f>IF(MAX(I21:K21)&gt;0,IF(MAX(I21:K21)&lt;0,0,TRUNC(MAX(I21:K21)/1)*1),"")</f>
        <v>83</v>
      </c>
      <c r="P21" s="99">
        <f>IF(MAX(L21:N21)&gt;0,IF(MAX(L21:N21)&lt;0,0,TRUNC(MAX(L21:N21)/1)*1),"")</f>
        <v>105</v>
      </c>
      <c r="Q21" s="100">
        <f>IF(O21="","",IF(P21="","",IF(SUM(O21:P21)=0,"",SUM(O21:P21))))</f>
        <v>188</v>
      </c>
      <c r="R21" s="101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254.9753687</v>
      </c>
      <c r="S21" s="102" t="str">
        <f>IF(AD21=1,R21*AG21,"")</f>
        <v/>
      </c>
      <c r="T21" s="103">
        <f>IF('K4'!G19="","",'K4'!G19)</f>
        <v>8.03</v>
      </c>
      <c r="U21" s="103">
        <f>IF('K4'!K19="","",'K4'!K19)</f>
        <v>13.63</v>
      </c>
      <c r="V21" s="103">
        <f>IF('K4'!N19="","",'K4'!N19)</f>
        <v>6.19</v>
      </c>
      <c r="W21" s="103"/>
      <c r="X21" s="249" t="str">
        <f>IF(AC21&gt;34,(IF(OR(Q22="",T22="",U22="",V22=""),"",SUM(Q22,T22,U22,V22))*AG21),IF(OR(Q22="",T22="",U22="",V22=""),"",""))</f>
        <v/>
      </c>
      <c r="Y21" s="105"/>
      <c r="Z21" s="106"/>
      <c r="AA21" s="107">
        <f>V5</f>
        <v>44821</v>
      </c>
      <c r="AB21" s="108" t="str">
        <f>IF(ISNUMBER(FIND("M",C21)),"m",IF(ISNUMBER(FIND("K",C21)),"k"))</f>
        <v>m</v>
      </c>
      <c r="AC21" s="109">
        <f>IF(OR(E21="",AA21=""),0,(YEAR(AA21)-YEAR(E21)))</f>
        <v>16</v>
      </c>
      <c r="AD21" s="110" t="str">
        <f>IF(AC21&gt;34,1,"")</f>
        <v/>
      </c>
      <c r="AE21" s="111" t="b">
        <f>IF(AD21=1,LOOKUP(AC21,'Meltzer-Faber'!A3:A63,'Meltzer-Faber'!B3:B63))</f>
        <v>0</v>
      </c>
      <c r="AF21" s="111" t="b">
        <f>IF(AD21=1,LOOKUP(AC21,'Meltzer-Faber'!A3:A63,'Meltzer-Faber'!C3:C63))</f>
        <v>0</v>
      </c>
      <c r="AG21" s="111" t="b">
        <f>IF(AB21="m",AE21,IF(AB21="k",AF21,""))</f>
        <v>0</v>
      </c>
      <c r="AH21" s="130">
        <f>IF(B21="","",IF(B21&gt;175.508,1,IF(B21&lt;32,10^(0.75194503*LOG10(32/175.508)^2),10^(0.75194503*LOG10(B21/175.508)^2))))</f>
        <v>1.356251961</v>
      </c>
      <c r="AI21" s="113"/>
      <c r="AJ21" s="113"/>
      <c r="AK21" s="113"/>
      <c r="AL21" s="113"/>
      <c r="AM21" s="113"/>
    </row>
    <row r="22" ht="18.0" customHeight="1">
      <c r="A22" s="114"/>
      <c r="B22" s="115"/>
      <c r="C22" s="116"/>
      <c r="D22" s="117"/>
      <c r="E22" s="118"/>
      <c r="F22" s="119"/>
      <c r="G22" s="120"/>
      <c r="H22" s="120"/>
      <c r="I22" s="121"/>
      <c r="J22" s="78"/>
      <c r="K22" s="79"/>
      <c r="L22" s="122"/>
      <c r="M22" s="78"/>
      <c r="N22" s="79"/>
      <c r="O22" s="116"/>
      <c r="P22" s="123"/>
      <c r="Q22" s="124">
        <f>IF(R21="","",R21*1.2)</f>
        <v>305.9704425</v>
      </c>
      <c r="R22" s="78"/>
      <c r="S22" s="125"/>
      <c r="T22" s="126">
        <f>IF(T21="","",T21*20)</f>
        <v>160.6</v>
      </c>
      <c r="U22" s="126">
        <f>IF(U21="","",(U21*10)*AH21)</f>
        <v>184.8571423</v>
      </c>
      <c r="V22" s="126">
        <f>IF(V21="","",IF((80+(8-ROUNDUP(V21,1))*40)&lt;0,0,80+(8-ROUNDUP(V21,1))*40))</f>
        <v>152</v>
      </c>
      <c r="W22" s="126">
        <f>IF(SUM(T22,U22,V22)&gt;0,SUM(T22,U22,V22),"")</f>
        <v>497.4571423</v>
      </c>
      <c r="X22" s="104">
        <f>IF(OR(Q22="",T22="",U22="",V22=""),"",SUM(Q22,T22,U22,V22))</f>
        <v>803.4275848</v>
      </c>
      <c r="Y22" s="127">
        <v>2.0</v>
      </c>
      <c r="Z22" s="128"/>
      <c r="AA22" s="10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ht="18.0" customHeight="1">
      <c r="A23" s="90" t="s">
        <v>97</v>
      </c>
      <c r="B23" s="91">
        <v>72.45</v>
      </c>
      <c r="C23" s="92" t="s">
        <v>68</v>
      </c>
      <c r="D23" s="93" t="s">
        <v>136</v>
      </c>
      <c r="E23" s="94">
        <v>39013.0</v>
      </c>
      <c r="F23" s="95"/>
      <c r="G23" s="96" t="s">
        <v>144</v>
      </c>
      <c r="H23" s="96" t="s">
        <v>145</v>
      </c>
      <c r="I23" s="95">
        <v>68.0</v>
      </c>
      <c r="J23" s="95">
        <v>72.0</v>
      </c>
      <c r="K23" s="95">
        <v>-76.0</v>
      </c>
      <c r="L23" s="95">
        <v>88.0</v>
      </c>
      <c r="M23" s="95">
        <v>91.0</v>
      </c>
      <c r="N23" s="95">
        <v>-95.0</v>
      </c>
      <c r="O23" s="98">
        <f>IF(MAX(I23:K23)&gt;0,IF(MAX(I23:K23)&lt;0,0,TRUNC(MAX(I23:K23)/1)*1),"")</f>
        <v>72</v>
      </c>
      <c r="P23" s="99">
        <f>IF(MAX(L23:N23)&gt;0,IF(MAX(L23:N23)&lt;0,0,TRUNC(MAX(L23:N23)/1)*1),"")</f>
        <v>91</v>
      </c>
      <c r="Q23" s="100">
        <f>IF(O23="","",IF(P23="","",IF(SUM(O23:P23)=0,"",SUM(O23:P23))))</f>
        <v>163</v>
      </c>
      <c r="R23" s="101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>210.4823864</v>
      </c>
      <c r="S23" s="102" t="str">
        <f>IF(AD23=1,R23*AG23,"")</f>
        <v/>
      </c>
      <c r="T23" s="103">
        <f>IF('K4'!G21="","",'K4'!G21)</f>
        <v>7.44</v>
      </c>
      <c r="U23" s="103">
        <f>IF('K4'!K21="","",'K4'!K21)</f>
        <v>12.65</v>
      </c>
      <c r="V23" s="103">
        <f>IF('K4'!N21="","",'K4'!N21)</f>
        <v>6.82</v>
      </c>
      <c r="W23" s="103"/>
      <c r="X23" s="249" t="str">
        <f>IF(AC23&gt;34,(IF(OR(Q24="",T24="",U24="",V24=""),"",SUM(Q24,T24,U24,V24))*AG23),IF(OR(Q24="",T24="",U24="",V24=""),"",""))</f>
        <v/>
      </c>
      <c r="Y23" s="105"/>
      <c r="Z23" s="106"/>
      <c r="AA23" s="107">
        <f>V5</f>
        <v>44821</v>
      </c>
      <c r="AB23" s="108" t="str">
        <f>IF(ISNUMBER(FIND("M",C23)),"m",IF(ISNUMBER(FIND("K",C23)),"k"))</f>
        <v>m</v>
      </c>
      <c r="AC23" s="109">
        <f>IF(OR(E23="",AA23=""),0,(YEAR(AA23)-YEAR(E23)))</f>
        <v>16</v>
      </c>
      <c r="AD23" s="110" t="str">
        <f>IF(AC23&gt;34,1,"")</f>
        <v/>
      </c>
      <c r="AE23" s="111" t="b">
        <f>IF(AD23=1,LOOKUP(AC23,'Meltzer-Faber'!A3:A63,'Meltzer-Faber'!B3:B63))</f>
        <v>0</v>
      </c>
      <c r="AF23" s="111" t="b">
        <f>IF(AD23=1,LOOKUP(AC23,'Meltzer-Faber'!A3:A63,'Meltzer-Faber'!C3:C63))</f>
        <v>0</v>
      </c>
      <c r="AG23" s="111" t="b">
        <f>IF(AB23="m",AE23,IF(AB23="k",AF23,""))</f>
        <v>0</v>
      </c>
      <c r="AH23" s="130">
        <f>IF(B23="","",IF(B23&gt;175.508,1,IF(B23&lt;32,10^(0.75194503*LOG10(32/175.508)^2),10^(0.75194503*LOG10(B23/175.508)^2))))</f>
        <v>1.291302984</v>
      </c>
      <c r="AI23" s="113"/>
      <c r="AJ23" s="113"/>
      <c r="AK23" s="113"/>
      <c r="AL23" s="113"/>
      <c r="AM23" s="113"/>
    </row>
    <row r="24" ht="18.0" customHeight="1">
      <c r="A24" s="114"/>
      <c r="B24" s="115"/>
      <c r="C24" s="116"/>
      <c r="D24" s="117"/>
      <c r="E24" s="118"/>
      <c r="F24" s="119"/>
      <c r="G24" s="120"/>
      <c r="H24" s="120"/>
      <c r="I24" s="121"/>
      <c r="J24" s="78"/>
      <c r="K24" s="79"/>
      <c r="L24" s="122"/>
      <c r="M24" s="78"/>
      <c r="N24" s="79"/>
      <c r="O24" s="116"/>
      <c r="P24" s="123"/>
      <c r="Q24" s="124">
        <f>IF(R23="","",R23*1.2)</f>
        <v>252.5788637</v>
      </c>
      <c r="R24" s="78"/>
      <c r="S24" s="125"/>
      <c r="T24" s="126">
        <f>IF(T23="","",T23*20)</f>
        <v>148.8</v>
      </c>
      <c r="U24" s="126">
        <f>IF(U23="","",(U23*10)*AH23)</f>
        <v>163.3498275</v>
      </c>
      <c r="V24" s="126">
        <f>IF(V23="","",IF((80+(8-ROUNDUP(V23,1))*40)&lt;0,0,80+(8-ROUNDUP(V23,1))*40))</f>
        <v>124</v>
      </c>
      <c r="W24" s="126">
        <f>IF(SUM(T24,U24,V24)&gt;0,SUM(T24,U24,V24),"")</f>
        <v>436.1498275</v>
      </c>
      <c r="X24" s="104">
        <f>IF(OR(Q24="",T24="",U24="",V24=""),"",SUM(Q24,T24,U24,V24))</f>
        <v>688.7286911</v>
      </c>
      <c r="Y24" s="127">
        <v>8.0</v>
      </c>
      <c r="Z24" s="128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</row>
    <row r="25" ht="18.0" customHeight="1">
      <c r="A25" s="90" t="s">
        <v>146</v>
      </c>
      <c r="B25" s="91">
        <v>82.2</v>
      </c>
      <c r="C25" s="92" t="s">
        <v>68</v>
      </c>
      <c r="D25" s="93" t="s">
        <v>136</v>
      </c>
      <c r="E25" s="94">
        <v>39328.0</v>
      </c>
      <c r="F25" s="95"/>
      <c r="G25" s="96" t="s">
        <v>147</v>
      </c>
      <c r="H25" s="96" t="s">
        <v>101</v>
      </c>
      <c r="I25" s="95">
        <v>74.0</v>
      </c>
      <c r="J25" s="95">
        <v>78.0</v>
      </c>
      <c r="K25" s="95">
        <v>-82.0</v>
      </c>
      <c r="L25" s="95">
        <v>-97.0</v>
      </c>
      <c r="M25" s="95">
        <v>100.0</v>
      </c>
      <c r="N25" s="95">
        <v>-103.0</v>
      </c>
      <c r="O25" s="98">
        <f>IF(MAX(I25:K25)&gt;0,IF(MAX(I25:K25)&lt;0,0,TRUNC(MAX(I25:K25)/1)*1),"")</f>
        <v>78</v>
      </c>
      <c r="P25" s="99">
        <f>IF(MAX(L25:N25)&gt;0,IF(MAX(L25:N25)&lt;0,0,TRUNC(MAX(L25:N25)/1)*1),"")</f>
        <v>100</v>
      </c>
      <c r="Q25" s="100">
        <f>IF(O25="","",IF(P25="","",IF(SUM(O25:P25)=0,"",SUM(O25:P25))))</f>
        <v>178</v>
      </c>
      <c r="R25" s="101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>214.7938047</v>
      </c>
      <c r="S25" s="102" t="str">
        <f>IF(AD25=1,R25*AG25,"")</f>
        <v/>
      </c>
      <c r="T25" s="103">
        <f>IF('K4'!G23="","",'K4'!G23)</f>
        <v>7.09</v>
      </c>
      <c r="U25" s="103">
        <f>IF('K4'!K23="","",'K4'!K23)</f>
        <v>10.42</v>
      </c>
      <c r="V25" s="103">
        <f>IF('K4'!N23="","",'K4'!N23)</f>
        <v>7.04</v>
      </c>
      <c r="W25" s="103"/>
      <c r="X25" s="249" t="str">
        <f>IF(AC25&gt;34,(IF(OR(Q26="",T26="",U26="",V26=""),"",SUM(Q26,T26,U26,V26))*AG25),IF(OR(Q26="",T26="",U26="",V26=""),"",""))</f>
        <v/>
      </c>
      <c r="Y25" s="105"/>
      <c r="Z25" s="106"/>
      <c r="AA25" s="107">
        <f>V5</f>
        <v>44821</v>
      </c>
      <c r="AB25" s="108" t="str">
        <f>IF(ISNUMBER(FIND("M",C25)),"m",IF(ISNUMBER(FIND("K",C25)),"k"))</f>
        <v>m</v>
      </c>
      <c r="AC25" s="109">
        <f>IF(OR(E25="",AA25=""),0,(YEAR(AA25)-YEAR(E25)))</f>
        <v>15</v>
      </c>
      <c r="AD25" s="110" t="str">
        <f>IF(AC25&gt;34,1,"")</f>
        <v/>
      </c>
      <c r="AE25" s="111" t="b">
        <f>IF(AD25=1,LOOKUP(AC25,'Meltzer-Faber'!A3:A63,'Meltzer-Faber'!B3:B63))</f>
        <v>0</v>
      </c>
      <c r="AF25" s="111" t="b">
        <f>IF(AD25=1,LOOKUP(AC25,'Meltzer-Faber'!A3:A63,'Meltzer-Faber'!C3:C63))</f>
        <v>0</v>
      </c>
      <c r="AG25" s="111" t="b">
        <f>IF(AB25="m",AE25,IF(AB25="k",AF25,""))</f>
        <v>0</v>
      </c>
      <c r="AH25" s="130">
        <f>IF(B25="","",IF(B25&gt;175.508,1,IF(B25&lt;32,10^(0.75194503*LOG10(32/175.508)^2),10^(0.75194503*LOG10(B25/175.508)^2))))</f>
        <v>1.206706768</v>
      </c>
      <c r="AI25" s="113"/>
      <c r="AJ25" s="113"/>
      <c r="AK25" s="113"/>
      <c r="AL25" s="113"/>
      <c r="AM25" s="113"/>
    </row>
    <row r="26" ht="18.0" customHeight="1">
      <c r="A26" s="114"/>
      <c r="B26" s="115"/>
      <c r="C26" s="116"/>
      <c r="D26" s="117"/>
      <c r="E26" s="118"/>
      <c r="F26" s="119"/>
      <c r="G26" s="120"/>
      <c r="H26" s="120"/>
      <c r="I26" s="121"/>
      <c r="J26" s="78"/>
      <c r="K26" s="79"/>
      <c r="L26" s="122"/>
      <c r="M26" s="78"/>
      <c r="N26" s="79"/>
      <c r="O26" s="116"/>
      <c r="P26" s="123"/>
      <c r="Q26" s="124">
        <f>IF(R25="","",R25*1.2)</f>
        <v>257.7525657</v>
      </c>
      <c r="R26" s="78"/>
      <c r="S26" s="125"/>
      <c r="T26" s="126">
        <f>IF(T25="","",T25*20)</f>
        <v>141.8</v>
      </c>
      <c r="U26" s="126">
        <f>IF(U25="","",(U25*10)*AH25)</f>
        <v>125.7388453</v>
      </c>
      <c r="V26" s="126">
        <f>IF(V25="","",IF((80+(8-ROUNDUP(V25,1))*40)&lt;0,0,80+(8-ROUNDUP(V25,1))*40))</f>
        <v>116</v>
      </c>
      <c r="W26" s="126">
        <f>IF(SUM(T26,U26,V26)&gt;0,SUM(T26,U26,V26),"")</f>
        <v>383.5388453</v>
      </c>
      <c r="X26" s="104">
        <f>IF(OR(Q26="",T26="",U26="",V26=""),"",SUM(Q26,T26,U26,V26))</f>
        <v>641.291411</v>
      </c>
      <c r="Y26" s="127">
        <v>10.0</v>
      </c>
      <c r="Z26" s="128"/>
      <c r="AA26" s="107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</row>
    <row r="27" ht="18.0" customHeight="1">
      <c r="A27" s="90" t="s">
        <v>146</v>
      </c>
      <c r="B27" s="91">
        <v>86.73</v>
      </c>
      <c r="C27" s="92" t="s">
        <v>68</v>
      </c>
      <c r="D27" s="93" t="s">
        <v>136</v>
      </c>
      <c r="E27" s="94">
        <v>38870.0</v>
      </c>
      <c r="F27" s="95"/>
      <c r="G27" s="96" t="s">
        <v>148</v>
      </c>
      <c r="H27" s="96" t="s">
        <v>145</v>
      </c>
      <c r="I27" s="95">
        <v>82.0</v>
      </c>
      <c r="J27" s="95">
        <v>86.0</v>
      </c>
      <c r="K27" s="95">
        <v>88.0</v>
      </c>
      <c r="L27" s="95">
        <v>95.0</v>
      </c>
      <c r="M27" s="95">
        <v>99.0</v>
      </c>
      <c r="N27" s="95">
        <v>102.0</v>
      </c>
      <c r="O27" s="98">
        <f>IF(MAX(I27:K27)&gt;0,IF(MAX(I27:K27)&lt;0,0,TRUNC(MAX(I27:K27)/1)*1),"")</f>
        <v>88</v>
      </c>
      <c r="P27" s="99">
        <f>IF(MAX(L27:N27)&gt;0,IF(MAX(L27:N27)&lt;0,0,TRUNC(MAX(L27:N27)/1)*1),"")</f>
        <v>102</v>
      </c>
      <c r="Q27" s="100">
        <f>IF(O27="","",IF(P27="","",IF(SUM(O27:P27)=0,"",SUM(O27:P27))))</f>
        <v>190</v>
      </c>
      <c r="R27" s="101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>223.4711402</v>
      </c>
      <c r="S27" s="102" t="str">
        <f>IF(AD27=1,R27*AG27,"")</f>
        <v/>
      </c>
      <c r="T27" s="103">
        <f>IF('K4'!G25="","",'K4'!G25)</f>
        <v>8.02</v>
      </c>
      <c r="U27" s="103">
        <f>IF('K4'!K25="","",'K4'!K25)</f>
        <v>12.95</v>
      </c>
      <c r="V27" s="103">
        <f>IF('K4'!N25="","",'K4'!N25)</f>
        <v>6.99</v>
      </c>
      <c r="W27" s="103"/>
      <c r="X27" s="249" t="str">
        <f>IF(AC27&gt;34,(IF(OR(Q28="",T28="",U28="",V28=""),"",SUM(Q28,T28,U28,V28))*AG27),IF(OR(Q28="",T28="",U28="",V28=""),"",""))</f>
        <v/>
      </c>
      <c r="Y27" s="105"/>
      <c r="Z27" s="106"/>
      <c r="AA27" s="107">
        <f>V5</f>
        <v>44821</v>
      </c>
      <c r="AB27" s="108" t="str">
        <f>IF(ISNUMBER(FIND("M",C27)),"m",IF(ISNUMBER(FIND("K",C27)),"k"))</f>
        <v>m</v>
      </c>
      <c r="AC27" s="109">
        <f>IF(OR(E27="",AA27=""),0,(YEAR(AA27)-YEAR(E27)))</f>
        <v>16</v>
      </c>
      <c r="AD27" s="110" t="str">
        <f>IF(AC27&gt;34,1,"")</f>
        <v/>
      </c>
      <c r="AE27" s="111" t="b">
        <f>IF(AD27=1,LOOKUP(AC27,'Meltzer-Faber'!A3:A63,'Meltzer-Faber'!B3:B63))</f>
        <v>0</v>
      </c>
      <c r="AF27" s="111" t="b">
        <f>IF(AD27=1,LOOKUP(AC27,'Meltzer-Faber'!A3:A63,'Meltzer-Faber'!C3:C63))</f>
        <v>0</v>
      </c>
      <c r="AG27" s="111" t="b">
        <f>IF(AB27="m",AE27,IF(AB27="k",AF27,""))</f>
        <v>0</v>
      </c>
      <c r="AH27" s="130">
        <f>IF(B27="","",IF(B27&gt;175.508,1,IF(B27&lt;32,10^(0.75194503*LOG10(32/175.508)^2),10^(0.75194503*LOG10(B27/175.508)^2))))</f>
        <v>1.176163896</v>
      </c>
      <c r="AI27" s="113"/>
      <c r="AJ27" s="113"/>
      <c r="AK27" s="113"/>
      <c r="AL27" s="113"/>
      <c r="AM27" s="113"/>
    </row>
    <row r="28" ht="18.0" customHeight="1">
      <c r="A28" s="114"/>
      <c r="B28" s="115"/>
      <c r="C28" s="116"/>
      <c r="D28" s="117"/>
      <c r="E28" s="118"/>
      <c r="F28" s="119"/>
      <c r="G28" s="120"/>
      <c r="H28" s="120"/>
      <c r="I28" s="121"/>
      <c r="J28" s="78"/>
      <c r="K28" s="79"/>
      <c r="L28" s="122"/>
      <c r="M28" s="78"/>
      <c r="N28" s="79"/>
      <c r="O28" s="116"/>
      <c r="P28" s="123"/>
      <c r="Q28" s="124">
        <f>IF(R27="","",R27*1.2)</f>
        <v>268.1653683</v>
      </c>
      <c r="R28" s="78"/>
      <c r="S28" s="125"/>
      <c r="T28" s="126">
        <f>IF(T27="","",T27*20)</f>
        <v>160.4</v>
      </c>
      <c r="U28" s="126">
        <f>IF(U27="","",(U27*10)*AH27)</f>
        <v>152.3132245</v>
      </c>
      <c r="V28" s="126">
        <f>IF(V27="","",IF((80+(8-ROUNDUP(V27,1))*40)&lt;0,0,80+(8-ROUNDUP(V27,1))*40))</f>
        <v>120</v>
      </c>
      <c r="W28" s="126">
        <f>IF(SUM(T28,U28,V28)&gt;0,SUM(T28,U28,V28),"")</f>
        <v>432.7132245</v>
      </c>
      <c r="X28" s="104">
        <f>IF(OR(Q28="",T28="",U28="",V28=""),"",SUM(Q28,T28,U28,V28))</f>
        <v>700.8785928</v>
      </c>
      <c r="Y28" s="127">
        <v>7.0</v>
      </c>
      <c r="Z28" s="128"/>
      <c r="AA28" s="107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ht="18.0" customHeight="1">
      <c r="A29" s="90" t="s">
        <v>97</v>
      </c>
      <c r="B29" s="91">
        <v>67.71</v>
      </c>
      <c r="C29" s="92" t="s">
        <v>68</v>
      </c>
      <c r="D29" s="93" t="s">
        <v>136</v>
      </c>
      <c r="E29" s="94">
        <v>39076.0</v>
      </c>
      <c r="F29" s="95"/>
      <c r="G29" s="96" t="s">
        <v>149</v>
      </c>
      <c r="H29" s="96" t="s">
        <v>56</v>
      </c>
      <c r="I29" s="95">
        <v>-55.0</v>
      </c>
      <c r="J29" s="95">
        <v>55.0</v>
      </c>
      <c r="K29" s="95">
        <v>58.0</v>
      </c>
      <c r="L29" s="95">
        <v>75.0</v>
      </c>
      <c r="M29" s="95">
        <v>78.0</v>
      </c>
      <c r="N29" s="95">
        <v>80.0</v>
      </c>
      <c r="O29" s="98">
        <f>IF(MAX(I29:K29)&gt;0,IF(MAX(I29:K29)&lt;0,0,TRUNC(MAX(I29:K29)/1)*1),"")</f>
        <v>58</v>
      </c>
      <c r="P29" s="99">
        <f>IF(MAX(L29:N29)&gt;0,IF(MAX(L29:N29)&lt;0,0,TRUNC(MAX(L29:N29)/1)*1),"")</f>
        <v>80</v>
      </c>
      <c r="Q29" s="100">
        <f>IF(O29="","",IF(P29="","",IF(SUM(O29:P29)=0,"",SUM(O29:P29))))</f>
        <v>138</v>
      </c>
      <c r="R29" s="101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>185.5829043</v>
      </c>
      <c r="S29" s="102" t="str">
        <f>IF(AD29=1,R29*AG29,"")</f>
        <v/>
      </c>
      <c r="T29" s="103">
        <f>IF('K4'!G27="","",'K4'!G27)</f>
        <v>7.7</v>
      </c>
      <c r="U29" s="103">
        <f>IF('K4'!K27="","",'K4'!K27)</f>
        <v>10.21</v>
      </c>
      <c r="V29" s="103">
        <f>IF('K4'!N27="","",'K4'!N27)</f>
        <v>6.87</v>
      </c>
      <c r="W29" s="103"/>
      <c r="X29" s="249" t="str">
        <f>IF(AC29&gt;34,(IF(OR(Q30="",T30="",U30="",V30=""),"",SUM(Q30,T30,U30,V30))*AG29),IF(OR(Q30="",T30="",U30="",V30=""),"",""))</f>
        <v/>
      </c>
      <c r="Y29" s="105"/>
      <c r="Z29" s="106"/>
      <c r="AA29" s="107">
        <f>V5</f>
        <v>44821</v>
      </c>
      <c r="AB29" s="108" t="str">
        <f>IF(ISNUMBER(FIND("M",C29)),"m",IF(ISNUMBER(FIND("K",C29)),"k"))</f>
        <v>m</v>
      </c>
      <c r="AC29" s="109">
        <f>IF(OR(E29="",AA29=""),0,(YEAR(AA29)-YEAR(E29)))</f>
        <v>16</v>
      </c>
      <c r="AD29" s="110" t="str">
        <f>IF(AC29&gt;34,1,"")</f>
        <v/>
      </c>
      <c r="AE29" s="111" t="b">
        <f>IF(AD29=1,LOOKUP(AC29,'Meltzer-Faber'!A3:A63,'Meltzer-Faber'!B3:B63))</f>
        <v>0</v>
      </c>
      <c r="AF29" s="111" t="b">
        <f>IF(AD29=1,LOOKUP(AC29,'Meltzer-Faber'!A3:A63,'Meltzer-Faber'!C3:C63))</f>
        <v>0</v>
      </c>
      <c r="AG29" s="111" t="b">
        <f>IF(AB29="m",AE29,IF(AB29="k",AF29,""))</f>
        <v>0</v>
      </c>
      <c r="AH29" s="130">
        <f>IF(B29="","",IF(B29&gt;175.508,1,IF(B29&lt;32,10^(0.75194503*LOG10(32/175.508)^2),10^(0.75194503*LOG10(B29/175.508)^2))))</f>
        <v>1.344803655</v>
      </c>
      <c r="AI29" s="113"/>
      <c r="AJ29" s="113"/>
      <c r="AK29" s="113"/>
      <c r="AL29" s="113"/>
      <c r="AM29" s="113"/>
    </row>
    <row r="30" ht="18.0" customHeight="1">
      <c r="A30" s="70"/>
      <c r="B30" s="71"/>
      <c r="C30" s="72"/>
      <c r="D30" s="73"/>
      <c r="E30" s="74"/>
      <c r="F30" s="75"/>
      <c r="G30" s="76"/>
      <c r="H30" s="76"/>
      <c r="I30" s="77"/>
      <c r="J30" s="78"/>
      <c r="K30" s="79"/>
      <c r="L30" s="80"/>
      <c r="M30" s="78"/>
      <c r="N30" s="79"/>
      <c r="O30" s="72"/>
      <c r="P30" s="81"/>
      <c r="Q30" s="82">
        <f>IF(AC29&gt;34,IF(S29="","",S29*1.2),IF(R29="","",R29*1.2))</f>
        <v>222.6994852</v>
      </c>
      <c r="R30" s="78"/>
      <c r="S30" s="83"/>
      <c r="T30" s="84">
        <f>IF(T29="","",T29*20)</f>
        <v>154</v>
      </c>
      <c r="U30" s="84">
        <f>IF(U29="","",(U29*10)*AH29)</f>
        <v>137.3044531</v>
      </c>
      <c r="V30" s="84">
        <f>IF(V29="","",IF((80+(8-ROUNDUP(V29,1))*40)&lt;0,0,80+(8-ROUNDUP(V29,1))*40))</f>
        <v>124</v>
      </c>
      <c r="W30" s="84">
        <f>IF(SUM(T30,U30,V30)&gt;0,SUM(T30,U30,V30),"")</f>
        <v>415.3044531</v>
      </c>
      <c r="X30" s="61">
        <f>IF(OR(Q30="",T30="",U30="",V30=""),"",SUM(Q30,T30,U30,V30))</f>
        <v>638.0039384</v>
      </c>
      <c r="Y30" s="85">
        <v>11.0</v>
      </c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47"/>
      <c r="B31" s="48"/>
      <c r="C31" s="49"/>
      <c r="D31" s="50"/>
      <c r="E31" s="51"/>
      <c r="F31" s="52"/>
      <c r="G31" s="53"/>
      <c r="H31" s="53"/>
      <c r="I31" s="52"/>
      <c r="J31" s="52"/>
      <c r="K31" s="52"/>
      <c r="L31" s="52"/>
      <c r="M31" s="52"/>
      <c r="N31" s="52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IF('K4'!G29="","",'K4'!G29)</f>
        <v/>
      </c>
      <c r="U31" s="60" t="str">
        <f>IF('K4'!K29="","",'K4'!K29)</f>
        <v/>
      </c>
      <c r="V31" s="60" t="str">
        <f>IF('K4'!N29="","",'K4'!N29)</f>
        <v/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44821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246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70"/>
      <c r="B32" s="71"/>
      <c r="C32" s="72"/>
      <c r="D32" s="73"/>
      <c r="E32" s="74"/>
      <c r="F32" s="75"/>
      <c r="G32" s="76"/>
      <c r="H32" s="76"/>
      <c r="I32" s="77"/>
      <c r="J32" s="78"/>
      <c r="K32" s="79"/>
      <c r="L32" s="80"/>
      <c r="M32" s="78"/>
      <c r="N32" s="79"/>
      <c r="O32" s="146"/>
      <c r="P32" s="149"/>
      <c r="Q32" s="82" t="str">
        <f>IF(AC31&gt;34,IF(S31="","",S31*1.2),IF(R31="","",R31*1.2))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162" t="str">
        <f>IF('K4'!G31="","",'K4'!G31)</f>
        <v/>
      </c>
      <c r="U33" s="162" t="str">
        <f>IF('K4'!K31="","",'K4'!K31)</f>
        <v/>
      </c>
      <c r="V33" s="162" t="str">
        <f>IF('K4'!N31="","",'K4'!N31)</f>
        <v/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44821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246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IF(AC33&gt;34,IF(S33="","",S33*1.2),IF(R33="","",R33*1.2))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162" t="str">
        <f>IF('K4'!G33="","",'K4'!G33)</f>
        <v/>
      </c>
      <c r="U35" s="162" t="str">
        <f>IF('K4'!K33="","",'K4'!K33)</f>
        <v/>
      </c>
      <c r="V35" s="162" t="str">
        <f>IF('K4'!N33="","",'K4'!N33)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44821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70</v>
      </c>
      <c r="H38" s="193" t="s">
        <v>71</v>
      </c>
      <c r="I38" s="194">
        <v>1.0</v>
      </c>
      <c r="J38" s="193" t="s">
        <v>107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150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151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152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82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82</v>
      </c>
      <c r="H46" s="198" t="s">
        <v>85</v>
      </c>
      <c r="I46" s="19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33:N33">
    <cfRule type="cellIs" dxfId="0" priority="1" stopIfTrue="1" operator="between">
      <formula>1</formula>
      <formula>300</formula>
    </cfRule>
  </conditionalFormatting>
  <conditionalFormatting sqref="I33:N33">
    <cfRule type="cellIs" dxfId="1" priority="2" stopIfTrue="1" operator="lessThanOrEqual">
      <formula>0</formula>
    </cfRule>
  </conditionalFormatting>
  <conditionalFormatting sqref="I35:N35">
    <cfRule type="cellIs" dxfId="0" priority="3" stopIfTrue="1" operator="between">
      <formula>1</formula>
      <formula>300</formula>
    </cfRule>
  </conditionalFormatting>
  <conditionalFormatting sqref="I35:N35">
    <cfRule type="cellIs" dxfId="1" priority="4" stopIfTrue="1" operator="lessThanOrEqual">
      <formula>0</formula>
    </cfRule>
  </conditionalFormatting>
  <conditionalFormatting sqref="I31:N31">
    <cfRule type="cellIs" dxfId="0" priority="5" stopIfTrue="1" operator="between">
      <formula>1</formula>
      <formula>300</formula>
    </cfRule>
  </conditionalFormatting>
  <conditionalFormatting sqref="I31:N31">
    <cfRule type="cellIs" dxfId="1" priority="6" stopIfTrue="1" operator="lessThanOrEqual">
      <formula>0</formula>
    </cfRule>
  </conditionalFormatting>
  <conditionalFormatting sqref="I19:N19">
    <cfRule type="cellIs" dxfId="0" priority="7" stopIfTrue="1" operator="between">
      <formula>1</formula>
      <formula>300</formula>
    </cfRule>
  </conditionalFormatting>
  <conditionalFormatting sqref="I19:N19">
    <cfRule type="cellIs" dxfId="1" priority="8" stopIfTrue="1" operator="lessThanOrEqual">
      <formula>0</formula>
    </cfRule>
  </conditionalFormatting>
  <conditionalFormatting sqref="I29:N29">
    <cfRule type="cellIs" dxfId="0" priority="9" stopIfTrue="1" operator="between">
      <formula>1</formula>
      <formula>300</formula>
    </cfRule>
  </conditionalFormatting>
  <conditionalFormatting sqref="I29:N29">
    <cfRule type="cellIs" dxfId="1" priority="10" stopIfTrue="1" operator="lessThanOrEqual">
      <formula>0</formula>
    </cfRule>
  </conditionalFormatting>
  <conditionalFormatting sqref="I25:N25">
    <cfRule type="cellIs" dxfId="0" priority="11" stopIfTrue="1" operator="between">
      <formula>1</formula>
      <formula>300</formula>
    </cfRule>
  </conditionalFormatting>
  <conditionalFormatting sqref="I25:N25">
    <cfRule type="cellIs" dxfId="1" priority="12" stopIfTrue="1" operator="lessThanOrEqual">
      <formula>0</formula>
    </cfRule>
  </conditionalFormatting>
  <conditionalFormatting sqref="I23:N23">
    <cfRule type="cellIs" dxfId="0" priority="13" stopIfTrue="1" operator="between">
      <formula>1</formula>
      <formula>300</formula>
    </cfRule>
  </conditionalFormatting>
  <conditionalFormatting sqref="I23:N23">
    <cfRule type="cellIs" dxfId="1" priority="14" stopIfTrue="1" operator="lessThanOrEqual">
      <formula>0</formula>
    </cfRule>
  </conditionalFormatting>
  <conditionalFormatting sqref="I27:N27">
    <cfRule type="cellIs" dxfId="0" priority="15" stopIfTrue="1" operator="between">
      <formula>1</formula>
      <formula>300</formula>
    </cfRule>
  </conditionalFormatting>
  <conditionalFormatting sqref="I27:N27">
    <cfRule type="cellIs" dxfId="1" priority="16" stopIfTrue="1" operator="lessThanOrEqual">
      <formula>0</formula>
    </cfRule>
  </conditionalFormatting>
  <conditionalFormatting sqref="I13:N13">
    <cfRule type="cellIs" dxfId="0" priority="17" stopIfTrue="1" operator="between">
      <formula>1</formula>
      <formula>300</formula>
    </cfRule>
  </conditionalFormatting>
  <conditionalFormatting sqref="I13:N13">
    <cfRule type="cellIs" dxfId="1" priority="18" stopIfTrue="1" operator="lessThanOrEqual">
      <formula>0</formula>
    </cfRule>
  </conditionalFormatting>
  <conditionalFormatting sqref="I17:N17">
    <cfRule type="cellIs" dxfId="0" priority="19" stopIfTrue="1" operator="between">
      <formula>1</formula>
      <formula>300</formula>
    </cfRule>
  </conditionalFormatting>
  <conditionalFormatting sqref="I17:N17">
    <cfRule type="cellIs" dxfId="1" priority="20" stopIfTrue="1" operator="lessThanOrEqual">
      <formula>0</formula>
    </cfRule>
  </conditionalFormatting>
  <conditionalFormatting sqref="I9:N9">
    <cfRule type="cellIs" dxfId="0" priority="21" stopIfTrue="1" operator="between">
      <formula>1</formula>
      <formula>300</formula>
    </cfRule>
  </conditionalFormatting>
  <conditionalFormatting sqref="I9:N9">
    <cfRule type="cellIs" dxfId="1" priority="22" stopIfTrue="1" operator="lessThanOrEqual">
      <formula>0</formula>
    </cfRule>
  </conditionalFormatting>
  <conditionalFormatting sqref="I21:N21">
    <cfRule type="cellIs" dxfId="0" priority="23" stopIfTrue="1" operator="between">
      <formula>1</formula>
      <formula>300</formula>
    </cfRule>
  </conditionalFormatting>
  <conditionalFormatting sqref="I21:N21">
    <cfRule type="cellIs" dxfId="1" priority="24" stopIfTrue="1" operator="lessThanOrEqual">
      <formula>0</formula>
    </cfRule>
  </conditionalFormatting>
  <conditionalFormatting sqref="I11:N11">
    <cfRule type="cellIs" dxfId="0" priority="25" stopIfTrue="1" operator="between">
      <formula>1</formula>
      <formula>300</formula>
    </cfRule>
  </conditionalFormatting>
  <conditionalFormatting sqref="I11:N11">
    <cfRule type="cellIs" dxfId="1" priority="26" stopIfTrue="1" operator="lessThanOrEqual">
      <formula>0</formula>
    </cfRule>
  </conditionalFormatting>
  <conditionalFormatting sqref="I15:N15">
    <cfRule type="cellIs" dxfId="0" priority="27" stopIfTrue="1" operator="between">
      <formula>1</formula>
      <formula>300</formula>
    </cfRule>
  </conditionalFormatting>
  <conditionalFormatting sqref="I15:N15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4" width="9.14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153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44821.0</v>
      </c>
      <c r="X5" s="12" t="s">
        <v>11</v>
      </c>
      <c r="Y5" s="13">
        <v>5.0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97</v>
      </c>
      <c r="B9" s="48">
        <v>69.48</v>
      </c>
      <c r="C9" s="49" t="s">
        <v>68</v>
      </c>
      <c r="D9" s="50" t="s">
        <v>136</v>
      </c>
      <c r="E9" s="51">
        <v>38727.0</v>
      </c>
      <c r="F9" s="52"/>
      <c r="G9" s="53" t="s">
        <v>154</v>
      </c>
      <c r="H9" s="53" t="s">
        <v>145</v>
      </c>
      <c r="I9" s="52">
        <v>52.0</v>
      </c>
      <c r="J9" s="52">
        <v>55.0</v>
      </c>
      <c r="K9" s="52">
        <v>-58.0</v>
      </c>
      <c r="L9" s="52">
        <v>62.0</v>
      </c>
      <c r="M9" s="52">
        <v>-65.0</v>
      </c>
      <c r="N9" s="52">
        <v>65.0</v>
      </c>
      <c r="O9" s="55">
        <f>IF(MAX(I9:K9)&gt;0,IF(MAX(I9:K9)&lt;0,0,TRUNC(MAX(I9:K9)/1)*1),"")</f>
        <v>55</v>
      </c>
      <c r="P9" s="56">
        <f>IF(MAX(L9:N9)&gt;0,IF(MAX(L9:N9)&lt;0,0,TRUNC(MAX(L9:N9)/1)*1),"")</f>
        <v>65</v>
      </c>
      <c r="Q9" s="57">
        <f>IF(O9="","",IF(P9="","",IF(SUM(O9:P9)=0,"",SUM(O9:P9))))</f>
        <v>120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158.8411321</v>
      </c>
      <c r="S9" s="59" t="str">
        <f>IF(AD9=1,R9*AG9,"")</f>
        <v/>
      </c>
      <c r="T9" s="60">
        <f>IF('K5'!G7="","",'K5'!G7)</f>
        <v>6.18</v>
      </c>
      <c r="U9" s="60">
        <f>IF('K5'!K7="","",'K5'!K7)</f>
        <v>8.02</v>
      </c>
      <c r="V9" s="60">
        <f>IF('K5'!N7="","",'K5'!N7)</f>
        <v>7.48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44821</v>
      </c>
      <c r="AB9" s="65" t="str">
        <f>IF(ISNUMBER(FIND("M",C9)),"m",IF(ISNUMBER(FIND("K",C9)),"k"))</f>
        <v>m</v>
      </c>
      <c r="AC9" s="66">
        <f>IF(OR(E9="",AA9=""),0,(YEAR(AA9)-YEAR(E9)))</f>
        <v>16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246">
        <f>IF(B9="","",IF(B9&gt;175.508,1,IF(B9&lt;32,10^(0.75194503*LOG10(32/175.508)^2),10^(0.75194503*LOG10(B9/175.508)^2))))</f>
        <v>1.323676101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7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190.6093585</v>
      </c>
      <c r="R10" s="78"/>
      <c r="S10" s="83"/>
      <c r="T10" s="84">
        <f>IF(T9="","",T9*20)</f>
        <v>123.6</v>
      </c>
      <c r="U10" s="84">
        <f>IF(U9="","",(U9*10)*AH9)</f>
        <v>106.1588233</v>
      </c>
      <c r="V10" s="84">
        <f>IF(V9="","",IF((80+(8-ROUNDUP(V9,1))*40)&lt;0,0,80+(8-ROUNDUP(V9,1))*40))</f>
        <v>100</v>
      </c>
      <c r="W10" s="84">
        <f>IF(SUM(T10,U10,V10)&gt;0,SUM(T10,U10,V10),"")</f>
        <v>329.7588233</v>
      </c>
      <c r="X10" s="61">
        <f>IF(OR(Q10="",T10="",U10="",V10=""),"",SUM(Q10,T10,U10,V10))</f>
        <v>520.3681818</v>
      </c>
      <c r="Y10" s="85">
        <v>15.0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90" t="s">
        <v>97</v>
      </c>
      <c r="B11" s="91">
        <v>71.3</v>
      </c>
      <c r="C11" s="92" t="s">
        <v>68</v>
      </c>
      <c r="D11" s="93" t="s">
        <v>136</v>
      </c>
      <c r="E11" s="94">
        <v>38896.0</v>
      </c>
      <c r="F11" s="95"/>
      <c r="G11" s="96" t="s">
        <v>155</v>
      </c>
      <c r="H11" s="96" t="s">
        <v>56</v>
      </c>
      <c r="I11" s="95">
        <v>96.0</v>
      </c>
      <c r="J11" s="95">
        <v>100.0</v>
      </c>
      <c r="K11" s="95">
        <v>103.0</v>
      </c>
      <c r="L11" s="95">
        <v>118.0</v>
      </c>
      <c r="M11" s="95">
        <v>123.0</v>
      </c>
      <c r="N11" s="95">
        <v>-125.0</v>
      </c>
      <c r="O11" s="98">
        <f>IF(MAX(I11:K11)&gt;0,IF(MAX(I11:K11)&lt;0,0,TRUNC(MAX(I11:K11)/1)*1),"")</f>
        <v>103</v>
      </c>
      <c r="P11" s="99">
        <f>IF(MAX(L11:N11)&gt;0,IF(MAX(L11:N11)&lt;0,0,TRUNC(MAX(L11:N11)/1)*1),"")</f>
        <v>123</v>
      </c>
      <c r="Q11" s="100">
        <f>IF(O11="","",IF(P11="","",IF(SUM(O11:P11)=0,"",SUM(O11:P11))))</f>
        <v>226</v>
      </c>
      <c r="R11" s="101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294.5700088</v>
      </c>
      <c r="S11" s="102" t="str">
        <f>IF(AD11=1,R11*AG11,"")</f>
        <v/>
      </c>
      <c r="T11" s="103">
        <f>IF('K5'!G9="","",'K5'!G9)</f>
        <v>9.33</v>
      </c>
      <c r="U11" s="103">
        <f>IF('K5'!K9="","",'K5'!K9)</f>
        <v>13.31</v>
      </c>
      <c r="V11" s="103">
        <f>IF('K5'!N9="","",'K5'!N9)</f>
        <v>6.39</v>
      </c>
      <c r="W11" s="103"/>
      <c r="X11" s="249" t="str">
        <f>IF(AC11&gt;34,(IF(OR(Q12="",T12="",U12="",V12=""),"",SUM(Q12,T12,U12,V12))*AG11),IF(OR(Q12="",T12="",U12="",V12=""),"",""))</f>
        <v/>
      </c>
      <c r="Y11" s="105"/>
      <c r="Z11" s="106" t="s">
        <v>156</v>
      </c>
      <c r="AA11" s="107">
        <f>V5</f>
        <v>44821</v>
      </c>
      <c r="AB11" s="108" t="str">
        <f>IF(ISNUMBER(FIND("M",C11)),"m",IF(ISNUMBER(FIND("K",C11)),"k"))</f>
        <v>m</v>
      </c>
      <c r="AC11" s="109">
        <f>IF(OR(E11="",AA11=""),0,(YEAR(AA11)-YEAR(E11)))</f>
        <v>16</v>
      </c>
      <c r="AD11" s="110" t="str">
        <f>IF(AC11&gt;34,1,"")</f>
        <v/>
      </c>
      <c r="AE11" s="111" t="b">
        <f>IF(AD11=1,LOOKUP(AC11,'Meltzer-Faber'!A3:A63,'Meltzer-Faber'!B3:B63))</f>
        <v>0</v>
      </c>
      <c r="AF11" s="111" t="b">
        <f>IF(AD11=1,LOOKUP(AC11,'Meltzer-Faber'!A3:A63,'Meltzer-Faber'!C3:C63))</f>
        <v>0</v>
      </c>
      <c r="AG11" s="111" t="b">
        <f>IF(AB11="m",AE11,IF(AB11="k",AF11,""))</f>
        <v>0</v>
      </c>
      <c r="AH11" s="130">
        <f>IF(B11="","",IF(B11&gt;175.508,1,IF(B11&lt;32,10^(0.75194503*LOG10(32/175.508)^2),10^(0.75194503*LOG10(B11/175.508)^2))))</f>
        <v>1.303407119</v>
      </c>
      <c r="AI11" s="113"/>
      <c r="AJ11" s="113"/>
      <c r="AK11" s="113"/>
      <c r="AL11" s="113"/>
      <c r="AM11" s="113"/>
    </row>
    <row r="12" ht="18.0" customHeight="1">
      <c r="A12" s="114"/>
      <c r="B12" s="115"/>
      <c r="C12" s="116"/>
      <c r="D12" s="117"/>
      <c r="E12" s="118"/>
      <c r="F12" s="119"/>
      <c r="G12" s="120"/>
      <c r="H12" s="120"/>
      <c r="I12" s="121"/>
      <c r="J12" s="78"/>
      <c r="K12" s="79"/>
      <c r="L12" s="122"/>
      <c r="M12" s="78"/>
      <c r="N12" s="79"/>
      <c r="O12" s="116"/>
      <c r="P12" s="123"/>
      <c r="Q12" s="124">
        <f>IF(R11="","",R11*1.2)</f>
        <v>353.4840106</v>
      </c>
      <c r="R12" s="78"/>
      <c r="S12" s="125"/>
      <c r="T12" s="126">
        <f>IF(T11="","",T11*20)</f>
        <v>186.6</v>
      </c>
      <c r="U12" s="126">
        <f>IF(U11="","",(U11*10)*AH11)</f>
        <v>173.4834875</v>
      </c>
      <c r="V12" s="126">
        <f>IF(V11="","",IF((80+(8-ROUNDUP(V11,1))*40)&lt;0,0,80+(8-ROUNDUP(V11,1))*40))</f>
        <v>144</v>
      </c>
      <c r="W12" s="126">
        <f>IF(SUM(T12,U12,V12)&gt;0,SUM(T12,U12,V12),"")</f>
        <v>504.0834875</v>
      </c>
      <c r="X12" s="104">
        <f>IF(OR(Q12="",T12="",U12="",V12=""),"",SUM(Q12,T12,U12,V12))</f>
        <v>857.5674981</v>
      </c>
      <c r="Y12" s="127">
        <v>1.0</v>
      </c>
      <c r="Z12" s="128"/>
      <c r="AA12" s="107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</row>
    <row r="13" ht="18.0" customHeight="1">
      <c r="A13" s="90" t="s">
        <v>102</v>
      </c>
      <c r="B13" s="91">
        <v>76.95</v>
      </c>
      <c r="C13" s="92" t="s">
        <v>68</v>
      </c>
      <c r="D13" s="93" t="s">
        <v>136</v>
      </c>
      <c r="E13" s="94">
        <v>38859.0</v>
      </c>
      <c r="F13" s="95"/>
      <c r="G13" s="96" t="s">
        <v>157</v>
      </c>
      <c r="H13" s="96" t="s">
        <v>56</v>
      </c>
      <c r="I13" s="95">
        <v>83.0</v>
      </c>
      <c r="J13" s="95">
        <v>-86.0</v>
      </c>
      <c r="K13" s="95">
        <v>86.0</v>
      </c>
      <c r="L13" s="95">
        <v>-105.0</v>
      </c>
      <c r="M13" s="95">
        <v>105.0</v>
      </c>
      <c r="N13" s="95">
        <v>108.0</v>
      </c>
      <c r="O13" s="98">
        <f>IF(MAX(I13:K13)&gt;0,IF(MAX(I13:K13)&lt;0,0,TRUNC(MAX(I13:K13)/1)*1),"")</f>
        <v>86</v>
      </c>
      <c r="P13" s="99">
        <f>IF(MAX(L13:N13)&gt;0,IF(MAX(L13:N13)&lt;0,0,TRUNC(MAX(L13:N13)/1)*1),"")</f>
        <v>108</v>
      </c>
      <c r="Q13" s="100">
        <f>IF(O13="","",IF(P13="","",IF(SUM(O13:P13)=0,"",SUM(O13:P13))))</f>
        <v>194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242.2264448</v>
      </c>
      <c r="S13" s="102" t="str">
        <f>IF(AD13=1,R13*AG13,"")</f>
        <v/>
      </c>
      <c r="T13" s="103">
        <f>IF('K5'!G11="","",'K5'!G11)</f>
        <v>7.99</v>
      </c>
      <c r="U13" s="103">
        <f>IF('K5'!K11="","",'K5'!K11)</f>
        <v>11.46</v>
      </c>
      <c r="V13" s="103">
        <f>IF('K5'!N11="","",'K5'!N11)</f>
        <v>6.52</v>
      </c>
      <c r="W13" s="103"/>
      <c r="X13" s="249" t="str">
        <f>IF(AC13&gt;34,(IF(OR(Q14="",T14="",U14="",V14=""),"",SUM(Q14,T14,U14,V14))*AG13),IF(OR(Q14="",T14="",U14="",V14=""),"",""))</f>
        <v/>
      </c>
      <c r="Y13" s="105"/>
      <c r="Z13" s="106"/>
      <c r="AA13" s="107">
        <f>V5</f>
        <v>44821</v>
      </c>
      <c r="AB13" s="108" t="str">
        <f>IF(ISNUMBER(FIND("M",C13)),"m",IF(ISNUMBER(FIND("K",C13)),"k"))</f>
        <v>m</v>
      </c>
      <c r="AC13" s="109">
        <f>IF(OR(E13="",AA13=""),0,(YEAR(AA13)-YEAR(E13)))</f>
        <v>16</v>
      </c>
      <c r="AD13" s="110" t="str">
        <f>IF(AC13&gt;34,1,"")</f>
        <v/>
      </c>
      <c r="AE13" s="111" t="b">
        <f>IF(AD13=1,LOOKUP(AC13,'Meltzer-Faber'!A3:A63,'Meltzer-Faber'!B3:B63))</f>
        <v>0</v>
      </c>
      <c r="AF13" s="111" t="b">
        <f>IF(AD13=1,LOOKUP(AC13,'Meltzer-Faber'!A3:A63,'Meltzer-Faber'!C3:C63))</f>
        <v>0</v>
      </c>
      <c r="AG13" s="111" t="b">
        <f>IF(AB13="m",AE13,IF(AB13="k",AF13,""))</f>
        <v>0</v>
      </c>
      <c r="AH13" s="130">
        <f>IF(B13="","",IF(B13&gt;175.508,1,IF(B13&lt;32,10^(0.75194503*LOG10(32/175.508)^2),10^(0.75194503*LOG10(B13/175.508)^2))))</f>
        <v>1.248589922</v>
      </c>
      <c r="AI13" s="113"/>
      <c r="AJ13" s="113"/>
      <c r="AK13" s="113"/>
      <c r="AL13" s="113"/>
      <c r="AM13" s="113"/>
    </row>
    <row r="14" ht="18.0" customHeight="1">
      <c r="A14" s="114"/>
      <c r="B14" s="115"/>
      <c r="C14" s="116"/>
      <c r="D14" s="117"/>
      <c r="E14" s="11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290.6717337</v>
      </c>
      <c r="R14" s="78"/>
      <c r="S14" s="125"/>
      <c r="T14" s="126">
        <f>IF(T13="","",T13*20)</f>
        <v>159.8</v>
      </c>
      <c r="U14" s="126">
        <f>IF(U13="","",(U13*10)*AH13)</f>
        <v>143.088405</v>
      </c>
      <c r="V14" s="126">
        <f>IF(V13="","",IF((80+(8-ROUNDUP(V13,1))*40)&lt;0,0,80+(8-ROUNDUP(V13,1))*40))</f>
        <v>136</v>
      </c>
      <c r="W14" s="126">
        <f>IF(SUM(T14,U14,V14)&gt;0,SUM(T14,U14,V14),"")</f>
        <v>438.888405</v>
      </c>
      <c r="X14" s="104">
        <f>IF(OR(Q14="",T14="",U14="",V14=""),"",SUM(Q14,T14,U14,V14))</f>
        <v>729.5601387</v>
      </c>
      <c r="Y14" s="127">
        <v>4.0</v>
      </c>
      <c r="Z14" s="128"/>
      <c r="AA14" s="107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</row>
    <row r="15" ht="18.0" customHeight="1">
      <c r="A15" s="90" t="s">
        <v>146</v>
      </c>
      <c r="B15" s="91">
        <v>88.13</v>
      </c>
      <c r="C15" s="92" t="s">
        <v>68</v>
      </c>
      <c r="D15" s="93" t="s">
        <v>136</v>
      </c>
      <c r="E15" s="94">
        <v>38980.0</v>
      </c>
      <c r="F15" s="95"/>
      <c r="G15" s="96" t="s">
        <v>158</v>
      </c>
      <c r="H15" s="96" t="s">
        <v>7</v>
      </c>
      <c r="I15" s="95">
        <v>92.0</v>
      </c>
      <c r="J15" s="95">
        <v>95.0</v>
      </c>
      <c r="K15" s="95">
        <v>-97.0</v>
      </c>
      <c r="L15" s="95">
        <v>-115.0</v>
      </c>
      <c r="M15" s="95">
        <v>115.0</v>
      </c>
      <c r="N15" s="95">
        <v>120.0</v>
      </c>
      <c r="O15" s="98">
        <f>IF(MAX(I15:K15)&gt;0,IF(MAX(I15:K15)&lt;0,0,TRUNC(MAX(I15:K15)/1)*1),"")</f>
        <v>95</v>
      </c>
      <c r="P15" s="99">
        <f>IF(MAX(L15:N15)&gt;0,IF(MAX(L15:N15)&lt;0,0,TRUNC(MAX(L15:N15)/1)*1),"")</f>
        <v>120</v>
      </c>
      <c r="Q15" s="100">
        <f>IF(O15="","",IF(P15="","",IF(SUM(O15:P15)=0,"",SUM(O15:P15))))</f>
        <v>215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251.0388738</v>
      </c>
      <c r="S15" s="102" t="str">
        <f>IF(AD15=1,R15*AG15,"")</f>
        <v/>
      </c>
      <c r="T15" s="103">
        <f>IF('K5'!G13="","",'K5'!G13)</f>
        <v>7.22</v>
      </c>
      <c r="U15" s="103">
        <f>IF('K5'!K13="","",'K5'!K13)</f>
        <v>10.49</v>
      </c>
      <c r="V15" s="103">
        <f>IF('K5'!N13="","",'K5'!N13)</f>
        <v>7.29</v>
      </c>
      <c r="W15" s="103"/>
      <c r="X15" s="249" t="str">
        <f>IF(AC15&gt;34,(IF(OR(Q16="",T16="",U16="",V16=""),"",SUM(Q16,T16,U16,V16))*AG15),IF(OR(Q16="",T16="",U16="",V16=""),"",""))</f>
        <v/>
      </c>
      <c r="Y15" s="105"/>
      <c r="Z15" s="106"/>
      <c r="AA15" s="107">
        <f>V5</f>
        <v>44821</v>
      </c>
      <c r="AB15" s="108" t="str">
        <f>IF(ISNUMBER(FIND("M",C15)),"m",IF(ISNUMBER(FIND("K",C15)),"k"))</f>
        <v>m</v>
      </c>
      <c r="AC15" s="109">
        <f>IF(OR(E15="",AA15=""),0,(YEAR(AA15)-YEAR(E15)))</f>
        <v>16</v>
      </c>
      <c r="AD15" s="110" t="str">
        <f>IF(AC15&gt;34,1,"")</f>
        <v/>
      </c>
      <c r="AE15" s="111" t="b">
        <f>IF(AD15=1,LOOKUP(AC15,'Meltzer-Faber'!A3:A63,'Meltzer-Faber'!B3:B63))</f>
        <v>0</v>
      </c>
      <c r="AF15" s="111" t="b">
        <f>IF(AD15=1,LOOKUP(AC15,'Meltzer-Faber'!A3:A63,'Meltzer-Faber'!C3:C63))</f>
        <v>0</v>
      </c>
      <c r="AG15" s="111" t="b">
        <f>IF(AB15="m",AE15,IF(AB15="k",AF15,""))</f>
        <v>0</v>
      </c>
      <c r="AH15" s="130">
        <f>IF(B15="","",IF(B15&gt;175.508,1,IF(B15&lt;32,10^(0.75194503*LOG10(32/175.508)^2),10^(0.75194503*LOG10(B15/175.508)^2))))</f>
        <v>1.167622669</v>
      </c>
      <c r="AI15" s="113"/>
      <c r="AJ15" s="113"/>
      <c r="AK15" s="113"/>
      <c r="AL15" s="113"/>
      <c r="AM15" s="113"/>
    </row>
    <row r="16" ht="18.0" customHeight="1">
      <c r="A16" s="114"/>
      <c r="B16" s="115"/>
      <c r="C16" s="116"/>
      <c r="D16" s="117"/>
      <c r="E16" s="11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301.2466486</v>
      </c>
      <c r="R16" s="78"/>
      <c r="S16" s="125"/>
      <c r="T16" s="126">
        <f>IF(T15="","",T15*20)</f>
        <v>144.4</v>
      </c>
      <c r="U16" s="126">
        <f>IF(U15="","",(U15*10)*AH15)</f>
        <v>122.483618</v>
      </c>
      <c r="V16" s="126">
        <f>IF(V15="","",IF((80+(8-ROUNDUP(V15,1))*40)&lt;0,0,80+(8-ROUNDUP(V15,1))*40))</f>
        <v>108</v>
      </c>
      <c r="W16" s="126">
        <f>IF(SUM(T16,U16,V16)&gt;0,SUM(T16,U16,V16),"")</f>
        <v>374.883618</v>
      </c>
      <c r="X16" s="104">
        <f>IF(OR(Q16="",T16="",U16="",V16=""),"",SUM(Q16,T16,U16,V16))</f>
        <v>676.1302666</v>
      </c>
      <c r="Y16" s="127">
        <v>9.0</v>
      </c>
      <c r="Z16" s="128"/>
      <c r="AA16" s="10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ht="18.0" customHeight="1">
      <c r="A17" s="90" t="s">
        <v>159</v>
      </c>
      <c r="B17" s="91">
        <v>89.95</v>
      </c>
      <c r="C17" s="92" t="s">
        <v>68</v>
      </c>
      <c r="D17" s="93" t="s">
        <v>136</v>
      </c>
      <c r="E17" s="94">
        <v>38951.0</v>
      </c>
      <c r="F17" s="95"/>
      <c r="G17" s="96" t="s">
        <v>160</v>
      </c>
      <c r="H17" s="96" t="s">
        <v>56</v>
      </c>
      <c r="I17" s="95">
        <v>-68.0</v>
      </c>
      <c r="J17" s="95">
        <v>68.0</v>
      </c>
      <c r="K17" s="95">
        <v>70.0</v>
      </c>
      <c r="L17" s="95">
        <v>78.0</v>
      </c>
      <c r="M17" s="95">
        <v>81.0</v>
      </c>
      <c r="N17" s="95">
        <v>-84.0</v>
      </c>
      <c r="O17" s="98">
        <f>IF(MAX(I17:K17)&gt;0,IF(MAX(I17:K17)&lt;0,0,TRUNC(MAX(I17:K17)/1)*1),"")</f>
        <v>70</v>
      </c>
      <c r="P17" s="99">
        <f>IF(MAX(L17:N17)&gt;0,IF(MAX(L17:N17)&lt;0,0,TRUNC(MAX(L17:N17)/1)*1),"")</f>
        <v>81</v>
      </c>
      <c r="Q17" s="100">
        <f>IF(O17="","",IF(P17="","",IF(SUM(O17:P17)=0,"",SUM(O17:P17))))</f>
        <v>151</v>
      </c>
      <c r="R17" s="101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174.720786</v>
      </c>
      <c r="S17" s="102" t="str">
        <f>IF(AD17=1,R17*AG17,"")</f>
        <v/>
      </c>
      <c r="T17" s="103">
        <f>IF('K5'!G15="","",'K5'!G15)</f>
        <v>7.6</v>
      </c>
      <c r="U17" s="103">
        <f>IF('K5'!K15="","",'K5'!K15)</f>
        <v>9.92</v>
      </c>
      <c r="V17" s="103">
        <f>IF('K5'!N15="","",'K5'!N15)</f>
        <v>6.75</v>
      </c>
      <c r="W17" s="103"/>
      <c r="X17" s="249" t="str">
        <f>IF(AC17&gt;34,(IF(OR(Q18="",T18="",U18="",V18=""),"",SUM(Q18,T18,U18,V18))*AG17),IF(OR(Q18="",T18="",U18="",V18=""),"",""))</f>
        <v/>
      </c>
      <c r="Y17" s="105"/>
      <c r="Z17" s="106"/>
      <c r="AA17" s="107">
        <f>V5</f>
        <v>44821</v>
      </c>
      <c r="AB17" s="108" t="str">
        <f>IF(ISNUMBER(FIND("M",C17)),"m",IF(ISNUMBER(FIND("K",C17)),"k"))</f>
        <v>m</v>
      </c>
      <c r="AC17" s="109">
        <f>IF(OR(E17="",AA17=""),0,(YEAR(AA17)-YEAR(E17)))</f>
        <v>16</v>
      </c>
      <c r="AD17" s="110" t="str">
        <f>IF(AC17&gt;34,1,"")</f>
        <v/>
      </c>
      <c r="AE17" s="111" t="b">
        <f>IF(AD17=1,LOOKUP(AC17,'Meltzer-Faber'!A3:A63,'Meltzer-Faber'!B3:B63))</f>
        <v>0</v>
      </c>
      <c r="AF17" s="111" t="b">
        <f>IF(AD17=1,LOOKUP(AC17,'Meltzer-Faber'!A3:A63,'Meltzer-Faber'!C3:C63))</f>
        <v>0</v>
      </c>
      <c r="AG17" s="111" t="b">
        <f>IF(AB17="m",AE17,IF(AB17="k",AF17,""))</f>
        <v>0</v>
      </c>
      <c r="AH17" s="130">
        <f>IF(B17="","",IF(B17&gt;175.508,1,IF(B17&lt;32,10^(0.75194503*LOG10(32/175.508)^2),10^(0.75194503*LOG10(B17/175.508)^2))))</f>
        <v>1.157091298</v>
      </c>
      <c r="AI17" s="113"/>
      <c r="AJ17" s="113"/>
      <c r="AK17" s="113"/>
      <c r="AL17" s="113"/>
      <c r="AM17" s="130"/>
    </row>
    <row r="18" ht="18.0" customHeight="1">
      <c r="A18" s="114"/>
      <c r="B18" s="115"/>
      <c r="C18" s="116"/>
      <c r="D18" s="117"/>
      <c r="E18" s="118"/>
      <c r="F18" s="119"/>
      <c r="G18" s="120"/>
      <c r="H18" s="120"/>
      <c r="I18" s="121"/>
      <c r="J18" s="78"/>
      <c r="K18" s="79"/>
      <c r="L18" s="122"/>
      <c r="M18" s="78"/>
      <c r="N18" s="79"/>
      <c r="O18" s="116"/>
      <c r="P18" s="123"/>
      <c r="Q18" s="124">
        <f>IF(R17="","",R17*1.2)</f>
        <v>209.6649432</v>
      </c>
      <c r="R18" s="78"/>
      <c r="S18" s="125"/>
      <c r="T18" s="126">
        <f>IF(T17="","",T17*20)</f>
        <v>152</v>
      </c>
      <c r="U18" s="126">
        <f>IF(U17="","",(U17*10)*AH17)</f>
        <v>114.7834568</v>
      </c>
      <c r="V18" s="126">
        <f>IF(V17="","",IF((80+(8-ROUNDUP(V17,1))*40)&lt;0,0,80+(8-ROUNDUP(V17,1))*40))</f>
        <v>128</v>
      </c>
      <c r="W18" s="126">
        <f>IF(SUM(T18,U18,V18)&gt;0,SUM(T18,U18,V18),"")</f>
        <v>394.7834568</v>
      </c>
      <c r="X18" s="104">
        <f>IF(OR(Q18="",T18="",U18="",V18=""),"",SUM(Q18,T18,U18,V18))</f>
        <v>604.4484</v>
      </c>
      <c r="Y18" s="127">
        <v>13.0</v>
      </c>
      <c r="Z18" s="128"/>
      <c r="AA18" s="107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ht="18.0" customHeight="1">
      <c r="A19" s="90" t="s">
        <v>97</v>
      </c>
      <c r="B19" s="91">
        <v>70.17</v>
      </c>
      <c r="C19" s="92" t="s">
        <v>68</v>
      </c>
      <c r="D19" s="93" t="s">
        <v>111</v>
      </c>
      <c r="E19" s="94">
        <v>38415.0</v>
      </c>
      <c r="F19" s="95"/>
      <c r="G19" s="96" t="s">
        <v>161</v>
      </c>
      <c r="H19" s="248" t="s">
        <v>95</v>
      </c>
      <c r="I19" s="95">
        <v>80.0</v>
      </c>
      <c r="J19" s="95">
        <v>84.0</v>
      </c>
      <c r="K19" s="95">
        <v>87.0</v>
      </c>
      <c r="L19" s="95">
        <v>110.0</v>
      </c>
      <c r="M19" s="95">
        <v>117.0</v>
      </c>
      <c r="N19" s="250" t="s">
        <v>125</v>
      </c>
      <c r="O19" s="98">
        <f>IF(MAX(I19:K19)&gt;0,IF(MAX(I19:K19)&lt;0,0,TRUNC(MAX(I19:K19)/1)*1),"")</f>
        <v>87</v>
      </c>
      <c r="P19" s="99">
        <f>IF(MAX(L19:N19)&gt;0,IF(MAX(L19:N19)&lt;0,0,TRUNC(MAX(L19:N19)/1)*1),"")</f>
        <v>117</v>
      </c>
      <c r="Q19" s="100">
        <f>IF(O19="","",IF(P19="","",IF(SUM(O19:P19)=0,"",SUM(O19:P19))))</f>
        <v>204</v>
      </c>
      <c r="R19" s="101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268.4283224</v>
      </c>
      <c r="S19" s="102" t="str">
        <f>IF(AD19=1,R19*AG19,"")</f>
        <v/>
      </c>
      <c r="T19" s="103">
        <f>IF('K5'!G17="","",'K5'!G17)</f>
        <v>9.27</v>
      </c>
      <c r="U19" s="103">
        <f>IF('K5'!K17="","",'K5'!K17)</f>
        <v>11.35</v>
      </c>
      <c r="V19" s="103">
        <f>IF('K5'!N17="","",'K5'!N17)</f>
        <v>6.06</v>
      </c>
      <c r="W19" s="103"/>
      <c r="X19" s="249" t="str">
        <f>IF(AC19&gt;34,(IF(OR(Q20="",T20="",U20="",V20=""),"",SUM(Q20,T20,U20,V20))*AG19),IF(OR(Q20="",T20="",U20="",V20=""),"",""))</f>
        <v/>
      </c>
      <c r="Y19" s="105"/>
      <c r="Z19" s="106"/>
      <c r="AA19" s="107">
        <f>V5</f>
        <v>44821</v>
      </c>
      <c r="AB19" s="108" t="str">
        <f>IF(ISNUMBER(FIND("M",C19)),"m",IF(ISNUMBER(FIND("K",C19)),"k"))</f>
        <v>m</v>
      </c>
      <c r="AC19" s="109">
        <f>IF(OR(E19="",AA19=""),0,(YEAR(AA19)-YEAR(E19)))</f>
        <v>17</v>
      </c>
      <c r="AD19" s="110" t="str">
        <f>IF(AC19&gt;34,1,"")</f>
        <v/>
      </c>
      <c r="AE19" s="111" t="b">
        <f>IF(AD19=1,LOOKUP(AC19,'Meltzer-Faber'!A3:A63,'Meltzer-Faber'!B3:B63))</f>
        <v>0</v>
      </c>
      <c r="AF19" s="111" t="b">
        <f>IF(AD19=1,LOOKUP(AC19,'Meltzer-Faber'!A3:A63,'Meltzer-Faber'!C3:C63))</f>
        <v>0</v>
      </c>
      <c r="AG19" s="111" t="b">
        <f>IF(AB19="m",AE19,IF(AB19="k",AF19,""))</f>
        <v>0</v>
      </c>
      <c r="AH19" s="130">
        <f>IF(B19="","",IF(B19&gt;175.508,1,IF(B19&lt;32,10^(0.75194503*LOG10(32/175.508)^2),10^(0.75194503*LOG10(B19/175.508)^2))))</f>
        <v>1.31582511</v>
      </c>
      <c r="AI19" s="113"/>
      <c r="AJ19" s="113"/>
      <c r="AK19" s="113"/>
      <c r="AL19" s="113"/>
      <c r="AM19" s="113"/>
    </row>
    <row r="20" ht="18.0" customHeight="1">
      <c r="A20" s="114"/>
      <c r="B20" s="115"/>
      <c r="C20" s="116"/>
      <c r="D20" s="117"/>
      <c r="E20" s="118"/>
      <c r="F20" s="119"/>
      <c r="G20" s="120"/>
      <c r="H20" s="120"/>
      <c r="I20" s="121"/>
      <c r="J20" s="78"/>
      <c r="K20" s="79"/>
      <c r="L20" s="122"/>
      <c r="M20" s="78"/>
      <c r="N20" s="79"/>
      <c r="O20" s="116"/>
      <c r="P20" s="123"/>
      <c r="Q20" s="124">
        <f>IF(R19="","",R19*1.2)</f>
        <v>322.1139869</v>
      </c>
      <c r="R20" s="78"/>
      <c r="S20" s="125"/>
      <c r="T20" s="126">
        <f>IF(T19="","",T19*20)</f>
        <v>185.4</v>
      </c>
      <c r="U20" s="126">
        <f>IF(U19="","",(U19*10)*AH19)</f>
        <v>149.34615</v>
      </c>
      <c r="V20" s="126">
        <f>IF(V19="","",IF((80+(8-ROUNDUP(V19,1))*40)&lt;0,0,80+(8-ROUNDUP(V19,1))*40))</f>
        <v>156</v>
      </c>
      <c r="W20" s="126">
        <f>IF(SUM(T20,U20,V20)&gt;0,SUM(T20,U20,V20),"")</f>
        <v>490.74615</v>
      </c>
      <c r="X20" s="104">
        <f>IF(OR(Q20="",T20="",U20="",V20=""),"",SUM(Q20,T20,U20,V20))</f>
        <v>812.8601368</v>
      </c>
      <c r="Y20" s="127">
        <v>2.0</v>
      </c>
      <c r="Z20" s="128"/>
      <c r="AA20" s="10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ht="18.0" customHeight="1">
      <c r="A21" s="90" t="s">
        <v>97</v>
      </c>
      <c r="B21" s="91">
        <v>67.72</v>
      </c>
      <c r="C21" s="92" t="s">
        <v>68</v>
      </c>
      <c r="D21" s="93" t="s">
        <v>111</v>
      </c>
      <c r="E21" s="94">
        <v>38365.0</v>
      </c>
      <c r="F21" s="95"/>
      <c r="G21" s="96" t="s">
        <v>162</v>
      </c>
      <c r="H21" s="96" t="s">
        <v>113</v>
      </c>
      <c r="I21" s="95">
        <v>95.0</v>
      </c>
      <c r="J21" s="95">
        <v>98.0</v>
      </c>
      <c r="K21" s="95">
        <v>-100.0</v>
      </c>
      <c r="L21" s="95">
        <v>125.0</v>
      </c>
      <c r="M21" s="95">
        <v>130.0</v>
      </c>
      <c r="N21" s="95">
        <v>-135.0</v>
      </c>
      <c r="O21" s="98">
        <f>IF(MAX(I21:K21)&gt;0,IF(MAX(I21:K21)&lt;0,0,TRUNC(MAX(I21:K21)/1)*1),"")</f>
        <v>98</v>
      </c>
      <c r="P21" s="99">
        <f>IF(MAX(L21:N21)&gt;0,IF(MAX(L21:N21)&lt;0,0,TRUNC(MAX(L21:N21)/1)*1),"")</f>
        <v>130</v>
      </c>
      <c r="Q21" s="100">
        <f>IF(O21="","",IF(P21="","",IF(SUM(O21:P21)=0,"",SUM(O21:P21))))</f>
        <v>228</v>
      </c>
      <c r="R21" s="101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306.587069</v>
      </c>
      <c r="S21" s="102" t="str">
        <f>IF(AD21=1,R21*AG21,"")</f>
        <v/>
      </c>
      <c r="T21" s="103">
        <f>IF('K5'!G19="","",'K5'!G19)</f>
        <v>7.67</v>
      </c>
      <c r="U21" s="103">
        <f>IF('K5'!K19="","",'K5'!K19)</f>
        <v>9.32</v>
      </c>
      <c r="V21" s="103">
        <f>IF('K5'!N19="","",'K5'!N19)</f>
        <v>6.66</v>
      </c>
      <c r="W21" s="103"/>
      <c r="X21" s="249" t="str">
        <f>IF(AC21&gt;34,(IF(OR(Q22="",T22="",U22="",V22=""),"",SUM(Q22,T22,U22,V22))*AG21),IF(OR(Q22="",T22="",U22="",V22=""),"",""))</f>
        <v/>
      </c>
      <c r="Y21" s="105"/>
      <c r="Z21" s="106"/>
      <c r="AA21" s="107">
        <f>V5</f>
        <v>44821</v>
      </c>
      <c r="AB21" s="108" t="str">
        <f>IF(ISNUMBER(FIND("M",C21)),"m",IF(ISNUMBER(FIND("K",C21)),"k"))</f>
        <v>m</v>
      </c>
      <c r="AC21" s="109">
        <f>IF(OR(E21="",AA21=""),0,(YEAR(AA21)-YEAR(E21)))</f>
        <v>17</v>
      </c>
      <c r="AD21" s="110" t="str">
        <f>IF(AC21&gt;34,1,"")</f>
        <v/>
      </c>
      <c r="AE21" s="111" t="b">
        <f>IF(AD21=1,LOOKUP(AC21,'Meltzer-Faber'!A3:A63,'Meltzer-Faber'!B3:B63))</f>
        <v>0</v>
      </c>
      <c r="AF21" s="111" t="b">
        <f>IF(AD21=1,LOOKUP(AC21,'Meltzer-Faber'!A3:A63,'Meltzer-Faber'!C3:C63))</f>
        <v>0</v>
      </c>
      <c r="AG21" s="111" t="b">
        <f>IF(AB21="m",AE21,IF(AB21="k",AF21,""))</f>
        <v>0</v>
      </c>
      <c r="AH21" s="130">
        <f>IF(B21="","",IF(B21&gt;175.508,1,IF(B21&lt;32,10^(0.75194503*LOG10(32/175.508)^2),10^(0.75194503*LOG10(B21/175.508)^2))))</f>
        <v>1.344680127</v>
      </c>
      <c r="AI21" s="113"/>
      <c r="AJ21" s="113"/>
      <c r="AK21" s="113"/>
      <c r="AL21" s="113"/>
      <c r="AM21" s="113"/>
    </row>
    <row r="22" ht="18.0" customHeight="1">
      <c r="A22" s="114"/>
      <c r="B22" s="115"/>
      <c r="C22" s="116"/>
      <c r="D22" s="117"/>
      <c r="E22" s="118"/>
      <c r="F22" s="119"/>
      <c r="G22" s="120"/>
      <c r="H22" s="120"/>
      <c r="I22" s="121"/>
      <c r="J22" s="78"/>
      <c r="K22" s="79"/>
      <c r="L22" s="122"/>
      <c r="M22" s="78"/>
      <c r="N22" s="79"/>
      <c r="O22" s="116"/>
      <c r="P22" s="123"/>
      <c r="Q22" s="124">
        <f>IF(R21="","",R21*1.2)</f>
        <v>367.9044828</v>
      </c>
      <c r="R22" s="78"/>
      <c r="S22" s="125"/>
      <c r="T22" s="126">
        <f>IF(T21="","",T21*20)</f>
        <v>153.4</v>
      </c>
      <c r="U22" s="126">
        <f>IF(U21="","",(U21*10)*AH21)</f>
        <v>125.3241879</v>
      </c>
      <c r="V22" s="126">
        <f>IF(V21="","",IF((80+(8-ROUNDUP(V21,1))*40)&lt;0,0,80+(8-ROUNDUP(V21,1))*40))</f>
        <v>132</v>
      </c>
      <c r="W22" s="126">
        <f>IF(SUM(T22,U22,V22)&gt;0,SUM(T22,U22,V22),"")</f>
        <v>410.7241879</v>
      </c>
      <c r="X22" s="104">
        <f>IF(OR(Q22="",T22="",U22="",V22=""),"",SUM(Q22,T22,U22,V22))</f>
        <v>778.6286707</v>
      </c>
      <c r="Y22" s="127">
        <v>3.0</v>
      </c>
      <c r="Z22" s="128"/>
      <c r="AA22" s="10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ht="18.0" customHeight="1">
      <c r="A23" s="90" t="s">
        <v>102</v>
      </c>
      <c r="B23" s="91">
        <v>74.62</v>
      </c>
      <c r="C23" s="92" t="s">
        <v>163</v>
      </c>
      <c r="D23" s="93" t="s">
        <v>111</v>
      </c>
      <c r="E23" s="94">
        <v>38219.0</v>
      </c>
      <c r="F23" s="95"/>
      <c r="G23" s="96" t="s">
        <v>164</v>
      </c>
      <c r="H23" s="96" t="s">
        <v>145</v>
      </c>
      <c r="I23" s="95">
        <v>78.0</v>
      </c>
      <c r="J23" s="95">
        <v>-81.0</v>
      </c>
      <c r="K23" s="95">
        <v>83.0</v>
      </c>
      <c r="L23" s="95">
        <v>95.0</v>
      </c>
      <c r="M23" s="95">
        <v>-98.0</v>
      </c>
      <c r="N23" s="250" t="s">
        <v>125</v>
      </c>
      <c r="O23" s="98">
        <f>IF(MAX(I23:K23)&gt;0,IF(MAX(I23:K23)&lt;0,0,TRUNC(MAX(I23:K23)/1)*1),"")</f>
        <v>83</v>
      </c>
      <c r="P23" s="99">
        <f>IF(MAX(L23:N23)&gt;0,IF(MAX(L23:N23)&lt;0,0,TRUNC(MAX(L23:N23)/1)*1),"")</f>
        <v>95</v>
      </c>
      <c r="Q23" s="100">
        <f>IF(O23="","",IF(P23="","",IF(SUM(O23:P23)=0,"",SUM(O23:P23))))</f>
        <v>178</v>
      </c>
      <c r="R23" s="101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>226.0294577</v>
      </c>
      <c r="S23" s="102" t="str">
        <f>IF(AD23=1,R23*AG23,"")</f>
        <v/>
      </c>
      <c r="T23" s="103">
        <f>IF('K5'!G21="","",'K5'!G21)</f>
        <v>8.9</v>
      </c>
      <c r="U23" s="103">
        <f>IF('K5'!K21="","",'K5'!K21)</f>
        <v>10.08</v>
      </c>
      <c r="V23" s="103">
        <f>IF('K5'!N21="","",'K5'!N21)</f>
        <v>6.69</v>
      </c>
      <c r="W23" s="103"/>
      <c r="X23" s="249" t="str">
        <f>IF(AC23&gt;34,(IF(OR(Q24="",T24="",U24="",V24=""),"",SUM(Q24,T24,U24,V24))*AG23),IF(OR(Q24="",T24="",U24="",V24=""),"",""))</f>
        <v/>
      </c>
      <c r="Y23" s="105"/>
      <c r="Z23" s="106"/>
      <c r="AA23" s="107">
        <f>V5</f>
        <v>44821</v>
      </c>
      <c r="AB23" s="108" t="str">
        <f>IF(ISNUMBER(FIND("M",C23)),"m",IF(ISNUMBER(FIND("K",C23)),"k"))</f>
        <v>m</v>
      </c>
      <c r="AC23" s="109">
        <f>IF(OR(E23="",AA23=""),0,(YEAR(AA23)-YEAR(E23)))</f>
        <v>18</v>
      </c>
      <c r="AD23" s="110" t="str">
        <f>IF(AC23&gt;34,1,"")</f>
        <v/>
      </c>
      <c r="AE23" s="111" t="b">
        <f>IF(AD23=1,LOOKUP(AC23,'Meltzer-Faber'!A3:A63,'Meltzer-Faber'!B3:B63))</f>
        <v>0</v>
      </c>
      <c r="AF23" s="111" t="b">
        <f>IF(AD23=1,LOOKUP(AC23,'Meltzer-Faber'!A3:A63,'Meltzer-Faber'!C3:C63))</f>
        <v>0</v>
      </c>
      <c r="AG23" s="111" t="b">
        <f>IF(AB23="m",AE23,IF(AB23="k",AF23,""))</f>
        <v>0</v>
      </c>
      <c r="AH23" s="130">
        <f>IF(B23="","",IF(B23&gt;175.508,1,IF(B23&lt;32,10^(0.75194503*LOG10(32/175.508)^2),10^(0.75194503*LOG10(B23/175.508)^2))))</f>
        <v>1.269828414</v>
      </c>
      <c r="AI23" s="113"/>
      <c r="AJ23" s="113"/>
      <c r="AK23" s="113"/>
      <c r="AL23" s="113"/>
      <c r="AM23" s="113"/>
    </row>
    <row r="24" ht="18.0" customHeight="1">
      <c r="A24" s="114"/>
      <c r="B24" s="115"/>
      <c r="C24" s="116"/>
      <c r="D24" s="117"/>
      <c r="E24" s="118"/>
      <c r="F24" s="119"/>
      <c r="G24" s="120"/>
      <c r="H24" s="120"/>
      <c r="I24" s="121"/>
      <c r="J24" s="78"/>
      <c r="K24" s="79"/>
      <c r="L24" s="122"/>
      <c r="M24" s="78"/>
      <c r="N24" s="79"/>
      <c r="O24" s="116"/>
      <c r="P24" s="123"/>
      <c r="Q24" s="124">
        <f>IF(R23="","",R23*1.2)</f>
        <v>271.2353492</v>
      </c>
      <c r="R24" s="78"/>
      <c r="S24" s="125"/>
      <c r="T24" s="126">
        <f>IF(T23="","",T23*20)</f>
        <v>178</v>
      </c>
      <c r="U24" s="126">
        <f>IF(U23="","",(U23*10)*AH23)</f>
        <v>127.9987041</v>
      </c>
      <c r="V24" s="126">
        <f>IF(V23="","",IF((80+(8-ROUNDUP(V23,1))*40)&lt;0,0,80+(8-ROUNDUP(V23,1))*40))</f>
        <v>132</v>
      </c>
      <c r="W24" s="126">
        <f>IF(SUM(T24,U24,V24)&gt;0,SUM(T24,U24,V24),"")</f>
        <v>437.9987041</v>
      </c>
      <c r="X24" s="104">
        <f>IF(OR(Q24="",T24="",U24="",V24=""),"",SUM(Q24,T24,U24,V24))</f>
        <v>709.2340534</v>
      </c>
      <c r="Y24" s="127">
        <v>5.0</v>
      </c>
      <c r="Z24" s="128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</row>
    <row r="25" ht="18.0" customHeight="1">
      <c r="A25" s="90" t="s">
        <v>102</v>
      </c>
      <c r="B25" s="91">
        <v>73.58</v>
      </c>
      <c r="C25" s="92" t="s">
        <v>163</v>
      </c>
      <c r="D25" s="93" t="s">
        <v>111</v>
      </c>
      <c r="E25" s="94">
        <v>37999.0</v>
      </c>
      <c r="F25" s="95"/>
      <c r="G25" s="96" t="s">
        <v>165</v>
      </c>
      <c r="H25" s="96" t="s">
        <v>145</v>
      </c>
      <c r="I25" s="95">
        <v>80.0</v>
      </c>
      <c r="J25" s="95">
        <v>85.0</v>
      </c>
      <c r="K25" s="95">
        <v>88.0</v>
      </c>
      <c r="L25" s="95">
        <v>100.0</v>
      </c>
      <c r="M25" s="95">
        <v>105.0</v>
      </c>
      <c r="N25" s="95">
        <v>-108.0</v>
      </c>
      <c r="O25" s="98">
        <f>IF(MAX(I25:K25)&gt;0,IF(MAX(I25:K25)&lt;0,0,TRUNC(MAX(I25:K25)/1)*1),"")</f>
        <v>88</v>
      </c>
      <c r="P25" s="99">
        <f>IF(MAX(L25:N25)&gt;0,IF(MAX(L25:N25)&lt;0,0,TRUNC(MAX(L25:N25)/1)*1),"")</f>
        <v>105</v>
      </c>
      <c r="Q25" s="100">
        <f>IF(O25="","",IF(P25="","",IF(SUM(O25:P25)=0,"",SUM(O25:P25))))</f>
        <v>193</v>
      </c>
      <c r="R25" s="101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>247.0217863</v>
      </c>
      <c r="S25" s="102" t="str">
        <f>IF(AD25=1,R25*AG25,"")</f>
        <v/>
      </c>
      <c r="T25" s="103">
        <f>IF('K5'!G23="","",'K5'!G23)</f>
        <v>8.07</v>
      </c>
      <c r="U25" s="103">
        <f>IF('K5'!K23="","",'K5'!K23)</f>
        <v>10.59</v>
      </c>
      <c r="V25" s="103">
        <f>IF('K5'!N23="","",'K5'!N23)</f>
        <v>6.37</v>
      </c>
      <c r="W25" s="103"/>
      <c r="X25" s="249" t="str">
        <f>IF(AC25&gt;34,(IF(OR(Q26="",T26="",U26="",V26=""),"",SUM(Q26,T26,U26,V26))*AG25),IF(OR(Q26="",T26="",U26="",V26=""),"",""))</f>
        <v/>
      </c>
      <c r="Y25" s="105"/>
      <c r="Z25" s="106"/>
      <c r="AA25" s="107">
        <f>V5</f>
        <v>44821</v>
      </c>
      <c r="AB25" s="108" t="str">
        <f>IF(ISNUMBER(FIND("M",C25)),"m",IF(ISNUMBER(FIND("K",C25)),"k"))</f>
        <v>m</v>
      </c>
      <c r="AC25" s="109">
        <f>IF(OR(E25="",AA25=""),0,(YEAR(AA25)-YEAR(E25)))</f>
        <v>18</v>
      </c>
      <c r="AD25" s="110" t="str">
        <f>IF(AC25&gt;34,1,"")</f>
        <v/>
      </c>
      <c r="AE25" s="111" t="b">
        <f>IF(AD25=1,LOOKUP(AC25,'Meltzer-Faber'!A3:A63,'Meltzer-Faber'!B3:B63))</f>
        <v>0</v>
      </c>
      <c r="AF25" s="111" t="b">
        <f>IF(AD25=1,LOOKUP(AC25,'Meltzer-Faber'!A3:A63,'Meltzer-Faber'!C3:C63))</f>
        <v>0</v>
      </c>
      <c r="AG25" s="111" t="b">
        <f>IF(AB25="m",AE25,IF(AB25="k",AF25,""))</f>
        <v>0</v>
      </c>
      <c r="AH25" s="130">
        <f>IF(B25="","",IF(B25&gt;175.508,1,IF(B25&lt;32,10^(0.75194503*LOG10(32/175.508)^2),10^(0.75194503*LOG10(B25/175.508)^2))))</f>
        <v>1.279905629</v>
      </c>
      <c r="AI25" s="113"/>
      <c r="AJ25" s="113"/>
      <c r="AK25" s="113"/>
      <c r="AL25" s="113"/>
      <c r="AM25" s="113"/>
    </row>
    <row r="26" ht="18.0" customHeight="1">
      <c r="A26" s="114"/>
      <c r="B26" s="115"/>
      <c r="C26" s="116"/>
      <c r="D26" s="117"/>
      <c r="E26" s="118"/>
      <c r="F26" s="119"/>
      <c r="G26" s="120"/>
      <c r="H26" s="120"/>
      <c r="I26" s="121"/>
      <c r="J26" s="78"/>
      <c r="K26" s="79"/>
      <c r="L26" s="122"/>
      <c r="M26" s="78"/>
      <c r="N26" s="79"/>
      <c r="O26" s="116"/>
      <c r="P26" s="123"/>
      <c r="Q26" s="124">
        <f>IF(R25="","",R25*1.2)</f>
        <v>296.4261436</v>
      </c>
      <c r="R26" s="78"/>
      <c r="S26" s="125"/>
      <c r="T26" s="126">
        <f>IF(T25="","",T25*20)</f>
        <v>161.4</v>
      </c>
      <c r="U26" s="126">
        <f>IF(U25="","",(U25*10)*AH25)</f>
        <v>135.5420061</v>
      </c>
      <c r="V26" s="126">
        <f>IF(V25="","",IF((80+(8-ROUNDUP(V25,1))*40)&lt;0,0,80+(8-ROUNDUP(V25,1))*40))</f>
        <v>144</v>
      </c>
      <c r="W26" s="126">
        <f>IF(SUM(T26,U26,V26)&gt;0,SUM(T26,U26,V26),"")</f>
        <v>440.9420061</v>
      </c>
      <c r="X26" s="104">
        <f>IF(OR(Q26="",T26="",U26="",V26=""),"",SUM(Q26,T26,U26,V26))</f>
        <v>737.3681497</v>
      </c>
      <c r="Y26" s="127">
        <v>4.0</v>
      </c>
      <c r="Z26" s="128"/>
      <c r="AA26" s="107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</row>
    <row r="27" ht="18.0" customHeight="1">
      <c r="A27" s="90" t="s">
        <v>102</v>
      </c>
      <c r="B27" s="91">
        <v>80.43</v>
      </c>
      <c r="C27" s="92" t="s">
        <v>163</v>
      </c>
      <c r="D27" s="93" t="s">
        <v>111</v>
      </c>
      <c r="E27" s="94">
        <v>38067.0</v>
      </c>
      <c r="F27" s="95"/>
      <c r="G27" s="96" t="s">
        <v>166</v>
      </c>
      <c r="H27" s="248" t="s">
        <v>56</v>
      </c>
      <c r="I27" s="95">
        <v>107.0</v>
      </c>
      <c r="J27" s="95">
        <v>110.0</v>
      </c>
      <c r="K27" s="95">
        <v>-112.0</v>
      </c>
      <c r="L27" s="95">
        <v>135.0</v>
      </c>
      <c r="M27" s="95">
        <v>140.0</v>
      </c>
      <c r="N27" s="95">
        <v>-142.0</v>
      </c>
      <c r="O27" s="98">
        <f>IF(MAX(I27:K27)&gt;0,IF(MAX(I27:K27)&lt;0,0,TRUNC(MAX(I27:K27)/1)*1),"")</f>
        <v>110</v>
      </c>
      <c r="P27" s="99">
        <f>IF(MAX(L27:N27)&gt;0,IF(MAX(L27:N27)&lt;0,0,TRUNC(MAX(L27:N27)/1)*1),"")</f>
        <v>140</v>
      </c>
      <c r="Q27" s="100">
        <f>IF(O27="","",IF(P27="","",IF(SUM(O27:P27)=0,"",SUM(O27:P27))))</f>
        <v>250</v>
      </c>
      <c r="R27" s="101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>304.9948662</v>
      </c>
      <c r="S27" s="102" t="str">
        <f>IF(AD27=1,R27*AG27,"")</f>
        <v/>
      </c>
      <c r="T27" s="103">
        <f>IF('K5'!G25="","",'K5'!G25)</f>
        <v>8.83</v>
      </c>
      <c r="U27" s="103">
        <f>IF('K5'!K25="","",'K5'!K25)</f>
        <v>11.35</v>
      </c>
      <c r="V27" s="103">
        <f>IF('K5'!N25="","",'K5'!N25)</f>
        <v>6.47</v>
      </c>
      <c r="W27" s="103"/>
      <c r="X27" s="249" t="str">
        <f>IF(AC27&gt;34,(IF(OR(Q28="",T28="",U28="",V28=""),"",SUM(Q28,T28,U28,V28))*AG27),IF(OR(Q28="",T28="",U28="",V28=""),"",""))</f>
        <v/>
      </c>
      <c r="Y27" s="105"/>
      <c r="Z27" s="106"/>
      <c r="AA27" s="107">
        <f>V5</f>
        <v>44821</v>
      </c>
      <c r="AB27" s="108" t="str">
        <f>IF(ISNUMBER(FIND("M",C27)),"m",IF(ISNUMBER(FIND("K",C27)),"k"))</f>
        <v>m</v>
      </c>
      <c r="AC27" s="109">
        <f>IF(OR(E27="",AA27=""),0,(YEAR(AA27)-YEAR(E27)))</f>
        <v>18</v>
      </c>
      <c r="AD27" s="110" t="str">
        <f>IF(AC27&gt;34,1,"")</f>
        <v/>
      </c>
      <c r="AE27" s="111" t="b">
        <f>IF(AD27=1,LOOKUP(AC27,'Meltzer-Faber'!A3:A63,'Meltzer-Faber'!B3:B63))</f>
        <v>0</v>
      </c>
      <c r="AF27" s="111" t="b">
        <f>IF(AD27=1,LOOKUP(AC27,'Meltzer-Faber'!A3:A63,'Meltzer-Faber'!C3:C63))</f>
        <v>0</v>
      </c>
      <c r="AG27" s="111" t="b">
        <f>IF(AB27="m",AE27,IF(AB27="k",AF27,""))</f>
        <v>0</v>
      </c>
      <c r="AH27" s="130">
        <f>IF(B27="","",IF(B27&gt;175.508,1,IF(B27&lt;32,10^(0.75194503*LOG10(32/175.508)^2),10^(0.75194503*LOG10(B27/175.508)^2))))</f>
        <v>1.219979465</v>
      </c>
      <c r="AI27" s="113"/>
      <c r="AJ27" s="113"/>
      <c r="AK27" s="113"/>
      <c r="AL27" s="113"/>
      <c r="AM27" s="113"/>
    </row>
    <row r="28" ht="18.0" customHeight="1">
      <c r="A28" s="114"/>
      <c r="B28" s="115"/>
      <c r="C28" s="116"/>
      <c r="D28" s="117"/>
      <c r="E28" s="118"/>
      <c r="F28" s="119"/>
      <c r="G28" s="120"/>
      <c r="H28" s="120"/>
      <c r="I28" s="121"/>
      <c r="J28" s="78"/>
      <c r="K28" s="79"/>
      <c r="L28" s="122"/>
      <c r="M28" s="78"/>
      <c r="N28" s="79"/>
      <c r="O28" s="116"/>
      <c r="P28" s="123"/>
      <c r="Q28" s="124">
        <f>IF(R27="","",R27*1.2)</f>
        <v>365.9938395</v>
      </c>
      <c r="R28" s="78"/>
      <c r="S28" s="125"/>
      <c r="T28" s="126">
        <f>IF(T27="","",T27*20)</f>
        <v>176.6</v>
      </c>
      <c r="U28" s="126">
        <f>IF(U27="","",(U27*10)*AH27)</f>
        <v>138.4676693</v>
      </c>
      <c r="V28" s="126">
        <f>IF(V27="","",IF((80+(8-ROUNDUP(V27,1))*40)&lt;0,0,80+(8-ROUNDUP(V27,1))*40))</f>
        <v>140</v>
      </c>
      <c r="W28" s="126">
        <f>IF(SUM(T28,U28,V28)&gt;0,SUM(T28,U28,V28),"")</f>
        <v>455.0676693</v>
      </c>
      <c r="X28" s="104">
        <f>IF(OR(Q28="",T28="",U28="",V28=""),"",SUM(Q28,T28,U28,V28))</f>
        <v>821.0615087</v>
      </c>
      <c r="Y28" s="127">
        <v>1.0</v>
      </c>
      <c r="Z28" s="128"/>
      <c r="AA28" s="107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ht="18.0" customHeight="1">
      <c r="A29" s="47" t="s">
        <v>159</v>
      </c>
      <c r="B29" s="48">
        <v>91.4</v>
      </c>
      <c r="C29" s="49" t="s">
        <v>163</v>
      </c>
      <c r="D29" s="50" t="s">
        <v>111</v>
      </c>
      <c r="E29" s="51">
        <v>38261.0</v>
      </c>
      <c r="F29" s="52"/>
      <c r="G29" s="53" t="s">
        <v>167</v>
      </c>
      <c r="H29" s="53" t="s">
        <v>145</v>
      </c>
      <c r="I29" s="52">
        <v>-80.0</v>
      </c>
      <c r="J29" s="52">
        <v>80.0</v>
      </c>
      <c r="K29" s="52">
        <v>-85.0</v>
      </c>
      <c r="L29" s="52">
        <v>90.0</v>
      </c>
      <c r="M29" s="52">
        <v>95.0</v>
      </c>
      <c r="N29" s="52">
        <v>98.0</v>
      </c>
      <c r="O29" s="55">
        <f>IF(MAX(I29:K29)&gt;0,IF(MAX(I29:K29)&lt;0,0,TRUNC(MAX(I29:K29)/1)*1),"")</f>
        <v>80</v>
      </c>
      <c r="P29" s="56">
        <f>IF(MAX(L29:N29)&gt;0,IF(MAX(L29:N29)&lt;0,0,TRUNC(MAX(L29:N29)/1)*1),"")</f>
        <v>98</v>
      </c>
      <c r="Q29" s="57">
        <f>IF(O29="","",IF(P29="","",IF(SUM(O29:P29)=0,"",SUM(O29:P29))))</f>
        <v>178</v>
      </c>
      <c r="R29" s="58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>204.5464223</v>
      </c>
      <c r="S29" s="59" t="str">
        <f>IF(AD29=1,R29*AG29,"")</f>
        <v/>
      </c>
      <c r="T29" s="60">
        <f>IF('K5'!G27="","",'K5'!G27)</f>
        <v>7.22</v>
      </c>
      <c r="U29" s="60">
        <f>IF('K5'!K27="","",'K5'!K27)</f>
        <v>8.82</v>
      </c>
      <c r="V29" s="60">
        <f>IF('K5'!N27="","",'K5'!N27)</f>
        <v>6.98</v>
      </c>
      <c r="W29" s="60"/>
      <c r="X29" s="206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44821</v>
      </c>
      <c r="AB29" s="65" t="str">
        <f>IF(ISNUMBER(FIND("M",C29)),"m",IF(ISNUMBER(FIND("K",C29)),"k"))</f>
        <v>m</v>
      </c>
      <c r="AC29" s="66">
        <f>IF(OR(E29="",AA29=""),0,(YEAR(AA29)-YEAR(E29)))</f>
        <v>18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b">
        <f>IF(AB29="m",AE29,IF(AB29="k",AF29,""))</f>
        <v>0</v>
      </c>
      <c r="AH29" s="246">
        <f>IF(B29="","",IF(B29&gt;175.508,1,IF(B29&lt;32,10^(0.75194503*LOG10(32/175.508)^2),10^(0.75194503*LOG10(B29/175.508)^2))))</f>
        <v>1.149137204</v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5"/>
      <c r="G30" s="76"/>
      <c r="H30" s="76"/>
      <c r="I30" s="77"/>
      <c r="J30" s="78"/>
      <c r="K30" s="79"/>
      <c r="L30" s="80"/>
      <c r="M30" s="78"/>
      <c r="N30" s="79"/>
      <c r="O30" s="72"/>
      <c r="P30" s="81"/>
      <c r="Q30" s="82">
        <f>IF(AC29&gt;34,IF(S29="","",S29*1.2),IF(R29="","",R29*1.2))</f>
        <v>245.4557068</v>
      </c>
      <c r="R30" s="78"/>
      <c r="S30" s="83"/>
      <c r="T30" s="84">
        <f>IF(T29="","",T29*20)</f>
        <v>144.4</v>
      </c>
      <c r="U30" s="84">
        <f>IF(U29="","",(U29*10)*AH29)</f>
        <v>101.3539014</v>
      </c>
      <c r="V30" s="84">
        <f>IF(V29="","",IF((80+(8-ROUNDUP(V29,1))*40)&lt;0,0,80+(8-ROUNDUP(V29,1))*40))</f>
        <v>120</v>
      </c>
      <c r="W30" s="84">
        <f>IF(SUM(T30,U30,V30)&gt;0,SUM(T30,U30,V30),"")</f>
        <v>365.7539014</v>
      </c>
      <c r="X30" s="61">
        <f>IF(OR(Q30="",T30="",U30="",V30=""),"",SUM(Q30,T30,U30,V30))</f>
        <v>611.2096081</v>
      </c>
      <c r="Y30" s="85">
        <v>6.0</v>
      </c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134"/>
      <c r="B31" s="135"/>
      <c r="C31" s="136"/>
      <c r="D31" s="136"/>
      <c r="E31" s="136"/>
      <c r="F31" s="136"/>
      <c r="G31" s="137"/>
      <c r="H31" s="137"/>
      <c r="I31" s="138"/>
      <c r="J31" s="138"/>
      <c r="K31" s="138"/>
      <c r="L31" s="138"/>
      <c r="M31" s="138"/>
      <c r="N31" s="138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IF('K5'!G29="","",'K5'!G29)</f>
        <v/>
      </c>
      <c r="U31" s="60" t="str">
        <f>IF('K5'!K29="","",'K5'!K29)</f>
        <v/>
      </c>
      <c r="V31" s="60" t="str">
        <f>IF('K5'!N29="","",'K5'!N29)</f>
        <v/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44821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246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140"/>
      <c r="B32" s="135"/>
      <c r="C32" s="141"/>
      <c r="D32" s="142"/>
      <c r="E32" s="143"/>
      <c r="F32" s="143"/>
      <c r="G32" s="144"/>
      <c r="H32" s="145"/>
      <c r="I32" s="146"/>
      <c r="J32" s="147"/>
      <c r="K32" s="148"/>
      <c r="L32" s="146"/>
      <c r="M32" s="147"/>
      <c r="N32" s="148"/>
      <c r="O32" s="146"/>
      <c r="P32" s="149"/>
      <c r="Q32" s="82" t="str">
        <f>IF(AC31&gt;34,IF(S31="","",S31*1.2),IF(R31="","",R31*1.2))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162" t="str">
        <f>IF('K5'!G31="","",'K5'!G31)</f>
        <v/>
      </c>
      <c r="U33" s="162" t="str">
        <f>IF('K5'!K31="","",'K5'!K31)</f>
        <v/>
      </c>
      <c r="V33" s="162" t="str">
        <f>IF('K5'!N31="","",'K5'!N31)</f>
        <v/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44821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246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IF(AC33&gt;34,IF(S33="","",S33*1.2),IF(R33="","",R33*1.2))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162" t="str">
        <f>IF('K5'!G33="","",'K5'!G33)</f>
        <v/>
      </c>
      <c r="U35" s="162" t="str">
        <f>IF('K5'!K33="","",'K5'!K33)</f>
        <v/>
      </c>
      <c r="V35" s="162" t="str">
        <f>IF('K5'!N33="","",'K5'!N33)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44821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70</v>
      </c>
      <c r="H38" s="193" t="s">
        <v>71</v>
      </c>
      <c r="I38" s="194">
        <v>1.0</v>
      </c>
      <c r="J38" s="193" t="s">
        <v>131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151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107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3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168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169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170</v>
      </c>
      <c r="H46" s="198" t="s">
        <v>85</v>
      </c>
      <c r="I46" s="193" t="s">
        <v>171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 t="s">
        <v>172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31:N31">
    <cfRule type="cellIs" dxfId="0" priority="1" stopIfTrue="1" operator="between">
      <formula>1</formula>
      <formula>300</formula>
    </cfRule>
  </conditionalFormatting>
  <conditionalFormatting sqref="I31:N31">
    <cfRule type="cellIs" dxfId="1" priority="2" stopIfTrue="1" operator="lessThanOrEqual">
      <formula>0</formula>
    </cfRule>
  </conditionalFormatting>
  <conditionalFormatting sqref="I33:N33">
    <cfRule type="cellIs" dxfId="0" priority="3" stopIfTrue="1" operator="between">
      <formula>1</formula>
      <formula>300</formula>
    </cfRule>
  </conditionalFormatting>
  <conditionalFormatting sqref="I33:N33">
    <cfRule type="cellIs" dxfId="1" priority="4" stopIfTrue="1" operator="lessThanOrEqual">
      <formula>0</formula>
    </cfRule>
  </conditionalFormatting>
  <conditionalFormatting sqref="I35:N35">
    <cfRule type="cellIs" dxfId="0" priority="5" stopIfTrue="1" operator="between">
      <formula>1</formula>
      <formula>300</formula>
    </cfRule>
  </conditionalFormatting>
  <conditionalFormatting sqref="I35:N35">
    <cfRule type="cellIs" dxfId="1" priority="6" stopIfTrue="1" operator="lessThanOrEqual">
      <formula>0</formula>
    </cfRule>
  </conditionalFormatting>
  <conditionalFormatting sqref="I27:N27">
    <cfRule type="cellIs" dxfId="0" priority="7" stopIfTrue="1" operator="between">
      <formula>1</formula>
      <formula>300</formula>
    </cfRule>
  </conditionalFormatting>
  <conditionalFormatting sqref="I27:N27">
    <cfRule type="cellIs" dxfId="1" priority="8" stopIfTrue="1" operator="lessThanOrEqual">
      <formula>0</formula>
    </cfRule>
  </conditionalFormatting>
  <conditionalFormatting sqref="I21:N21">
    <cfRule type="cellIs" dxfId="0" priority="9" stopIfTrue="1" operator="between">
      <formula>1</formula>
      <formula>300</formula>
    </cfRule>
  </conditionalFormatting>
  <conditionalFormatting sqref="I21:N21">
    <cfRule type="cellIs" dxfId="1" priority="10" stopIfTrue="1" operator="lessThanOrEqual">
      <formula>0</formula>
    </cfRule>
  </conditionalFormatting>
  <conditionalFormatting sqref="I25:N25">
    <cfRule type="cellIs" dxfId="0" priority="11" stopIfTrue="1" operator="between">
      <formula>1</formula>
      <formula>300</formula>
    </cfRule>
  </conditionalFormatting>
  <conditionalFormatting sqref="I25:N25">
    <cfRule type="cellIs" dxfId="1" priority="12" stopIfTrue="1" operator="lessThanOrEqual">
      <formula>0</formula>
    </cfRule>
  </conditionalFormatting>
  <conditionalFormatting sqref="I13:N13">
    <cfRule type="cellIs" dxfId="0" priority="13" stopIfTrue="1" operator="between">
      <formula>1</formula>
      <formula>300</formula>
    </cfRule>
  </conditionalFormatting>
  <conditionalFormatting sqref="I13:N13">
    <cfRule type="cellIs" dxfId="1" priority="14" stopIfTrue="1" operator="lessThanOrEqual">
      <formula>0</formula>
    </cfRule>
  </conditionalFormatting>
  <conditionalFormatting sqref="I11:N11">
    <cfRule type="cellIs" dxfId="0" priority="15" stopIfTrue="1" operator="between">
      <formula>1</formula>
      <formula>300</formula>
    </cfRule>
  </conditionalFormatting>
  <conditionalFormatting sqref="I11:N11">
    <cfRule type="cellIs" dxfId="1" priority="16" stopIfTrue="1" operator="lessThanOrEqual">
      <formula>0</formula>
    </cfRule>
  </conditionalFormatting>
  <conditionalFormatting sqref="I19:N19">
    <cfRule type="cellIs" dxfId="0" priority="17" stopIfTrue="1" operator="between">
      <formula>1</formula>
      <formula>300</formula>
    </cfRule>
  </conditionalFormatting>
  <conditionalFormatting sqref="I19:N19">
    <cfRule type="cellIs" dxfId="1" priority="18" stopIfTrue="1" operator="lessThanOrEqual">
      <formula>0</formula>
    </cfRule>
  </conditionalFormatting>
  <conditionalFormatting sqref="I9:N9">
    <cfRule type="cellIs" dxfId="0" priority="19" stopIfTrue="1" operator="between">
      <formula>1</formula>
      <formula>300</formula>
    </cfRule>
  </conditionalFormatting>
  <conditionalFormatting sqref="I9:N9">
    <cfRule type="cellIs" dxfId="1" priority="20" stopIfTrue="1" operator="lessThanOrEqual">
      <formula>0</formula>
    </cfRule>
  </conditionalFormatting>
  <conditionalFormatting sqref="I23:N23">
    <cfRule type="cellIs" dxfId="0" priority="21" stopIfTrue="1" operator="between">
      <formula>1</formula>
      <formula>300</formula>
    </cfRule>
  </conditionalFormatting>
  <conditionalFormatting sqref="I23:N23">
    <cfRule type="cellIs" dxfId="1" priority="22" stopIfTrue="1" operator="lessThanOrEqual">
      <formula>0</formula>
    </cfRule>
  </conditionalFormatting>
  <conditionalFormatting sqref="I15:N15">
    <cfRule type="cellIs" dxfId="0" priority="23" stopIfTrue="1" operator="between">
      <formula>1</formula>
      <formula>300</formula>
    </cfRule>
  </conditionalFormatting>
  <conditionalFormatting sqref="I15:N15">
    <cfRule type="cellIs" dxfId="1" priority="24" stopIfTrue="1" operator="lessThanOrEqual">
      <formula>0</formula>
    </cfRule>
  </conditionalFormatting>
  <conditionalFormatting sqref="I29:N29">
    <cfRule type="cellIs" dxfId="0" priority="25" stopIfTrue="1" operator="between">
      <formula>1</formula>
      <formula>300</formula>
    </cfRule>
  </conditionalFormatting>
  <conditionalFormatting sqref="I29:N29">
    <cfRule type="cellIs" dxfId="1" priority="26" stopIfTrue="1" operator="lessThanOrEqual">
      <formula>0</formula>
    </cfRule>
  </conditionalFormatting>
  <conditionalFormatting sqref="I17:N17">
    <cfRule type="cellIs" dxfId="0" priority="27" stopIfTrue="1" operator="between">
      <formula>1</formula>
      <formula>300</formula>
    </cfRule>
  </conditionalFormatting>
  <conditionalFormatting sqref="I17:N17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4" width="9.14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173</v>
      </c>
      <c r="S2" s="1"/>
      <c r="T2" s="1"/>
      <c r="U2" s="3" t="s">
        <v>1</v>
      </c>
      <c r="V2" s="1"/>
      <c r="W2" s="1"/>
      <c r="X2" s="1"/>
      <c r="Y2" s="1"/>
      <c r="AJ2" s="252" t="s">
        <v>174</v>
      </c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44821.0</v>
      </c>
      <c r="X5" s="12" t="s">
        <v>11</v>
      </c>
      <c r="Y5" s="13">
        <v>6.0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159</v>
      </c>
      <c r="B9" s="48">
        <v>91.47</v>
      </c>
      <c r="C9" s="49" t="s">
        <v>163</v>
      </c>
      <c r="D9" s="49" t="s">
        <v>121</v>
      </c>
      <c r="E9" s="49" t="s">
        <v>175</v>
      </c>
      <c r="F9" s="52"/>
      <c r="G9" s="155" t="s">
        <v>176</v>
      </c>
      <c r="H9" s="253" t="s">
        <v>101</v>
      </c>
      <c r="I9" s="52">
        <v>73.0</v>
      </c>
      <c r="J9" s="52">
        <v>77.0</v>
      </c>
      <c r="K9" s="52">
        <v>81.0</v>
      </c>
      <c r="L9" s="52">
        <v>103.0</v>
      </c>
      <c r="M9" s="52">
        <v>-107.0</v>
      </c>
      <c r="N9" s="52">
        <v>-108.0</v>
      </c>
      <c r="O9" s="55">
        <f>IF(MAX(I9:K9)&gt;0,IF(MAX(I9:K9)&lt;0,0,TRUNC(MAX(I9:K9)/1)*1),"")</f>
        <v>81</v>
      </c>
      <c r="P9" s="56">
        <f>IF(MAX(L9:N9)&gt;0,IF(MAX(L9:N9)&lt;0,0,TRUNC(MAX(L9:N9)/1)*1),"")</f>
        <v>103</v>
      </c>
      <c r="Q9" s="57">
        <f>IF(O9="","",IF(P9="","",IF(SUM(O9:P9)=0,"",SUM(O9:P9))))</f>
        <v>184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211.3723184</v>
      </c>
      <c r="S9" s="59" t="str">
        <f>IF(AD9=1,R9*AG9,"")</f>
        <v/>
      </c>
      <c r="T9" s="60">
        <f>IF('K6'!G7="","",'K6'!G7)</f>
        <v>7.4</v>
      </c>
      <c r="U9" s="60">
        <f>IF('K6'!K7="","",'K6'!K7)</f>
        <v>11.31</v>
      </c>
      <c r="V9" s="60">
        <f>IF('K6'!N7="","",'K6'!N7)</f>
        <v>6.84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44821</v>
      </c>
      <c r="AB9" s="65" t="str">
        <f>IF(ISNUMBER(FIND("M",C9)),"m",IF(ISNUMBER(FIND("K",C9)),"k"))</f>
        <v>m</v>
      </c>
      <c r="AC9" s="66">
        <f>IF(OR(E9="",AA9=""),0,(YEAR(AA9)-YEAR(E9)))</f>
        <v>19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246">
        <f>IF(B9="","",IF(B9&gt;175.508,1,IF(B9&lt;32,10^(0.75194503*LOG10(32/175.508)^2),10^(0.75194503*LOG10(B9/175.508)^2))))</f>
        <v>1.1487626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25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253.6467821</v>
      </c>
      <c r="R10" s="78"/>
      <c r="S10" s="83"/>
      <c r="T10" s="84">
        <f>IF(T9="","",T9*20)</f>
        <v>148</v>
      </c>
      <c r="U10" s="84">
        <f>IF(U9="","",(U9*10)*AH9)</f>
        <v>129.9250501</v>
      </c>
      <c r="V10" s="84">
        <f>IF(V9="","",IF((80+(8-ROUNDUP(V9,1))*40)&lt;0,0,80+(8-ROUNDUP(V9,1))*40))</f>
        <v>124</v>
      </c>
      <c r="W10" s="84">
        <f>IF(SUM(T10,U10,V10)&gt;0,SUM(T10,U10,V10),"")</f>
        <v>401.9250501</v>
      </c>
      <c r="X10" s="61">
        <f>IF(OR(Q10="",T10="",U10="",V10=""),"",SUM(Q10,T10,U10,V10))</f>
        <v>655.5718322</v>
      </c>
      <c r="Y10" s="85">
        <v>8.0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90" t="s">
        <v>97</v>
      </c>
      <c r="B11" s="91">
        <v>69.46</v>
      </c>
      <c r="C11" s="92" t="s">
        <v>177</v>
      </c>
      <c r="D11" s="255" t="s">
        <v>121</v>
      </c>
      <c r="E11" s="94">
        <v>36529.0</v>
      </c>
      <c r="F11" s="95"/>
      <c r="G11" s="96" t="s">
        <v>178</v>
      </c>
      <c r="H11" s="97" t="s">
        <v>123</v>
      </c>
      <c r="I11" s="95">
        <v>95.0</v>
      </c>
      <c r="J11" s="95">
        <v>100.0</v>
      </c>
      <c r="K11" s="95">
        <v>104.0</v>
      </c>
      <c r="L11" s="95">
        <v>116.0</v>
      </c>
      <c r="M11" s="95">
        <v>-122.0</v>
      </c>
      <c r="N11" s="95">
        <v>-123.0</v>
      </c>
      <c r="O11" s="98">
        <f>IF(MAX(I11:K11)&gt;0,IF(MAX(I11:K11)&lt;0,0,TRUNC(MAX(I11:K11)/1)*1),"")</f>
        <v>104</v>
      </c>
      <c r="P11" s="99">
        <f>IF(MAX(L11:N11)&gt;0,IF(MAX(L11:N11)&lt;0,0,TRUNC(MAX(L11:N11)/1)*1),"")</f>
        <v>116</v>
      </c>
      <c r="Q11" s="100">
        <f>IF(O11="","",IF(P11="","",IF(SUM(O11:P11)=0,"",SUM(O11:P11))))</f>
        <v>220</v>
      </c>
      <c r="R11" s="101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291.2594946</v>
      </c>
      <c r="S11" s="102" t="str">
        <f>IF(AD11=1,R11*AG11,"")</f>
        <v/>
      </c>
      <c r="T11" s="103">
        <f>IF('K6'!G9="","",'K6'!G9)</f>
        <v>8.44</v>
      </c>
      <c r="U11" s="103">
        <f>IF('K6'!K9="","",'K6'!K9)</f>
        <v>12.96</v>
      </c>
      <c r="V11" s="103">
        <f>IF('K6'!N9="","",'K6'!N9)</f>
        <v>6.06</v>
      </c>
      <c r="W11" s="103"/>
      <c r="X11" s="249" t="str">
        <f>IF(AC11&gt;34,(IF(OR(Q12="",T12="",U12="",V12=""),"",SUM(Q12,T12,U12,V12))*AG11),IF(OR(Q12="",T12="",U12="",V12=""),"",""))</f>
        <v/>
      </c>
      <c r="Y11" s="105"/>
      <c r="Z11" s="106"/>
      <c r="AA11" s="107">
        <f>V5</f>
        <v>44821</v>
      </c>
      <c r="AB11" s="108" t="str">
        <f>IF(ISNUMBER(FIND("M",C11)),"m",IF(ISNUMBER(FIND("K",C11)),"k"))</f>
        <v>m</v>
      </c>
      <c r="AC11" s="109">
        <f>IF(OR(E11="",AA11=""),0,(YEAR(AA11)-YEAR(E11)))</f>
        <v>22</v>
      </c>
      <c r="AD11" s="110" t="str">
        <f>IF(AC11&gt;34,1,"")</f>
        <v/>
      </c>
      <c r="AE11" s="111" t="b">
        <f>IF(AD11=1,LOOKUP(AC11,'Meltzer-Faber'!A3:A63,'Meltzer-Faber'!B3:B63))</f>
        <v>0</v>
      </c>
      <c r="AF11" s="111" t="b">
        <f>IF(AD11=1,LOOKUP(AC11,'Meltzer-Faber'!A3:A63,'Meltzer-Faber'!C3:C63))</f>
        <v>0</v>
      </c>
      <c r="AG11" s="111" t="b">
        <f>IF(AB11="m",AE11,IF(AB11="k",AF11,""))</f>
        <v>0</v>
      </c>
      <c r="AH11" s="130">
        <f>IF(B11="","",IF(B11&gt;175.508,1,IF(B11&lt;32,10^(0.75194503*LOG10(32/175.508)^2),10^(0.75194503*LOG10(B11/175.508)^2))))</f>
        <v>1.323906793</v>
      </c>
      <c r="AI11" s="113"/>
      <c r="AJ11" s="113"/>
      <c r="AK11" s="113"/>
      <c r="AL11" s="113"/>
      <c r="AM11" s="113"/>
    </row>
    <row r="12" ht="18.0" customHeight="1">
      <c r="A12" s="114"/>
      <c r="B12" s="115"/>
      <c r="C12" s="116"/>
      <c r="D12" s="117"/>
      <c r="E12" s="118"/>
      <c r="F12" s="119"/>
      <c r="G12" s="120"/>
      <c r="H12" s="120"/>
      <c r="I12" s="121"/>
      <c r="J12" s="78"/>
      <c r="K12" s="79"/>
      <c r="L12" s="122"/>
      <c r="M12" s="78"/>
      <c r="N12" s="79"/>
      <c r="O12" s="116"/>
      <c r="P12" s="123"/>
      <c r="Q12" s="124">
        <f>IF(R11="","",R11*1.2)</f>
        <v>349.5113935</v>
      </c>
      <c r="R12" s="78"/>
      <c r="S12" s="125"/>
      <c r="T12" s="126">
        <f>IF(T11="","",T11*20)</f>
        <v>168.8</v>
      </c>
      <c r="U12" s="126">
        <f>IF(U11="","",(U11*10)*AH11)</f>
        <v>171.5783204</v>
      </c>
      <c r="V12" s="126">
        <f>IF(V11="","",IF((80+(8-ROUNDUP(V11,1))*40)&lt;0,0,80+(8-ROUNDUP(V11,1))*40))</f>
        <v>156</v>
      </c>
      <c r="W12" s="126">
        <f>IF(SUM(T12,U12,V12)&gt;0,SUM(T12,U12,V12),"")</f>
        <v>496.3783204</v>
      </c>
      <c r="X12" s="104">
        <f>IF(OR(Q12="",T12="",U12="",V12=""),"",SUM(Q12,T12,U12,V12))</f>
        <v>845.8897139</v>
      </c>
      <c r="Y12" s="127">
        <v>5.0</v>
      </c>
      <c r="Z12" s="128"/>
      <c r="AA12" s="107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</row>
    <row r="13" ht="18.0" customHeight="1">
      <c r="A13" s="90" t="s">
        <v>102</v>
      </c>
      <c r="B13" s="91">
        <v>74.59</v>
      </c>
      <c r="C13" s="92" t="s">
        <v>177</v>
      </c>
      <c r="D13" s="92" t="s">
        <v>121</v>
      </c>
      <c r="E13" s="92" t="s">
        <v>179</v>
      </c>
      <c r="F13" s="95"/>
      <c r="G13" s="256" t="s">
        <v>180</v>
      </c>
      <c r="H13" s="257" t="s">
        <v>113</v>
      </c>
      <c r="I13" s="95">
        <v>80.0</v>
      </c>
      <c r="J13" s="95">
        <v>83.0</v>
      </c>
      <c r="K13" s="95">
        <v>85.0</v>
      </c>
      <c r="L13" s="95">
        <v>103.0</v>
      </c>
      <c r="M13" s="95">
        <v>-107.0</v>
      </c>
      <c r="N13" s="95">
        <v>107.0</v>
      </c>
      <c r="O13" s="98">
        <f>IF(MAX(I13:K13)&gt;0,IF(MAX(I13:K13)&lt;0,0,TRUNC(MAX(I13:K13)/1)*1),"")</f>
        <v>85</v>
      </c>
      <c r="P13" s="99">
        <f>IF(MAX(L13:N13)&gt;0,IF(MAX(L13:N13)&lt;0,0,TRUNC(MAX(L13:N13)/1)*1),"")</f>
        <v>107</v>
      </c>
      <c r="Q13" s="100">
        <f>IF(O13="","",IF(P13="","",IF(SUM(O13:P13)=0,"",SUM(O13:P13))))</f>
        <v>192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243.8618399</v>
      </c>
      <c r="S13" s="102" t="str">
        <f>IF(AD13=1,R13*AG13,"")</f>
        <v/>
      </c>
      <c r="T13" s="103">
        <f>IF('K6'!G11="","",'K6'!G11)</f>
        <v>7.63</v>
      </c>
      <c r="U13" s="103">
        <f>IF('K6'!K11="","",'K6'!K11)</f>
        <v>10.24</v>
      </c>
      <c r="V13" s="103">
        <f>IF('K6'!N11="","",'K6'!N11)</f>
        <v>6.53</v>
      </c>
      <c r="W13" s="103"/>
      <c r="X13" s="249" t="str">
        <f>IF(AC13&gt;34,(IF(OR(Q14="",T14="",U14="",V14=""),"",SUM(Q14,T14,U14,V14))*AG13),IF(OR(Q14="",T14="",U14="",V14=""),"",""))</f>
        <v/>
      </c>
      <c r="Y13" s="105"/>
      <c r="Z13" s="106"/>
      <c r="AA13" s="107">
        <f>V5</f>
        <v>44821</v>
      </c>
      <c r="AB13" s="108" t="str">
        <f>IF(ISNUMBER(FIND("M",C13)),"m",IF(ISNUMBER(FIND("K",C13)),"k"))</f>
        <v>m</v>
      </c>
      <c r="AC13" s="109">
        <f>IF(OR(E13="",AA13=""),0,(YEAR(AA13)-YEAR(E13)))</f>
        <v>22</v>
      </c>
      <c r="AD13" s="110" t="str">
        <f>IF(AC13&gt;34,1,"")</f>
        <v/>
      </c>
      <c r="AE13" s="111" t="b">
        <f>IF(AD13=1,LOOKUP(AC13,'Meltzer-Faber'!A3:A63,'Meltzer-Faber'!B3:B63))</f>
        <v>0</v>
      </c>
      <c r="AF13" s="111" t="b">
        <f>IF(AD13=1,LOOKUP(AC13,'Meltzer-Faber'!A3:A63,'Meltzer-Faber'!C3:C63))</f>
        <v>0</v>
      </c>
      <c r="AG13" s="111" t="b">
        <f>IF(AB13="m",AE13,IF(AB13="k",AF13,""))</f>
        <v>0</v>
      </c>
      <c r="AH13" s="130">
        <f>IF(B13="","",IF(B13&gt;175.508,1,IF(B13&lt;32,10^(0.75194503*LOG10(32/175.508)^2),10^(0.75194503*LOG10(B13/175.508)^2))))</f>
        <v>1.27011375</v>
      </c>
      <c r="AI13" s="113"/>
      <c r="AJ13" s="113"/>
      <c r="AK13" s="113"/>
      <c r="AL13" s="113"/>
      <c r="AM13" s="113"/>
    </row>
    <row r="14" ht="18.0" customHeight="1">
      <c r="A14" s="114"/>
      <c r="B14" s="115"/>
      <c r="C14" s="116"/>
      <c r="D14" s="117"/>
      <c r="E14" s="25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292.6342079</v>
      </c>
      <c r="R14" s="78"/>
      <c r="S14" s="125"/>
      <c r="T14" s="126">
        <f>IF(T13="","",T13*20)</f>
        <v>152.6</v>
      </c>
      <c r="U14" s="126">
        <f>IF(U13="","",(U13*10)*AH13)</f>
        <v>130.059648</v>
      </c>
      <c r="V14" s="126">
        <f>IF(V13="","",IF((80+(8-ROUNDUP(V13,1))*40)&lt;0,0,80+(8-ROUNDUP(V13,1))*40))</f>
        <v>136</v>
      </c>
      <c r="W14" s="126">
        <f>IF(SUM(T14,U14,V14)&gt;0,SUM(T14,U14,V14),"")</f>
        <v>418.659648</v>
      </c>
      <c r="X14" s="104">
        <f>IF(OR(Q14="",T14="",U14="",V14=""),"",SUM(Q14,T14,U14,V14))</f>
        <v>711.2938559</v>
      </c>
      <c r="Y14" s="127">
        <v>6.0</v>
      </c>
      <c r="Z14" s="128"/>
      <c r="AA14" s="107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</row>
    <row r="15" ht="18.0" customHeight="1">
      <c r="A15" s="90" t="s">
        <v>102</v>
      </c>
      <c r="B15" s="91">
        <v>79.57</v>
      </c>
      <c r="C15" s="92" t="s">
        <v>177</v>
      </c>
      <c r="D15" s="92" t="s">
        <v>121</v>
      </c>
      <c r="E15" s="92" t="s">
        <v>181</v>
      </c>
      <c r="F15" s="95"/>
      <c r="G15" s="256" t="s">
        <v>182</v>
      </c>
      <c r="H15" s="257" t="s">
        <v>53</v>
      </c>
      <c r="I15" s="95">
        <v>102.0</v>
      </c>
      <c r="J15" s="95">
        <v>107.0</v>
      </c>
      <c r="K15" s="95">
        <v>112.0</v>
      </c>
      <c r="L15" s="95">
        <v>123.0</v>
      </c>
      <c r="M15" s="95">
        <v>130.0</v>
      </c>
      <c r="N15" s="259">
        <v>135.0</v>
      </c>
      <c r="O15" s="98">
        <f>IF(MAX(I15:K15)&gt;0,IF(MAX(I15:K15)&lt;0,0,TRUNC(MAX(I15:K15)/1)*1),"")</f>
        <v>112</v>
      </c>
      <c r="P15" s="99">
        <f>IF(MAX(L15:N15)&gt;0,IF(MAX(L15:N15)&lt;0,0,TRUNC(MAX(L15:N15)/1)*1),"")</f>
        <v>135</v>
      </c>
      <c r="Q15" s="100">
        <f>IF(O15="","",IF(P15="","",IF(SUM(O15:P15)=0,"",SUM(O15:P15))))</f>
        <v>247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303.0018006</v>
      </c>
      <c r="S15" s="102" t="str">
        <f>IF(AD15=1,R15*AG15,"")</f>
        <v/>
      </c>
      <c r="T15" s="103">
        <f>IF('K6'!G13="","",'K6'!G13)</f>
        <v>9.02</v>
      </c>
      <c r="U15" s="103">
        <f>IF('K6'!K13="","",'K6'!K13)</f>
        <v>13.47</v>
      </c>
      <c r="V15" s="103">
        <f>IF('K6'!N13="","",'K6'!N13)</f>
        <v>6.11</v>
      </c>
      <c r="W15" s="103"/>
      <c r="X15" s="249" t="str">
        <f>IF(AC15&gt;34,(IF(OR(Q16="",T16="",U16="",V16=""),"",SUM(Q16,T16,U16,V16))*AG15),IF(OR(Q16="",T16="",U16="",V16=""),"",""))</f>
        <v/>
      </c>
      <c r="Y15" s="105"/>
      <c r="Z15" s="106"/>
      <c r="AA15" s="107">
        <f>V5</f>
        <v>44821</v>
      </c>
      <c r="AB15" s="108" t="str">
        <f>IF(ISNUMBER(FIND("M",C15)),"m",IF(ISNUMBER(FIND("K",C15)),"k"))</f>
        <v>m</v>
      </c>
      <c r="AC15" s="109">
        <f>IF(OR(E15="",AA15=""),0,(YEAR(AA15)-YEAR(E15)))</f>
        <v>23</v>
      </c>
      <c r="AD15" s="110" t="str">
        <f>IF(AC15&gt;34,1,"")</f>
        <v/>
      </c>
      <c r="AE15" s="111" t="b">
        <f>IF(AD15=1,LOOKUP(AC15,'Meltzer-Faber'!A3:A63,'Meltzer-Faber'!B3:B63))</f>
        <v>0</v>
      </c>
      <c r="AF15" s="111" t="b">
        <f>IF(AD15=1,LOOKUP(AC15,'Meltzer-Faber'!A3:A63,'Meltzer-Faber'!C3:C63))</f>
        <v>0</v>
      </c>
      <c r="AG15" s="111" t="b">
        <f>IF(AB15="m",AE15,IF(AB15="k",AF15,""))</f>
        <v>0</v>
      </c>
      <c r="AH15" s="130">
        <f>IF(B15="","",IF(B15&gt;175.508,1,IF(B15&lt;32,10^(0.75194503*LOG10(32/175.508)^2),10^(0.75194503*LOG10(B15/175.508)^2))))</f>
        <v>1.226727938</v>
      </c>
      <c r="AI15" s="113"/>
      <c r="AJ15" s="113"/>
      <c r="AK15" s="113"/>
      <c r="AL15" s="113"/>
      <c r="AM15" s="113"/>
    </row>
    <row r="16" ht="18.0" customHeight="1">
      <c r="A16" s="114"/>
      <c r="B16" s="115"/>
      <c r="C16" s="116"/>
      <c r="D16" s="117"/>
      <c r="E16" s="25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363.6021607</v>
      </c>
      <c r="R16" s="78"/>
      <c r="S16" s="125"/>
      <c r="T16" s="126">
        <f>IF(T15="","",T15*20)</f>
        <v>180.4</v>
      </c>
      <c r="U16" s="126">
        <f>IF(U15="","",(U15*10)*AH15)</f>
        <v>165.2402532</v>
      </c>
      <c r="V16" s="126">
        <f>IF(V15="","",IF((80+(8-ROUNDUP(V15,1))*40)&lt;0,0,80+(8-ROUNDUP(V15,1))*40))</f>
        <v>152</v>
      </c>
      <c r="W16" s="126">
        <f>IF(SUM(T16,U16,V16)&gt;0,SUM(T16,U16,V16),"")</f>
        <v>497.6402532</v>
      </c>
      <c r="X16" s="104">
        <f>IF(OR(Q16="",T16="",U16="",V16=""),"",SUM(Q16,T16,U16,V16))</f>
        <v>861.242414</v>
      </c>
      <c r="Y16" s="127">
        <v>2.0</v>
      </c>
      <c r="Z16" s="128"/>
      <c r="AA16" s="10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ht="18.0" customHeight="1">
      <c r="A17" s="90" t="s">
        <v>102</v>
      </c>
      <c r="B17" s="91">
        <v>79.92</v>
      </c>
      <c r="C17" s="92" t="s">
        <v>177</v>
      </c>
      <c r="D17" s="92" t="s">
        <v>121</v>
      </c>
      <c r="E17" s="92" t="s">
        <v>183</v>
      </c>
      <c r="F17" s="95"/>
      <c r="G17" s="256" t="s">
        <v>184</v>
      </c>
      <c r="H17" s="257" t="s">
        <v>113</v>
      </c>
      <c r="I17" s="95">
        <v>-106.0</v>
      </c>
      <c r="J17" s="95">
        <v>106.0</v>
      </c>
      <c r="K17" s="95">
        <v>112.0</v>
      </c>
      <c r="L17" s="95">
        <v>147.0</v>
      </c>
      <c r="M17" s="95">
        <v>152.0</v>
      </c>
      <c r="N17" s="95">
        <v>-155.0</v>
      </c>
      <c r="O17" s="98">
        <f>IF(MAX(I17:K17)&gt;0,IF(MAX(I17:K17)&lt;0,0,TRUNC(MAX(I17:K17)/1)*1),"")</f>
        <v>112</v>
      </c>
      <c r="P17" s="99">
        <f>IF(MAX(L17:N17)&gt;0,IF(MAX(L17:N17)&lt;0,0,TRUNC(MAX(L17:N17)/1)*1),"")</f>
        <v>152</v>
      </c>
      <c r="Q17" s="100">
        <f>IF(O17="","",IF(P17="","",IF(SUM(O17:P17)=0,"",SUM(O17:P17))))</f>
        <v>264</v>
      </c>
      <c r="R17" s="101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323.124661</v>
      </c>
      <c r="S17" s="102" t="str">
        <f>IF(AD17=1,R17*AG17,"")</f>
        <v/>
      </c>
      <c r="T17" s="103">
        <f>IF('K6'!G15="","",'K6'!G15)</f>
        <v>8.33</v>
      </c>
      <c r="U17" s="103">
        <f>IF('K6'!K15="","",'K6'!K15)</f>
        <v>12.38</v>
      </c>
      <c r="V17" s="103">
        <f>IF('K6'!N15="","",'K6'!N15)</f>
        <v>6.32</v>
      </c>
      <c r="W17" s="103"/>
      <c r="X17" s="249" t="str">
        <f>IF(AC17&gt;34,(IF(OR(Q18="",T18="",U18="",V18=""),"",SUM(Q18,T18,U18,V18))*AG17),IF(OR(Q18="",T18="",U18="",V18=""),"",""))</f>
        <v/>
      </c>
      <c r="Y17" s="105"/>
      <c r="Z17" s="106"/>
      <c r="AA17" s="107">
        <f>V5</f>
        <v>44821</v>
      </c>
      <c r="AB17" s="108" t="str">
        <f>IF(ISNUMBER(FIND("M",C17)),"m",IF(ISNUMBER(FIND("K",C17)),"k"))</f>
        <v>m</v>
      </c>
      <c r="AC17" s="109">
        <f>IF(OR(E17="",AA17=""),0,(YEAR(AA17)-YEAR(E17)))</f>
        <v>21</v>
      </c>
      <c r="AD17" s="110" t="str">
        <f>IF(AC17&gt;34,1,"")</f>
        <v/>
      </c>
      <c r="AE17" s="111" t="b">
        <f>IF(AD17=1,LOOKUP(AC17,'Meltzer-Faber'!A3:A63,'Meltzer-Faber'!B3:B63))</f>
        <v>0</v>
      </c>
      <c r="AF17" s="111" t="b">
        <f>IF(AD17=1,LOOKUP(AC17,'Meltzer-Faber'!A3:A63,'Meltzer-Faber'!C3:C63))</f>
        <v>0</v>
      </c>
      <c r="AG17" s="111" t="b">
        <f>IF(AB17="m",AE17,IF(AB17="k",AF17,""))</f>
        <v>0</v>
      </c>
      <c r="AH17" s="130">
        <f>IF(B17="","",IF(B17&gt;175.508,1,IF(B17&lt;32,10^(0.75194503*LOG10(32/175.508)^2),10^(0.75194503*LOG10(B17/175.508)^2))))</f>
        <v>1.223957049</v>
      </c>
      <c r="AI17" s="113"/>
      <c r="AJ17" s="113"/>
      <c r="AK17" s="113"/>
      <c r="AL17" s="113"/>
      <c r="AM17" s="130"/>
    </row>
    <row r="18" ht="18.0" customHeight="1">
      <c r="A18" s="114"/>
      <c r="B18" s="115"/>
      <c r="C18" s="116"/>
      <c r="D18" s="117"/>
      <c r="E18" s="258"/>
      <c r="F18" s="119"/>
      <c r="G18" s="120"/>
      <c r="H18" s="120"/>
      <c r="I18" s="121"/>
      <c r="J18" s="78"/>
      <c r="K18" s="79"/>
      <c r="L18" s="122"/>
      <c r="M18" s="78"/>
      <c r="N18" s="79"/>
      <c r="O18" s="116"/>
      <c r="P18" s="123"/>
      <c r="Q18" s="124">
        <f>IF(R17="","",R17*1.2)</f>
        <v>387.7495932</v>
      </c>
      <c r="R18" s="78"/>
      <c r="S18" s="125"/>
      <c r="T18" s="126">
        <f>IF(T17="","",T17*20)</f>
        <v>166.6</v>
      </c>
      <c r="U18" s="126">
        <f>IF(U17="","",(U17*10)*AH17)</f>
        <v>151.5258827</v>
      </c>
      <c r="V18" s="126">
        <f>IF(V17="","",IF((80+(8-ROUNDUP(V17,1))*40)&lt;0,0,80+(8-ROUNDUP(V17,1))*40))</f>
        <v>144</v>
      </c>
      <c r="W18" s="126">
        <f>IF(SUM(T18,U18,V18)&gt;0,SUM(T18,U18,V18),"")</f>
        <v>462.1258827</v>
      </c>
      <c r="X18" s="104">
        <f>IF(OR(Q18="",T18="",U18="",V18=""),"",SUM(Q18,T18,U18,V18))</f>
        <v>849.8754758</v>
      </c>
      <c r="Y18" s="127">
        <v>4.0</v>
      </c>
      <c r="Z18" s="128"/>
      <c r="AA18" s="107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ht="18.0" customHeight="1">
      <c r="A19" s="260" t="s">
        <v>146</v>
      </c>
      <c r="B19" s="91">
        <v>88.22</v>
      </c>
      <c r="C19" s="92" t="s">
        <v>177</v>
      </c>
      <c r="D19" s="255" t="s">
        <v>121</v>
      </c>
      <c r="E19" s="94">
        <v>36748.0</v>
      </c>
      <c r="F19" s="95"/>
      <c r="G19" s="96" t="s">
        <v>185</v>
      </c>
      <c r="H19" s="248" t="s">
        <v>123</v>
      </c>
      <c r="I19" s="261">
        <v>-117.0</v>
      </c>
      <c r="J19" s="261">
        <v>117.0</v>
      </c>
      <c r="K19" s="261">
        <v>-122.0</v>
      </c>
      <c r="L19" s="261">
        <v>148.0</v>
      </c>
      <c r="M19" s="261">
        <v>153.0</v>
      </c>
      <c r="N19" s="261">
        <v>-158.0</v>
      </c>
      <c r="O19" s="98">
        <f>IF(MAX(I19:K19)&gt;0,IF(MAX(I19:K19)&lt;0,0,TRUNC(MAX(I19:K19)/1)*1),"")</f>
        <v>117</v>
      </c>
      <c r="P19" s="99">
        <f>IF(MAX(L19:N19)&gt;0,IF(MAX(L19:N19)&lt;0,0,TRUNC(MAX(L19:N19)/1)*1),"")</f>
        <v>153</v>
      </c>
      <c r="Q19" s="100">
        <f>IF(O19="","",IF(P19="","",IF(SUM(O19:P19)=0,"",SUM(O19:P19))))</f>
        <v>270</v>
      </c>
      <c r="R19" s="101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315.1134832</v>
      </c>
      <c r="S19" s="102" t="str">
        <f>IF(AD19=1,R19*AG19,"")</f>
        <v/>
      </c>
      <c r="T19" s="103">
        <f>IF('K6'!G17="","",'K6'!G17)</f>
        <v>9.73</v>
      </c>
      <c r="U19" s="103">
        <f>IF('K6'!K17="","",'K6'!K17)</f>
        <v>16.03</v>
      </c>
      <c r="V19" s="103">
        <f>IF('K6'!N17="","",'K6'!N17)</f>
        <v>6.01</v>
      </c>
      <c r="W19" s="103"/>
      <c r="X19" s="249" t="str">
        <f>IF(AC19&gt;34,(IF(OR(Q20="",T20="",U20="",V20=""),"",SUM(Q20,T20,U20,V20))*AG19),IF(OR(Q20="",T20="",U20="",V20=""),"",""))</f>
        <v/>
      </c>
      <c r="Y19" s="105"/>
      <c r="Z19" s="106"/>
      <c r="AA19" s="107">
        <f>V5</f>
        <v>44821</v>
      </c>
      <c r="AB19" s="108" t="str">
        <f>IF(ISNUMBER(FIND("M",C19)),"m",IF(ISNUMBER(FIND("K",C19)),"k"))</f>
        <v>m</v>
      </c>
      <c r="AC19" s="109">
        <f>IF(OR(E19="",AA19=""),0,(YEAR(AA19)-YEAR(E19)))</f>
        <v>22</v>
      </c>
      <c r="AD19" s="110" t="str">
        <f>IF(AC19&gt;34,1,"")</f>
        <v/>
      </c>
      <c r="AE19" s="111" t="b">
        <f>IF(AD19=1,LOOKUP(AC19,'Meltzer-Faber'!A3:A63,'Meltzer-Faber'!B3:B63))</f>
        <v>0</v>
      </c>
      <c r="AF19" s="111" t="b">
        <f>IF(AD19=1,LOOKUP(AC19,'Meltzer-Faber'!A3:A63,'Meltzer-Faber'!C3:C63))</f>
        <v>0</v>
      </c>
      <c r="AG19" s="111" t="b">
        <f>IF(AB19="m",AE19,IF(AB19="k",AF19,""))</f>
        <v>0</v>
      </c>
      <c r="AH19" s="130">
        <f>IF(B19="","",IF(B19&gt;175.508,1,IF(B19&lt;32,10^(0.75194503*LOG10(32/175.508)^2),10^(0.75194503*LOG10(B19/175.508)^2))))</f>
        <v>1.167086975</v>
      </c>
      <c r="AI19" s="113"/>
      <c r="AJ19" s="113"/>
      <c r="AK19" s="113"/>
      <c r="AL19" s="113"/>
      <c r="AM19" s="113"/>
    </row>
    <row r="20" ht="18.0" customHeight="1">
      <c r="A20" s="114"/>
      <c r="B20" s="115"/>
      <c r="C20" s="116"/>
      <c r="D20" s="117"/>
      <c r="E20" s="118"/>
      <c r="F20" s="119"/>
      <c r="G20" s="120"/>
      <c r="H20" s="120"/>
      <c r="I20" s="121"/>
      <c r="J20" s="78"/>
      <c r="K20" s="79"/>
      <c r="L20" s="122"/>
      <c r="M20" s="78"/>
      <c r="N20" s="79"/>
      <c r="O20" s="116"/>
      <c r="P20" s="123"/>
      <c r="Q20" s="124">
        <f>IF(R19="","",R19*1.2)</f>
        <v>378.1361799</v>
      </c>
      <c r="R20" s="78"/>
      <c r="S20" s="125"/>
      <c r="T20" s="126">
        <f>IF(T19="","",T19*20)</f>
        <v>194.6</v>
      </c>
      <c r="U20" s="126">
        <f>IF(U19="","",(U19*10)*AH19)</f>
        <v>187.0840421</v>
      </c>
      <c r="V20" s="126">
        <f>IF(V19="","",IF((80+(8-ROUNDUP(V19,1))*40)&lt;0,0,80+(8-ROUNDUP(V19,1))*40))</f>
        <v>156</v>
      </c>
      <c r="W20" s="126">
        <f>IF(SUM(T20,U20,V20)&gt;0,SUM(T20,U20,V20),"")</f>
        <v>537.6840421</v>
      </c>
      <c r="X20" s="104">
        <f>IF(OR(Q20="",T20="",U20="",V20=""),"",SUM(Q20,T20,U20,V20))</f>
        <v>915.820222</v>
      </c>
      <c r="Y20" s="127">
        <v>1.0</v>
      </c>
      <c r="Z20" s="128"/>
      <c r="AA20" s="10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ht="18.0" customHeight="1">
      <c r="A21" s="260" t="s">
        <v>186</v>
      </c>
      <c r="B21" s="91">
        <v>111.64</v>
      </c>
      <c r="C21" s="92" t="s">
        <v>163</v>
      </c>
      <c r="D21" s="92" t="s">
        <v>121</v>
      </c>
      <c r="E21" s="92" t="s">
        <v>187</v>
      </c>
      <c r="F21" s="95"/>
      <c r="G21" s="256" t="s">
        <v>188</v>
      </c>
      <c r="H21" s="257" t="s">
        <v>90</v>
      </c>
      <c r="I21" s="95">
        <v>-105.0</v>
      </c>
      <c r="J21" s="95">
        <v>105.0</v>
      </c>
      <c r="K21" s="95">
        <v>-110.0</v>
      </c>
      <c r="L21" s="95">
        <v>130.0</v>
      </c>
      <c r="M21" s="95">
        <v>140.0</v>
      </c>
      <c r="N21" s="95">
        <v>-143.0</v>
      </c>
      <c r="O21" s="98">
        <f>IF(MAX(I21:K21)&gt;0,IF(MAX(I21:K21)&lt;0,0,TRUNC(MAX(I21:K21)/1)*1),"")</f>
        <v>105</v>
      </c>
      <c r="P21" s="99">
        <f>IF(MAX(L21:N21)&gt;0,IF(MAX(L21:N21)&lt;0,0,TRUNC(MAX(L21:N21)/1)*1),"")</f>
        <v>140</v>
      </c>
      <c r="Q21" s="100">
        <f>IF(O21="","",IF(P21="","",IF(SUM(O21:P21)=0,"",SUM(O21:P21))))</f>
        <v>245</v>
      </c>
      <c r="R21" s="101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261.9350426</v>
      </c>
      <c r="S21" s="102" t="str">
        <f>IF(AD21=1,R21*AG21,"")</f>
        <v/>
      </c>
      <c r="T21" s="103">
        <f>IF('K6'!G19="","",'K6'!G19)</f>
        <v>7.7</v>
      </c>
      <c r="U21" s="103">
        <f>IF('K6'!K19="","",'K6'!K19)</f>
        <v>11.42</v>
      </c>
      <c r="V21" s="103">
        <f>IF('K6'!N19="","",'K6'!N19)</f>
        <v>7.03</v>
      </c>
      <c r="W21" s="103"/>
      <c r="X21" s="249" t="str">
        <f>IF(AC21&gt;34,(IF(OR(Q22="",T22="",U22="",V22=""),"",SUM(Q22,T22,U22,V22))*AG21),IF(OR(Q22="",T22="",U22="",V22=""),"",""))</f>
        <v/>
      </c>
      <c r="Y21" s="105"/>
      <c r="Z21" s="106"/>
      <c r="AA21" s="107">
        <f>V5</f>
        <v>44821</v>
      </c>
      <c r="AB21" s="108" t="str">
        <f>IF(ISNUMBER(FIND("M",C21)),"m",IF(ISNUMBER(FIND("K",C21)),"k"))</f>
        <v>m</v>
      </c>
      <c r="AC21" s="109">
        <f>IF(OR(E21="",AA21=""),0,(YEAR(AA21)-YEAR(E21)))</f>
        <v>20</v>
      </c>
      <c r="AD21" s="110" t="str">
        <f>IF(AC21&gt;34,1,"")</f>
        <v/>
      </c>
      <c r="AE21" s="111" t="b">
        <f>IF(AD21=1,LOOKUP(AC21,'Meltzer-Faber'!A3:A63,'Meltzer-Faber'!B3:B63))</f>
        <v>0</v>
      </c>
      <c r="AF21" s="111" t="b">
        <f>IF(AD21=1,LOOKUP(AC21,'Meltzer-Faber'!A3:A63,'Meltzer-Faber'!C3:C63))</f>
        <v>0</v>
      </c>
      <c r="AG21" s="111" t="b">
        <f>IF(AB21="m",AE21,IF(AB21="k",AF21,""))</f>
        <v>0</v>
      </c>
      <c r="AH21" s="130">
        <f>IF(B21="","",IF(B21&gt;175.508,1,IF(B21&lt;32,10^(0.75194503*LOG10(32/175.508)^2),10^(0.75194503*LOG10(B21/175.508)^2))))</f>
        <v>1.069122623</v>
      </c>
      <c r="AI21" s="113"/>
      <c r="AJ21" s="113"/>
      <c r="AK21" s="113"/>
      <c r="AL21" s="113"/>
      <c r="AM21" s="113"/>
    </row>
    <row r="22" ht="18.0" customHeight="1">
      <c r="A22" s="114"/>
      <c r="B22" s="115"/>
      <c r="C22" s="116"/>
      <c r="D22" s="117"/>
      <c r="E22" s="258"/>
      <c r="F22" s="119"/>
      <c r="G22" s="120"/>
      <c r="H22" s="120"/>
      <c r="I22" s="121"/>
      <c r="J22" s="78"/>
      <c r="K22" s="79"/>
      <c r="L22" s="122"/>
      <c r="M22" s="78"/>
      <c r="N22" s="79"/>
      <c r="O22" s="116"/>
      <c r="P22" s="123"/>
      <c r="Q22" s="124">
        <f>IF(R21="","",R21*1.2)</f>
        <v>314.3220512</v>
      </c>
      <c r="R22" s="78"/>
      <c r="S22" s="125"/>
      <c r="T22" s="126">
        <f>IF(T21="","",T21*20)</f>
        <v>154</v>
      </c>
      <c r="U22" s="126">
        <f>IF(U21="","",(U21*10)*AH21)</f>
        <v>122.0938036</v>
      </c>
      <c r="V22" s="126">
        <f>IF(V21="","",IF((80+(8-ROUNDUP(V21,1))*40)&lt;0,0,80+(8-ROUNDUP(V21,1))*40))</f>
        <v>116</v>
      </c>
      <c r="W22" s="126">
        <f>IF(SUM(T22,U22,V22)&gt;0,SUM(T22,U22,V22),"")</f>
        <v>392.0938036</v>
      </c>
      <c r="X22" s="104">
        <f>IF(OR(Q22="",T22="",U22="",V22=""),"",SUM(Q22,T22,U22,V22))</f>
        <v>706.4158547</v>
      </c>
      <c r="Y22" s="127">
        <v>7.0</v>
      </c>
      <c r="Z22" s="128"/>
      <c r="AA22" s="10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ht="18.0" customHeight="1">
      <c r="A23" s="90" t="s">
        <v>189</v>
      </c>
      <c r="B23" s="91">
        <v>105.89</v>
      </c>
      <c r="C23" s="92" t="s">
        <v>177</v>
      </c>
      <c r="D23" s="92" t="s">
        <v>121</v>
      </c>
      <c r="E23" s="92" t="s">
        <v>190</v>
      </c>
      <c r="F23" s="95"/>
      <c r="G23" s="256" t="s">
        <v>191</v>
      </c>
      <c r="H23" s="248" t="s">
        <v>7</v>
      </c>
      <c r="I23" s="95">
        <v>120.0</v>
      </c>
      <c r="J23" s="95">
        <v>125.0</v>
      </c>
      <c r="K23" s="95">
        <v>-127.0</v>
      </c>
      <c r="L23" s="95">
        <v>145.0</v>
      </c>
      <c r="M23" s="95">
        <v>-150.0</v>
      </c>
      <c r="N23" s="95">
        <v>-150.0</v>
      </c>
      <c r="O23" s="98">
        <f>IF(MAX(I23:K23)&gt;0,IF(MAX(I23:K23)&lt;0,0,TRUNC(MAX(I23:K23)/1)*1),"")</f>
        <v>125</v>
      </c>
      <c r="P23" s="99">
        <f>IF(MAX(L23:N23)&gt;0,IF(MAX(L23:N23)&lt;0,0,TRUNC(MAX(L23:N23)/1)*1),"")</f>
        <v>145</v>
      </c>
      <c r="Q23" s="100">
        <f>IF(O23="","",IF(P23="","",IF(SUM(O23:P23)=0,"",SUM(O23:P23))))</f>
        <v>270</v>
      </c>
      <c r="R23" s="101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>293.4766209</v>
      </c>
      <c r="S23" s="102" t="str">
        <f>IF(AD23=1,R23*AG23,"")</f>
        <v/>
      </c>
      <c r="T23" s="103">
        <f>IF('K6'!G21="","",'K6'!G21)</f>
        <v>9.38</v>
      </c>
      <c r="U23" s="103">
        <f>IF('K6'!K21="","",'K6'!K21)</f>
        <v>15.66</v>
      </c>
      <c r="V23" s="103">
        <f>IF('K6'!N21="","",'K6'!N21)</f>
        <v>6.24</v>
      </c>
      <c r="W23" s="103"/>
      <c r="X23" s="249" t="str">
        <f>IF(AC23&gt;34,(IF(OR(Q24="",T24="",U24="",V24=""),"",SUM(Q24,T24,U24,V24))*AG23),IF(OR(Q24="",T24="",U24="",V24=""),"",""))</f>
        <v/>
      </c>
      <c r="Y23" s="105"/>
      <c r="Z23" s="106"/>
      <c r="AA23" s="107">
        <f>V5</f>
        <v>44821</v>
      </c>
      <c r="AB23" s="108" t="str">
        <f>IF(ISNUMBER(FIND("M",C23)),"m",IF(ISNUMBER(FIND("K",C23)),"k"))</f>
        <v>m</v>
      </c>
      <c r="AC23" s="109">
        <f>IF(OR(E23="",AA23=""),0,(YEAR(AA23)-YEAR(E23)))</f>
        <v>23</v>
      </c>
      <c r="AD23" s="110" t="str">
        <f>IF(AC23&gt;34,1,"")</f>
        <v/>
      </c>
      <c r="AE23" s="111" t="b">
        <f>IF(AD23=1,LOOKUP(AC23,'Meltzer-Faber'!A3:A63,'Meltzer-Faber'!B3:B63))</f>
        <v>0</v>
      </c>
      <c r="AF23" s="111" t="b">
        <f>IF(AD23=1,LOOKUP(AC23,'Meltzer-Faber'!A3:A63,'Meltzer-Faber'!C3:C63))</f>
        <v>0</v>
      </c>
      <c r="AG23" s="111" t="b">
        <f>IF(AB23="m",AE23,IF(AB23="k",AF23,""))</f>
        <v>0</v>
      </c>
      <c r="AH23" s="130">
        <f>IF(B23="","",IF(B23&gt;175.508,1,IF(B23&lt;32,10^(0.75194503*LOG10(32/175.508)^2),10^(0.75194503*LOG10(B23/175.508)^2))))</f>
        <v>1.086950448</v>
      </c>
      <c r="AI23" s="113"/>
      <c r="AJ23" s="113"/>
      <c r="AK23" s="113"/>
      <c r="AL23" s="113"/>
      <c r="AM23" s="113"/>
    </row>
    <row r="24" ht="18.0" customHeight="1">
      <c r="A24" s="114"/>
      <c r="B24" s="115"/>
      <c r="C24" s="116"/>
      <c r="D24" s="117"/>
      <c r="E24" s="258"/>
      <c r="F24" s="119"/>
      <c r="G24" s="120"/>
      <c r="H24" s="120"/>
      <c r="I24" s="121"/>
      <c r="J24" s="78"/>
      <c r="K24" s="79"/>
      <c r="L24" s="122"/>
      <c r="M24" s="78"/>
      <c r="N24" s="79"/>
      <c r="O24" s="116"/>
      <c r="P24" s="123"/>
      <c r="Q24" s="124">
        <f>IF(R23="","",R23*1.2)</f>
        <v>352.1719451</v>
      </c>
      <c r="R24" s="78"/>
      <c r="S24" s="125"/>
      <c r="T24" s="126">
        <f>IF(T23="","",T23*20)</f>
        <v>187.6</v>
      </c>
      <c r="U24" s="126">
        <f>IF(U23="","",(U23*10)*AH23)</f>
        <v>170.2164401</v>
      </c>
      <c r="V24" s="126">
        <f>IF(V23="","",IF((80+(8-ROUNDUP(V23,1))*40)&lt;0,0,80+(8-ROUNDUP(V23,1))*40))</f>
        <v>148</v>
      </c>
      <c r="W24" s="126">
        <f>IF(SUM(T24,U24,V24)&gt;0,SUM(T24,U24,V24),"")</f>
        <v>505.8164401</v>
      </c>
      <c r="X24" s="104">
        <f>IF(OR(Q24="",T24="",U24="",V24=""),"",SUM(Q24,T24,U24,V24))</f>
        <v>857.9883852</v>
      </c>
      <c r="Y24" s="127">
        <v>3.0</v>
      </c>
      <c r="Z24" s="128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</row>
    <row r="25" ht="18.0" customHeight="1">
      <c r="A25" s="262"/>
      <c r="B25" s="263"/>
      <c r="C25" s="264"/>
      <c r="D25" s="264"/>
      <c r="E25" s="264"/>
      <c r="F25" s="264"/>
      <c r="G25" s="265"/>
      <c r="H25" s="265"/>
      <c r="I25" s="266"/>
      <c r="J25" s="266"/>
      <c r="K25" s="266"/>
      <c r="L25" s="266"/>
      <c r="M25" s="266"/>
      <c r="N25" s="266"/>
      <c r="O25" s="98" t="str">
        <f>IF(MAX(I25:K25)&gt;0,IF(MAX(I25:K25)&lt;0,0,TRUNC(MAX(I25:K25)/1)*1),"")</f>
        <v/>
      </c>
      <c r="P25" s="99" t="str">
        <f>IF(MAX(L25:N25)&gt;0,IF(MAX(L25:N25)&lt;0,0,TRUNC(MAX(L25:N25)/1)*1),"")</f>
        <v/>
      </c>
      <c r="Q25" s="100" t="str">
        <f>IF(O25="","",IF(P25="","",IF(SUM(O25:P25)=0,"",SUM(O25:P25))))</f>
        <v/>
      </c>
      <c r="R25" s="101" t="str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/>
      </c>
      <c r="S25" s="102" t="str">
        <f>IF(AD25=1,R25*AG25,"")</f>
        <v/>
      </c>
      <c r="T25" s="103" t="str">
        <f>IF('K6'!G23="","",'K6'!G23)</f>
        <v/>
      </c>
      <c r="U25" s="103" t="str">
        <f>IF('K6'!K23="","",'K6'!K23)</f>
        <v/>
      </c>
      <c r="V25" s="103" t="str">
        <f>IF('K6'!N23="","",'K6'!N23)</f>
        <v/>
      </c>
      <c r="W25" s="103"/>
      <c r="X25" s="249" t="str">
        <f>IF(AC25&gt;34,(IF(OR(Q26="",T26="",U26="",V26=""),"",SUM(Q26,T26,U26,V26))*AG25),IF(OR(Q26="",T26="",U26="",V26=""),"",""))</f>
        <v/>
      </c>
      <c r="Y25" s="105"/>
      <c r="Z25" s="106"/>
      <c r="AA25" s="107">
        <f>V5</f>
        <v>44821</v>
      </c>
      <c r="AB25" s="108" t="b">
        <f>IF(ISNUMBER(FIND("M",C25)),"m",IF(ISNUMBER(FIND("K",C25)),"k"))</f>
        <v>0</v>
      </c>
      <c r="AC25" s="109">
        <f>IF(OR(E25="",AA25=""),0,(YEAR(AA25)-YEAR(E25)))</f>
        <v>0</v>
      </c>
      <c r="AD25" s="110" t="str">
        <f>IF(AC25&gt;34,1,"")</f>
        <v/>
      </c>
      <c r="AE25" s="111" t="b">
        <f>IF(AD25=1,LOOKUP(AC25,'Meltzer-Faber'!A3:A63,'Meltzer-Faber'!B3:B63))</f>
        <v>0</v>
      </c>
      <c r="AF25" s="111" t="b">
        <f>IF(AD25=1,LOOKUP(AC25,'Meltzer-Faber'!A3:A63,'Meltzer-Faber'!C3:C63))</f>
        <v>0</v>
      </c>
      <c r="AG25" s="111" t="str">
        <f>IF(AB25="m",AE25,IF(AB25="k",AF25,""))</f>
        <v/>
      </c>
      <c r="AH25" s="130" t="str">
        <f>IF(B25="","",IF(B25&gt;175.508,1,IF(B25&lt;32,10^(0.75194503*LOG10(32/175.508)^2),10^(0.75194503*LOG10(B25/175.508)^2))))</f>
        <v/>
      </c>
      <c r="AI25" s="113"/>
      <c r="AJ25" s="113"/>
      <c r="AK25" s="113"/>
      <c r="AL25" s="113"/>
      <c r="AM25" s="113"/>
    </row>
    <row r="26" ht="18.0" customHeight="1">
      <c r="A26" s="230"/>
      <c r="B26" s="231"/>
      <c r="C26" s="232"/>
      <c r="D26" s="233"/>
      <c r="E26" s="234"/>
      <c r="F26" s="234"/>
      <c r="G26" s="236"/>
      <c r="H26" s="267"/>
      <c r="I26" s="238"/>
      <c r="J26" s="78"/>
      <c r="K26" s="79"/>
      <c r="L26" s="238"/>
      <c r="M26" s="78"/>
      <c r="N26" s="79"/>
      <c r="O26" s="232"/>
      <c r="P26" s="239"/>
      <c r="Q26" s="240" t="str">
        <f>IF(R25="","",R25*1.2)</f>
        <v/>
      </c>
      <c r="R26" s="78"/>
      <c r="S26" s="241"/>
      <c r="T26" s="242" t="str">
        <f>IF(T25="","",T25*20)</f>
        <v/>
      </c>
      <c r="U26" s="242" t="str">
        <f>IF(U25="","",(U25*10)*AH25)</f>
        <v/>
      </c>
      <c r="V26" s="242" t="str">
        <f>IF(V25="","",IF((80+(8-ROUNDUP(V25,1))*40)&lt;0,0,80+(8-ROUNDUP(V25,1))*40))</f>
        <v/>
      </c>
      <c r="W26" s="242" t="str">
        <f>IF(SUM(T26,U26,V26)&gt;0,SUM(T26,U26,V26),"")</f>
        <v/>
      </c>
      <c r="X26" s="243" t="str">
        <f>IF(OR(Q26="",T26="",U26="",V26=""),"",SUM(Q26,T26,U26,V26))</f>
        <v/>
      </c>
      <c r="Y26" s="244"/>
      <c r="Z26" s="245"/>
      <c r="AA26" s="223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</row>
    <row r="27" ht="18.0" customHeight="1">
      <c r="A27" s="134"/>
      <c r="B27" s="135"/>
      <c r="C27" s="136"/>
      <c r="D27" s="136"/>
      <c r="E27" s="136"/>
      <c r="F27" s="136"/>
      <c r="G27" s="137"/>
      <c r="H27" s="137"/>
      <c r="I27" s="138"/>
      <c r="J27" s="138"/>
      <c r="K27" s="138"/>
      <c r="L27" s="138"/>
      <c r="M27" s="138"/>
      <c r="N27" s="138"/>
      <c r="O27" s="55" t="str">
        <f>IF(MAX(I27:K27)&gt;0,IF(MAX(I27:K27)&lt;0,0,TRUNC(MAX(I27:K27)/1)*1),"")</f>
        <v/>
      </c>
      <c r="P27" s="56" t="str">
        <f>IF(MAX(L27:N27)&gt;0,IF(MAX(L27:N27)&lt;0,0,TRUNC(MAX(L27:N27)/1)*1),"")</f>
        <v/>
      </c>
      <c r="Q27" s="57" t="str">
        <f>IF(O27="","",IF(P27="","",IF(SUM(O27:P27)=0,"",SUM(O27:P27))))</f>
        <v/>
      </c>
      <c r="R27" s="58" t="str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/>
      </c>
      <c r="S27" s="59" t="str">
        <f>IF(AD27=1,R27*AG27,"")</f>
        <v/>
      </c>
      <c r="T27" s="60" t="str">
        <f>IF('K6'!G25="","",'K6'!G25)</f>
        <v/>
      </c>
      <c r="U27" s="60" t="str">
        <f>IF('K6'!K25="","",'K6'!K25)</f>
        <v/>
      </c>
      <c r="V27" s="60" t="str">
        <f>IF('K6'!N25="","",'K6'!N25)</f>
        <v/>
      </c>
      <c r="W27" s="60"/>
      <c r="X27" s="206" t="str">
        <f>IF(AC27&gt;34,(IF(OR(Q28="",T28="",U28="",V28=""),"",SUM(Q28,T28,U28,V28))*AG27),IF(OR(Q28="",T28="",U28="",V28=""),"",""))</f>
        <v/>
      </c>
      <c r="Y27" s="88"/>
      <c r="Z27" s="89"/>
      <c r="AA27" s="64">
        <f>V5</f>
        <v>44821</v>
      </c>
      <c r="AB27" s="65" t="b">
        <f>IF(ISNUMBER(FIND("M",C27)),"m",IF(ISNUMBER(FIND("K",C27)),"k"))</f>
        <v>0</v>
      </c>
      <c r="AC27" s="66">
        <f>IF(OR(E27="",AA27=""),0,(YEAR(AA27)-YEAR(E27)))</f>
        <v>0</v>
      </c>
      <c r="AD27" s="67" t="str">
        <f>IF(AC27&gt;34,1,"")</f>
        <v/>
      </c>
      <c r="AE27" s="68" t="b">
        <f>IF(AD27=1,LOOKUP(AC27,'Meltzer-Faber'!A3:A63,'Meltzer-Faber'!B3:B63))</f>
        <v>0</v>
      </c>
      <c r="AF27" s="68" t="b">
        <f>IF(AD27=1,LOOKUP(AC27,'Meltzer-Faber'!A3:A63,'Meltzer-Faber'!C3:C63))</f>
        <v>0</v>
      </c>
      <c r="AG27" s="68" t="str">
        <f>IF(AB27="m",AE27,IF(AB27="k",AF27,""))</f>
        <v/>
      </c>
      <c r="AH27" s="246" t="str">
        <f>IF(B27="","",IF(B27&gt;175.508,1,IF(B27&lt;32,10^(0.75194503*LOG10(32/175.508)^2),10^(0.75194503*LOG10(B27/175.508)^2))))</f>
        <v/>
      </c>
      <c r="AI27" s="30"/>
      <c r="AJ27" s="30"/>
      <c r="AK27" s="30"/>
      <c r="AL27" s="30"/>
      <c r="AM27" s="30"/>
    </row>
    <row r="28" ht="18.0" customHeight="1">
      <c r="A28" s="70"/>
      <c r="B28" s="71"/>
      <c r="C28" s="72"/>
      <c r="D28" s="73"/>
      <c r="E28" s="74"/>
      <c r="F28" s="74"/>
      <c r="G28" s="76"/>
      <c r="H28" s="139"/>
      <c r="I28" s="80"/>
      <c r="J28" s="78"/>
      <c r="K28" s="79"/>
      <c r="L28" s="80"/>
      <c r="M28" s="78"/>
      <c r="N28" s="79"/>
      <c r="O28" s="72"/>
      <c r="P28" s="81"/>
      <c r="Q28" s="82" t="str">
        <f>IF(R27="","",R27*1.2)</f>
        <v/>
      </c>
      <c r="R28" s="78"/>
      <c r="S28" s="83"/>
      <c r="T28" s="84" t="str">
        <f>IF(T27="","",T27*20)</f>
        <v/>
      </c>
      <c r="U28" s="84" t="str">
        <f>IF(U27="","",(U27*10)*AH27)</f>
        <v/>
      </c>
      <c r="V28" s="84" t="str">
        <f>IF(V27="","",IF((80+(8-ROUNDUP(V27,1))*40)&lt;0,0,80+(8-ROUNDUP(V27,1))*40))</f>
        <v/>
      </c>
      <c r="W28" s="84" t="str">
        <f>IF(SUM(T28,U28,V28)&gt;0,SUM(T28,U28,V28),"")</f>
        <v/>
      </c>
      <c r="X28" s="61" t="str">
        <f>IF(OR(Q28="",T28="",U28="",V28=""),"",SUM(Q28,T28,U28,V28))</f>
        <v/>
      </c>
      <c r="Y28" s="85"/>
      <c r="Z28" s="86"/>
      <c r="AA28" s="64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ht="18.0" customHeight="1">
      <c r="A29" s="134"/>
      <c r="B29" s="135"/>
      <c r="C29" s="136"/>
      <c r="D29" s="136"/>
      <c r="E29" s="136"/>
      <c r="F29" s="136"/>
      <c r="G29" s="137"/>
      <c r="H29" s="137"/>
      <c r="I29" s="138"/>
      <c r="J29" s="138"/>
      <c r="K29" s="138"/>
      <c r="L29" s="138"/>
      <c r="M29" s="138"/>
      <c r="N29" s="138"/>
      <c r="O29" s="55" t="str">
        <f>IF(MAX(I29:K29)&gt;0,IF(MAX(I29:K29)&lt;0,0,TRUNC(MAX(I29:K29)/1)*1),"")</f>
        <v/>
      </c>
      <c r="P29" s="56" t="str">
        <f>IF(MAX(L29:N29)&gt;0,IF(MAX(L29:N29)&lt;0,0,TRUNC(MAX(L29:N29)/1)*1),"")</f>
        <v/>
      </c>
      <c r="Q29" s="57" t="str">
        <f>IF(O29="","",IF(P29="","",IF(SUM(O29:P29)=0,"",SUM(O29:P29))))</f>
        <v/>
      </c>
      <c r="R29" s="58" t="str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/>
      </c>
      <c r="S29" s="59" t="str">
        <f>IF(AD29=1,R29*AG29,"")</f>
        <v/>
      </c>
      <c r="T29" s="60" t="str">
        <f>IF('K6'!G27="","",'K6'!G27)</f>
        <v/>
      </c>
      <c r="U29" s="60" t="str">
        <f>IF('K6'!K27="","",'K6'!K27)</f>
        <v/>
      </c>
      <c r="V29" s="60" t="str">
        <f>IF('K6'!N27="","",'K6'!N27)</f>
        <v/>
      </c>
      <c r="W29" s="60"/>
      <c r="X29" s="206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44821</v>
      </c>
      <c r="AB29" s="65" t="b">
        <f>IF(ISNUMBER(FIND("M",C29)),"m",IF(ISNUMBER(FIND("K",C29)),"k"))</f>
        <v>0</v>
      </c>
      <c r="AC29" s="66">
        <f>IF(OR(E29="",AA29=""),0,(YEAR(AA29)-YEAR(E29)))</f>
        <v>0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str">
        <f>IF(AB29="m",AE29,IF(AB29="k",AF29,""))</f>
        <v/>
      </c>
      <c r="AH29" s="246" t="str">
        <f>IF(B29="","",IF(B29&gt;175.508,1,IF(B29&lt;32,10^(0.75194503*LOG10(32/175.508)^2),10^(0.75194503*LOG10(B29/175.508)^2))))</f>
        <v/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4"/>
      <c r="G30" s="76"/>
      <c r="H30" s="139"/>
      <c r="I30" s="80"/>
      <c r="J30" s="78"/>
      <c r="K30" s="79"/>
      <c r="L30" s="80"/>
      <c r="M30" s="78"/>
      <c r="N30" s="79"/>
      <c r="O30" s="72"/>
      <c r="P30" s="81"/>
      <c r="Q30" s="82" t="str">
        <f>IF(AC29&gt;34,IF(S29="","",S29*1.2),IF(R29="","",R29*1.2))</f>
        <v/>
      </c>
      <c r="R30" s="78"/>
      <c r="S30" s="83"/>
      <c r="T30" s="84" t="str">
        <f>IF(T29="","",T29*20)</f>
        <v/>
      </c>
      <c r="U30" s="84" t="str">
        <f>IF(U29="","",(U29*10)*AH29)</f>
        <v/>
      </c>
      <c r="V30" s="84" t="str">
        <f>IF(V29="","",IF((80+(8-ROUNDUP(V29,1))*40)&lt;0,0,80+(8-ROUNDUP(V29,1))*40))</f>
        <v/>
      </c>
      <c r="W30" s="84" t="str">
        <f>IF(SUM(T30,U30,V30)&gt;0,SUM(T30,U30,V30),"")</f>
        <v/>
      </c>
      <c r="X30" s="61" t="str">
        <f>IF(OR(Q30="",T30="",U30="",V30=""),"",SUM(Q30,T30,U30,V30))</f>
        <v/>
      </c>
      <c r="Y30" s="85"/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134"/>
      <c r="B31" s="135"/>
      <c r="C31" s="136"/>
      <c r="D31" s="136"/>
      <c r="E31" s="136"/>
      <c r="F31" s="136"/>
      <c r="G31" s="137"/>
      <c r="H31" s="137"/>
      <c r="I31" s="138"/>
      <c r="J31" s="138"/>
      <c r="K31" s="138"/>
      <c r="L31" s="138"/>
      <c r="M31" s="138"/>
      <c r="N31" s="138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IF('K6'!G29="","",'K6'!G29)</f>
        <v/>
      </c>
      <c r="U31" s="60" t="str">
        <f>IF('K6'!K29="","",'K6'!K29)</f>
        <v/>
      </c>
      <c r="V31" s="60" t="str">
        <f>IF('K6'!N29="","",'K6'!N29)</f>
        <v/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44821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246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140"/>
      <c r="B32" s="135"/>
      <c r="C32" s="141"/>
      <c r="D32" s="142"/>
      <c r="E32" s="143"/>
      <c r="F32" s="143"/>
      <c r="G32" s="144"/>
      <c r="H32" s="145"/>
      <c r="I32" s="146"/>
      <c r="J32" s="147"/>
      <c r="K32" s="148"/>
      <c r="L32" s="146"/>
      <c r="M32" s="147"/>
      <c r="N32" s="148"/>
      <c r="O32" s="146"/>
      <c r="P32" s="149"/>
      <c r="Q32" s="82" t="str">
        <f>IF(AC31&gt;34,IF(S31="","",S31*1.2),IF(R31="","",R31*1.2))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162" t="str">
        <f>IF('K6'!G31="","",'K6'!G31)</f>
        <v/>
      </c>
      <c r="U33" s="162" t="str">
        <f>IF('K6'!K31="","",'K6'!K31)</f>
        <v/>
      </c>
      <c r="V33" s="162" t="str">
        <f>IF('K6'!N31="","",'K6'!N31)</f>
        <v/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44821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246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IF(AC33&gt;34,IF(S33="","",S33*1.2),IF(R33="","",R33*1.2))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162" t="str">
        <f>IF('K6'!G33="","",'K6'!G33)</f>
        <v/>
      </c>
      <c r="U35" s="162" t="str">
        <f>IF('K6'!K33="","",'K6'!K33)</f>
        <v/>
      </c>
      <c r="V35" s="162" t="str">
        <f>IF('K6'!N33="","",'K6'!N33)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44821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70</v>
      </c>
      <c r="H38" s="193" t="s">
        <v>71</v>
      </c>
      <c r="I38" s="194">
        <v>1.0</v>
      </c>
      <c r="J38" s="193" t="s">
        <v>192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106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131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168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169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170</v>
      </c>
      <c r="H46" s="198" t="s">
        <v>85</v>
      </c>
      <c r="I46" s="19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25:N25">
    <cfRule type="cellIs" dxfId="0" priority="1" stopIfTrue="1" operator="between">
      <formula>1</formula>
      <formula>300</formula>
    </cfRule>
  </conditionalFormatting>
  <conditionalFormatting sqref="I25:N25">
    <cfRule type="cellIs" dxfId="1" priority="2" stopIfTrue="1" operator="lessThanOrEqual">
      <formula>0</formula>
    </cfRule>
  </conditionalFormatting>
  <conditionalFormatting sqref="I27:N27">
    <cfRule type="cellIs" dxfId="0" priority="3" stopIfTrue="1" operator="between">
      <formula>1</formula>
      <formula>300</formula>
    </cfRule>
  </conditionalFormatting>
  <conditionalFormatting sqref="I27:N27">
    <cfRule type="cellIs" dxfId="1" priority="4" stopIfTrue="1" operator="lessThanOrEqual">
      <formula>0</formula>
    </cfRule>
  </conditionalFormatting>
  <conditionalFormatting sqref="I29:N29">
    <cfRule type="cellIs" dxfId="0" priority="5" stopIfTrue="1" operator="between">
      <formula>1</formula>
      <formula>300</formula>
    </cfRule>
  </conditionalFormatting>
  <conditionalFormatting sqref="I29:N29">
    <cfRule type="cellIs" dxfId="1" priority="6" stopIfTrue="1" operator="lessThanOrEqual">
      <formula>0</formula>
    </cfRule>
  </conditionalFormatting>
  <conditionalFormatting sqref="I31:N31">
    <cfRule type="cellIs" dxfId="0" priority="7" stopIfTrue="1" operator="between">
      <formula>1</formula>
      <formula>300</formula>
    </cfRule>
  </conditionalFormatting>
  <conditionalFormatting sqref="I31:N31">
    <cfRule type="cellIs" dxfId="1" priority="8" stopIfTrue="1" operator="lessThanOrEqual">
      <formula>0</formula>
    </cfRule>
  </conditionalFormatting>
  <conditionalFormatting sqref="I33:N33">
    <cfRule type="cellIs" dxfId="0" priority="9" stopIfTrue="1" operator="between">
      <formula>1</formula>
      <formula>300</formula>
    </cfRule>
  </conditionalFormatting>
  <conditionalFormatting sqref="I33:N33">
    <cfRule type="cellIs" dxfId="1" priority="10" stopIfTrue="1" operator="lessThanOrEqual">
      <formula>0</formula>
    </cfRule>
  </conditionalFormatting>
  <conditionalFormatting sqref="I35:N35">
    <cfRule type="cellIs" dxfId="0" priority="11" stopIfTrue="1" operator="between">
      <formula>1</formula>
      <formula>300</formula>
    </cfRule>
  </conditionalFormatting>
  <conditionalFormatting sqref="I35:N35">
    <cfRule type="cellIs" dxfId="1" priority="12" stopIfTrue="1" operator="lessThanOrEqual">
      <formula>0</formula>
    </cfRule>
  </conditionalFormatting>
  <conditionalFormatting sqref="I11:N11">
    <cfRule type="cellIs" dxfId="0" priority="13" stopIfTrue="1" operator="between">
      <formula>1</formula>
      <formula>300</formula>
    </cfRule>
  </conditionalFormatting>
  <conditionalFormatting sqref="I11:N11">
    <cfRule type="cellIs" dxfId="1" priority="14" stopIfTrue="1" operator="lessThanOrEqual">
      <formula>0</formula>
    </cfRule>
  </conditionalFormatting>
  <conditionalFormatting sqref="I19:N19">
    <cfRule type="cellIs" dxfId="0" priority="15" stopIfTrue="1" operator="between">
      <formula>1</formula>
      <formula>300</formula>
    </cfRule>
  </conditionalFormatting>
  <conditionalFormatting sqref="I19:N19">
    <cfRule type="cellIs" dxfId="1" priority="16" stopIfTrue="1" operator="lessThanOrEqual">
      <formula>0</formula>
    </cfRule>
  </conditionalFormatting>
  <conditionalFormatting sqref="I23:N23">
    <cfRule type="cellIs" dxfId="0" priority="17" stopIfTrue="1" operator="between">
      <formula>1</formula>
      <formula>300</formula>
    </cfRule>
  </conditionalFormatting>
  <conditionalFormatting sqref="I23:N23">
    <cfRule type="cellIs" dxfId="1" priority="18" stopIfTrue="1" operator="lessThanOrEqual">
      <formula>0</formula>
    </cfRule>
  </conditionalFormatting>
  <conditionalFormatting sqref="I9:N9">
    <cfRule type="cellIs" dxfId="0" priority="19" stopIfTrue="1" operator="between">
      <formula>1</formula>
      <formula>300</formula>
    </cfRule>
  </conditionalFormatting>
  <conditionalFormatting sqref="I9:N9">
    <cfRule type="cellIs" dxfId="1" priority="20" stopIfTrue="1" operator="lessThanOrEqual">
      <formula>0</formula>
    </cfRule>
  </conditionalFormatting>
  <conditionalFormatting sqref="I17:N17">
    <cfRule type="cellIs" dxfId="0" priority="21" stopIfTrue="1" operator="between">
      <formula>1</formula>
      <formula>300</formula>
    </cfRule>
  </conditionalFormatting>
  <conditionalFormatting sqref="I17:N17">
    <cfRule type="cellIs" dxfId="1" priority="22" stopIfTrue="1" operator="lessThanOrEqual">
      <formula>0</formula>
    </cfRule>
  </conditionalFormatting>
  <conditionalFormatting sqref="I13:N13">
    <cfRule type="cellIs" dxfId="0" priority="23" stopIfTrue="1" operator="between">
      <formula>1</formula>
      <formula>300</formula>
    </cfRule>
  </conditionalFormatting>
  <conditionalFormatting sqref="I13:N13">
    <cfRule type="cellIs" dxfId="1" priority="24" stopIfTrue="1" operator="lessThanOrEqual">
      <formula>0</formula>
    </cfRule>
  </conditionalFormatting>
  <conditionalFormatting sqref="I15:N15">
    <cfRule type="cellIs" dxfId="0" priority="25" stopIfTrue="1" operator="between">
      <formula>1</formula>
      <formula>300</formula>
    </cfRule>
  </conditionalFormatting>
  <conditionalFormatting sqref="I15:N15">
    <cfRule type="cellIs" dxfId="1" priority="26" stopIfTrue="1" operator="lessThanOrEqual">
      <formula>0</formula>
    </cfRule>
  </conditionalFormatting>
  <conditionalFormatting sqref="I21:N21">
    <cfRule type="cellIs" dxfId="0" priority="27" stopIfTrue="1" operator="between">
      <formula>1</formula>
      <formula>300</formula>
    </cfRule>
  </conditionalFormatting>
  <conditionalFormatting sqref="I21:N21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4" width="9.14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193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44822.0</v>
      </c>
      <c r="X5" s="12" t="s">
        <v>11</v>
      </c>
      <c r="Y5" s="13">
        <v>7.0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109</v>
      </c>
      <c r="B9" s="48">
        <v>56.9</v>
      </c>
      <c r="C9" s="49" t="s">
        <v>126</v>
      </c>
      <c r="D9" s="268" t="s">
        <v>194</v>
      </c>
      <c r="E9" s="49" t="s">
        <v>195</v>
      </c>
      <c r="F9" s="52"/>
      <c r="G9" s="155" t="s">
        <v>196</v>
      </c>
      <c r="H9" s="54" t="s">
        <v>7</v>
      </c>
      <c r="I9" s="52">
        <v>77.0</v>
      </c>
      <c r="J9" s="52">
        <v>79.0</v>
      </c>
      <c r="K9" s="52">
        <v>80.0</v>
      </c>
      <c r="L9" s="52">
        <v>98.0</v>
      </c>
      <c r="M9" s="52">
        <v>101.0</v>
      </c>
      <c r="N9" s="52">
        <v>103.0</v>
      </c>
      <c r="O9" s="55">
        <f>IF(MAX(I9:K9)&gt;0,IF(MAX(I9:K9)&lt;0,0,TRUNC(MAX(I9:K9)/1)*1),"")</f>
        <v>80</v>
      </c>
      <c r="P9" s="56">
        <f>IF(MAX(L9:N9)&gt;0,IF(MAX(L9:N9)&lt;0,0,TRUNC(MAX(L9:N9)/1)*1),"")</f>
        <v>103</v>
      </c>
      <c r="Q9" s="57">
        <f>IF(O9="","",IF(P9="","",IF(SUM(O9:P9)=0,"",SUM(O9:P9))))</f>
        <v>183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256.0282665</v>
      </c>
      <c r="S9" s="59" t="str">
        <f>IF(AD9=1,R9*AG9,"")</f>
        <v/>
      </c>
      <c r="T9" s="60">
        <f>IF('K7'!G7="","",'K7'!G7)</f>
        <v>7.27</v>
      </c>
      <c r="U9" s="60">
        <f>IF('K7'!K7="","",'K7'!K7)</f>
        <v>10.49</v>
      </c>
      <c r="V9" s="60">
        <f>IF('K7'!N7="","",'K7'!N7)</f>
        <v>6.86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44822</v>
      </c>
      <c r="AB9" s="65" t="str">
        <f>IF(ISNUMBER(FIND("M",C9)),"m",IF(ISNUMBER(FIND("K",C9)),"k"))</f>
        <v>k</v>
      </c>
      <c r="AC9" s="66">
        <f>IF(OR(E9="",AA9=""),0,(YEAR(AA9)-YEAR(E9)))</f>
        <v>26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246">
        <f>IF(B9="","",IF(B9&gt;175.508,1,IF(B9&lt;32,10^(0.75194503*LOG10(32/175.508)^2),10^(0.75194503*LOG10(B9/175.508)^2))))</f>
        <v>1.513357961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25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307.2339198</v>
      </c>
      <c r="R10" s="78"/>
      <c r="S10" s="83"/>
      <c r="T10" s="84">
        <f>IF(T9="","",T9*20)</f>
        <v>145.4</v>
      </c>
      <c r="U10" s="84">
        <f>IF(U9="","",(U9*10)*AH9)</f>
        <v>158.7512502</v>
      </c>
      <c r="V10" s="84">
        <f>IF(V9="","",IF((80+(8-ROUNDUP(V9,1))*40)&lt;0,0,80+(8-ROUNDUP(V9,1))*40))</f>
        <v>124</v>
      </c>
      <c r="W10" s="84">
        <f>IF(SUM(T10,U10,V10)&gt;0,SUM(T10,U10,V10),"")</f>
        <v>428.1512502</v>
      </c>
      <c r="X10" s="61">
        <f>IF(OR(Q10="",T10="",U10="",V10=""),"",SUM(Q10,T10,U10,V10))</f>
        <v>735.3851699</v>
      </c>
      <c r="Y10" s="85">
        <v>2.0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90" t="s">
        <v>63</v>
      </c>
      <c r="B11" s="91">
        <v>74.02</v>
      </c>
      <c r="C11" s="92" t="s">
        <v>126</v>
      </c>
      <c r="D11" s="255" t="s">
        <v>194</v>
      </c>
      <c r="E11" s="94">
        <v>32509.0</v>
      </c>
      <c r="F11" s="95"/>
      <c r="G11" s="96" t="s">
        <v>197</v>
      </c>
      <c r="H11" s="248" t="s">
        <v>65</v>
      </c>
      <c r="I11" s="95">
        <v>83.0</v>
      </c>
      <c r="J11" s="95">
        <v>86.0</v>
      </c>
      <c r="K11" s="95">
        <v>88.0</v>
      </c>
      <c r="L11" s="95">
        <v>102.0</v>
      </c>
      <c r="M11" s="95">
        <v>106.0</v>
      </c>
      <c r="N11" s="95">
        <v>-109.0</v>
      </c>
      <c r="O11" s="98">
        <f>IF(MAX(I11:K11)&gt;0,IF(MAX(I11:K11)&lt;0,0,TRUNC(MAX(I11:K11)/1)*1),"")</f>
        <v>88</v>
      </c>
      <c r="P11" s="99">
        <f>IF(MAX(L11:N11)&gt;0,IF(MAX(L11:N11)&lt;0,0,TRUNC(MAX(L11:N11)/1)*1),"")</f>
        <v>106</v>
      </c>
      <c r="Q11" s="100">
        <f>IF(O11="","",IF(P11="","",IF(SUM(O11:P11)=0,"",SUM(O11:P11))))</f>
        <v>194</v>
      </c>
      <c r="R11" s="101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232.6123676</v>
      </c>
      <c r="S11" s="102" t="str">
        <f>IF(AD11=1,R11*AG11,"")</f>
        <v/>
      </c>
      <c r="T11" s="103">
        <f>IF('K7'!G9="","",'K7'!G9)</f>
        <v>7.2</v>
      </c>
      <c r="U11" s="103">
        <f>IF('K7'!K9="","",'K7'!K9)</f>
        <v>8.98</v>
      </c>
      <c r="V11" s="103">
        <f>IF('K7'!N9="","",'K7'!N9)</f>
        <v>7.72</v>
      </c>
      <c r="W11" s="103"/>
      <c r="X11" s="249" t="str">
        <f>IF(AC11&gt;34,(IF(OR(Q12="",T12="",U12="",V12=""),"",SUM(Q12,T12,U12,V12))*AG11),IF(OR(Q12="",T12="",U12="",V12=""),"",""))</f>
        <v/>
      </c>
      <c r="Y11" s="105"/>
      <c r="Z11" s="106"/>
      <c r="AA11" s="64">
        <f>V5</f>
        <v>44822</v>
      </c>
      <c r="AB11" s="65" t="str">
        <f>IF(ISNUMBER(FIND("M",C11)),"m",IF(ISNUMBER(FIND("K",C11)),"k"))</f>
        <v>k</v>
      </c>
      <c r="AC11" s="66">
        <f>IF(OR(E11="",AA11=""),0,(YEAR(AA11)-YEAR(E11)))</f>
        <v>33</v>
      </c>
      <c r="AD11" s="67" t="str">
        <f>IF(AC11&gt;34,1,"")</f>
        <v/>
      </c>
      <c r="AE11" s="68" t="b">
        <f>IF(AD11=1,LOOKUP(AC11,'Meltzer-Faber'!A3:A63,'Meltzer-Faber'!B3:B63))</f>
        <v>0</v>
      </c>
      <c r="AF11" s="68" t="b">
        <f>IF(AD11=1,LOOKUP(AC11,'Meltzer-Faber'!A3:A63,'Meltzer-Faber'!C3:C63))</f>
        <v>0</v>
      </c>
      <c r="AG11" s="68" t="b">
        <f>IF(AB11="m",AE11,IF(AB11="k",AF11,""))</f>
        <v>0</v>
      </c>
      <c r="AH11" s="246">
        <f>IF(B11="","",IF(B11&gt;175.508,1,IF(B11&lt;32,10^(0.75194503*LOG10(32/175.508)^2),10^(0.75194503*LOG10(B11/175.508)^2))))</f>
        <v>1.275595134</v>
      </c>
      <c r="AI11" s="30"/>
      <c r="AJ11" s="30"/>
      <c r="AK11" s="30"/>
      <c r="AL11" s="30"/>
      <c r="AM11" s="30"/>
    </row>
    <row r="12" ht="18.0" customHeight="1">
      <c r="A12" s="114"/>
      <c r="B12" s="115"/>
      <c r="C12" s="116"/>
      <c r="D12" s="117"/>
      <c r="E12" s="118"/>
      <c r="F12" s="119"/>
      <c r="G12" s="120"/>
      <c r="H12" s="120"/>
      <c r="I12" s="121"/>
      <c r="J12" s="78"/>
      <c r="K12" s="79"/>
      <c r="L12" s="122"/>
      <c r="M12" s="78"/>
      <c r="N12" s="79"/>
      <c r="O12" s="116"/>
      <c r="P12" s="123"/>
      <c r="Q12" s="124">
        <f>IF(R11="","",R11*1.2)</f>
        <v>279.1348412</v>
      </c>
      <c r="R12" s="78"/>
      <c r="S12" s="125"/>
      <c r="T12" s="126">
        <f>IF(T11="","",T11*20)</f>
        <v>144</v>
      </c>
      <c r="U12" s="126">
        <f>IF(U11="","",(U11*10)*AH11)</f>
        <v>114.548443</v>
      </c>
      <c r="V12" s="126">
        <f>IF(V11="","",IF((80+(8-ROUNDUP(V11,1))*40)&lt;0,0,80+(8-ROUNDUP(V11,1))*40))</f>
        <v>88</v>
      </c>
      <c r="W12" s="126">
        <f>IF(SUM(T12,U12,V12)&gt;0,SUM(T12,U12,V12),"")</f>
        <v>346.548443</v>
      </c>
      <c r="X12" s="104">
        <f>IF(OR(Q12="",T12="",U12="",V12=""),"",SUM(Q12,T12,U12,V12))</f>
        <v>625.6832842</v>
      </c>
      <c r="Y12" s="127">
        <v>5.0</v>
      </c>
      <c r="Z12" s="128"/>
      <c r="AA12" s="6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ht="18.0" customHeight="1">
      <c r="A13" s="90" t="s">
        <v>118</v>
      </c>
      <c r="B13" s="91">
        <v>68.96</v>
      </c>
      <c r="C13" s="92" t="s">
        <v>126</v>
      </c>
      <c r="D13" s="255" t="s">
        <v>194</v>
      </c>
      <c r="E13" s="94">
        <v>33735.0</v>
      </c>
      <c r="F13" s="95"/>
      <c r="G13" s="96" t="s">
        <v>198</v>
      </c>
      <c r="H13" s="248" t="s">
        <v>56</v>
      </c>
      <c r="I13" s="95">
        <v>87.0</v>
      </c>
      <c r="J13" s="95">
        <v>90.0</v>
      </c>
      <c r="K13" s="95">
        <v>-93.0</v>
      </c>
      <c r="L13" s="95">
        <v>103.0</v>
      </c>
      <c r="M13" s="95">
        <v>107.0</v>
      </c>
      <c r="N13" s="95">
        <v>110.0</v>
      </c>
      <c r="O13" s="98">
        <f>IF(MAX(I13:K13)&gt;0,IF(MAX(I13:K13)&lt;0,0,TRUNC(MAX(I13:K13)/1)*1),"")</f>
        <v>90</v>
      </c>
      <c r="P13" s="99">
        <f>IF(MAX(L13:N13)&gt;0,IF(MAX(L13:N13)&lt;0,0,TRUNC(MAX(L13:N13)/1)*1),"")</f>
        <v>110</v>
      </c>
      <c r="Q13" s="100">
        <f>IF(O13="","",IF(P13="","",IF(SUM(O13:P13)=0,"",SUM(O13:P13))))</f>
        <v>200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248.8210435</v>
      </c>
      <c r="S13" s="102" t="str">
        <f>IF(AD13=1,R13*AG13,"")</f>
        <v/>
      </c>
      <c r="T13" s="103">
        <f>IF('K7'!G11="","",'K7'!G11)</f>
        <v>7.74</v>
      </c>
      <c r="U13" s="103">
        <f>IF('K7'!K11="","",'K7'!K11)</f>
        <v>14.2</v>
      </c>
      <c r="V13" s="103">
        <f>IF('K7'!N11="","",'K7'!N11)</f>
        <v>6.83</v>
      </c>
      <c r="W13" s="103"/>
      <c r="X13" s="249" t="str">
        <f>IF(AC13&gt;34,(IF(OR(Q14="",T14="",U14="",V14=""),"",SUM(Q14,T14,U14,V14))*AG13),IF(OR(Q14="",T14="",U14="",V14=""),"",""))</f>
        <v/>
      </c>
      <c r="Y13" s="105"/>
      <c r="Z13" s="106"/>
      <c r="AA13" s="64">
        <f>V5</f>
        <v>44822</v>
      </c>
      <c r="AB13" s="65" t="str">
        <f>IF(ISNUMBER(FIND("M",C13)),"m",IF(ISNUMBER(FIND("K",C13)),"k"))</f>
        <v>k</v>
      </c>
      <c r="AC13" s="66">
        <f>IF(OR(E13="",AA13=""),0,(YEAR(AA13)-YEAR(E13)))</f>
        <v>30</v>
      </c>
      <c r="AD13" s="67" t="str">
        <f>IF(AC13&gt;34,1,"")</f>
        <v/>
      </c>
      <c r="AE13" s="68" t="b">
        <f>IF(AD13=1,LOOKUP(AC13,'Meltzer-Faber'!A3:A63,'Meltzer-Faber'!B3:B63))</f>
        <v>0</v>
      </c>
      <c r="AF13" s="68" t="b">
        <f>IF(AD13=1,LOOKUP(AC13,'Meltzer-Faber'!A3:A63,'Meltzer-Faber'!C3:C63))</f>
        <v>0</v>
      </c>
      <c r="AG13" s="68" t="b">
        <f>IF(AB13="m",AE13,IF(AB13="k",AF13,""))</f>
        <v>0</v>
      </c>
      <c r="AH13" s="246">
        <f>IF(B13="","",IF(B13&gt;175.508,1,IF(B13&lt;32,10^(0.75194503*LOG10(32/175.508)^2),10^(0.75194503*LOG10(B13/175.508)^2))))</f>
        <v>1.329732551</v>
      </c>
      <c r="AI13" s="30"/>
      <c r="AJ13" s="30"/>
      <c r="AK13" s="30"/>
      <c r="AL13" s="30"/>
      <c r="AM13" s="30"/>
    </row>
    <row r="14" ht="18.0" customHeight="1">
      <c r="A14" s="114"/>
      <c r="B14" s="115"/>
      <c r="C14" s="116"/>
      <c r="D14" s="117"/>
      <c r="E14" s="11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298.5852523</v>
      </c>
      <c r="R14" s="78"/>
      <c r="S14" s="125"/>
      <c r="T14" s="126">
        <f>IF(T13="","",T13*20)</f>
        <v>154.8</v>
      </c>
      <c r="U14" s="126">
        <f>IF(U13="","",(U13*10)*AH13)</f>
        <v>188.8220222</v>
      </c>
      <c r="V14" s="126">
        <f>IF(V13="","",IF((80+(8-ROUNDUP(V13,1))*40)&lt;0,0,80+(8-ROUNDUP(V13,1))*40))</f>
        <v>124</v>
      </c>
      <c r="W14" s="126">
        <f>IF(SUM(T14,U14,V14)&gt;0,SUM(T14,U14,V14),"")</f>
        <v>467.6220222</v>
      </c>
      <c r="X14" s="104">
        <f>IF(OR(Q14="",T14="",U14="",V14=""),"",SUM(Q14,T14,U14,V14))</f>
        <v>766.2072745</v>
      </c>
      <c r="Y14" s="127">
        <v>1.0</v>
      </c>
      <c r="Z14" s="128"/>
      <c r="AA14" s="64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ht="18.0" customHeight="1">
      <c r="A15" s="90" t="s">
        <v>199</v>
      </c>
      <c r="B15" s="91">
        <v>82.86</v>
      </c>
      <c r="C15" s="92" t="s">
        <v>126</v>
      </c>
      <c r="D15" s="255" t="s">
        <v>194</v>
      </c>
      <c r="E15" s="94">
        <v>33918.0</v>
      </c>
      <c r="F15" s="95"/>
      <c r="G15" s="96" t="s">
        <v>200</v>
      </c>
      <c r="H15" s="248" t="s">
        <v>56</v>
      </c>
      <c r="I15" s="95">
        <v>78.0</v>
      </c>
      <c r="J15" s="95">
        <v>81.0</v>
      </c>
      <c r="K15" s="95">
        <v>-84.0</v>
      </c>
      <c r="L15" s="95">
        <v>98.0</v>
      </c>
      <c r="M15" s="95">
        <v>103.0</v>
      </c>
      <c r="N15" s="95">
        <v>106.0</v>
      </c>
      <c r="O15" s="98">
        <f>IF(MAX(I15:K15)&gt;0,IF(MAX(I15:K15)&lt;0,0,TRUNC(MAX(I15:K15)/1)*1),"")</f>
        <v>81</v>
      </c>
      <c r="P15" s="99">
        <f>IF(MAX(L15:N15)&gt;0,IF(MAX(L15:N15)&lt;0,0,TRUNC(MAX(L15:N15)/1)*1),"")</f>
        <v>106</v>
      </c>
      <c r="Q15" s="100">
        <f>IF(O15="","",IF(P15="","",IF(SUM(O15:P15)=0,"",SUM(O15:P15))))</f>
        <v>187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212.912076</v>
      </c>
      <c r="S15" s="102" t="str">
        <f>IF(AD15=1,R15*AG15,"")</f>
        <v/>
      </c>
      <c r="T15" s="103">
        <f>IF('K7'!G13="","",'K7'!G13)</f>
        <v>7.13</v>
      </c>
      <c r="U15" s="103">
        <f>IF('K7'!K13="","",'K7'!K13)</f>
        <v>12.82</v>
      </c>
      <c r="V15" s="103">
        <f>IF('K7'!N13="","",'K7'!N13)</f>
        <v>7.48</v>
      </c>
      <c r="W15" s="103"/>
      <c r="X15" s="249" t="str">
        <f>IF(AC15&gt;34,(IF(OR(Q16="",T16="",U16="",V16=""),"",SUM(Q16,T16,U16,V16))*AG15),IF(OR(Q16="",T16="",U16="",V16=""),"",""))</f>
        <v/>
      </c>
      <c r="Y15" s="105"/>
      <c r="Z15" s="106"/>
      <c r="AA15" s="64">
        <f>V5</f>
        <v>44822</v>
      </c>
      <c r="AB15" s="65" t="str">
        <f>IF(ISNUMBER(FIND("M",C15)),"m",IF(ISNUMBER(FIND("K",C15)),"k"))</f>
        <v>k</v>
      </c>
      <c r="AC15" s="66">
        <f>IF(OR(E15="",AA15=""),0,(YEAR(AA15)-YEAR(E15)))</f>
        <v>30</v>
      </c>
      <c r="AD15" s="67" t="str">
        <f>IF(AC15&gt;34,1,"")</f>
        <v/>
      </c>
      <c r="AE15" s="68" t="b">
        <f>IF(AD15=1,LOOKUP(AC15,'Meltzer-Faber'!A3:A63,'Meltzer-Faber'!B3:B63))</f>
        <v>0</v>
      </c>
      <c r="AF15" s="68" t="b">
        <f>IF(AD15=1,LOOKUP(AC15,'Meltzer-Faber'!A3:A63,'Meltzer-Faber'!C3:C63))</f>
        <v>0</v>
      </c>
      <c r="AG15" s="68" t="b">
        <f>IF(AB15="m",AE15,IF(AB15="k",AF15,""))</f>
        <v>0</v>
      </c>
      <c r="AH15" s="246">
        <f>IF(B15="","",IF(B15&gt;175.508,1,IF(B15&lt;32,10^(0.75194503*LOG10(32/175.508)^2),10^(0.75194503*LOG10(B15/175.508)^2))))</f>
        <v>1.201960438</v>
      </c>
      <c r="AI15" s="30"/>
      <c r="AJ15" s="30"/>
      <c r="AK15" s="30"/>
      <c r="AL15" s="30"/>
      <c r="AM15" s="30"/>
    </row>
    <row r="16" ht="18.0" customHeight="1">
      <c r="A16" s="114"/>
      <c r="B16" s="115"/>
      <c r="C16" s="116"/>
      <c r="D16" s="117"/>
      <c r="E16" s="11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255.4944912</v>
      </c>
      <c r="R16" s="78"/>
      <c r="S16" s="125"/>
      <c r="T16" s="126">
        <f>IF(T15="","",T15*20)</f>
        <v>142.6</v>
      </c>
      <c r="U16" s="126">
        <f>IF(U15="","",(U15*10)*AH15)</f>
        <v>154.0913281</v>
      </c>
      <c r="V16" s="126">
        <f>IF(V15="","",IF((80+(8-ROUNDUP(V15,1))*40)&lt;0,0,80+(8-ROUNDUP(V15,1))*40))</f>
        <v>100</v>
      </c>
      <c r="W16" s="126">
        <f>IF(SUM(T16,U16,V16)&gt;0,SUM(T16,U16,V16),"")</f>
        <v>396.6913281</v>
      </c>
      <c r="X16" s="104">
        <f>IF(OR(Q16="",T16="",U16="",V16=""),"",SUM(Q16,T16,U16,V16))</f>
        <v>652.1858193</v>
      </c>
      <c r="Y16" s="127">
        <v>4.0</v>
      </c>
      <c r="Z16" s="128"/>
      <c r="AA16" s="6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ht="18.0" customHeight="1">
      <c r="A17" s="90" t="s">
        <v>199</v>
      </c>
      <c r="B17" s="91">
        <v>86.83</v>
      </c>
      <c r="C17" s="92" t="s">
        <v>126</v>
      </c>
      <c r="D17" s="255" t="s">
        <v>194</v>
      </c>
      <c r="E17" s="94">
        <v>34556.0</v>
      </c>
      <c r="F17" s="95"/>
      <c r="G17" s="96" t="s">
        <v>201</v>
      </c>
      <c r="H17" s="248" t="s">
        <v>65</v>
      </c>
      <c r="I17" s="95">
        <v>35.0</v>
      </c>
      <c r="J17" s="95">
        <v>37.0</v>
      </c>
      <c r="K17" s="95">
        <v>40.0</v>
      </c>
      <c r="L17" s="95">
        <v>45.0</v>
      </c>
      <c r="M17" s="95">
        <v>48.0</v>
      </c>
      <c r="N17" s="95">
        <v>50.0</v>
      </c>
      <c r="O17" s="98">
        <f>IF(MAX(I17:K17)&gt;0,IF(MAX(I17:K17)&lt;0,0,TRUNC(MAX(I17:K17)/1)*1),"")</f>
        <v>40</v>
      </c>
      <c r="P17" s="99">
        <f>IF(MAX(L17:N17)&gt;0,IF(MAX(L17:N17)&lt;0,0,TRUNC(MAX(L17:N17)/1)*1),"")</f>
        <v>50</v>
      </c>
      <c r="Q17" s="100">
        <f>IF(O17="","",IF(P17="","",IF(SUM(O17:P17)=0,"",SUM(O17:P17))))</f>
        <v>90</v>
      </c>
      <c r="R17" s="101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100.5501933</v>
      </c>
      <c r="S17" s="102" t="str">
        <f>IF(AD17=1,R17*AG17,"")</f>
        <v/>
      </c>
      <c r="T17" s="103">
        <f>IF('K7'!G15="","",'K7'!G15)</f>
        <v>5.34</v>
      </c>
      <c r="U17" s="103">
        <f>IF('K7'!K15="","",'K7'!K15)</f>
        <v>7.41</v>
      </c>
      <c r="V17" s="103">
        <f>IF('K7'!N15="","",'K7'!N15)</f>
        <v>9.27</v>
      </c>
      <c r="W17" s="103"/>
      <c r="X17" s="249" t="str">
        <f>IF(AC17&gt;34,(IF(OR(Q18="",T18="",U18="",V18=""),"",SUM(Q18,T18,U18,V18))*AG17),IF(OR(Q18="",T18="",U18="",V18=""),"",""))</f>
        <v/>
      </c>
      <c r="Y17" s="105"/>
      <c r="Z17" s="106"/>
      <c r="AA17" s="107">
        <f>V5</f>
        <v>44822</v>
      </c>
      <c r="AB17" s="108" t="str">
        <f>IF(ISNUMBER(FIND("M",C17)),"m",IF(ISNUMBER(FIND("K",C17)),"k"))</f>
        <v>k</v>
      </c>
      <c r="AC17" s="109">
        <f>IF(OR(E17="",AA17=""),0,(YEAR(AA17)-YEAR(E17)))</f>
        <v>28</v>
      </c>
      <c r="AD17" s="110" t="str">
        <f>IF(AC17&gt;34,1,"")</f>
        <v/>
      </c>
      <c r="AE17" s="111" t="b">
        <f>IF(AD17=1,LOOKUP(AC17,'Meltzer-Faber'!A3:A63,'Meltzer-Faber'!B3:B63))</f>
        <v>0</v>
      </c>
      <c r="AF17" s="111" t="b">
        <f>IF(AD17=1,LOOKUP(AC17,'Meltzer-Faber'!A3:A63,'Meltzer-Faber'!C3:C63))</f>
        <v>0</v>
      </c>
      <c r="AG17" s="111" t="b">
        <f>IF(AB17="m",AE17,IF(AB17="k",AF17,""))</f>
        <v>0</v>
      </c>
      <c r="AH17" s="130">
        <f>IF(B17="","",IF(B17&gt;175.508,1,IF(B17&lt;32,10^(0.75194503*LOG10(32/175.508)^2),10^(0.75194503*LOG10(B17/175.508)^2))))</f>
        <v>1.175540597</v>
      </c>
      <c r="AI17" s="113"/>
      <c r="AJ17" s="113"/>
      <c r="AK17" s="113"/>
      <c r="AL17" s="113"/>
      <c r="AM17" s="130"/>
    </row>
    <row r="18" ht="18.0" customHeight="1">
      <c r="A18" s="70"/>
      <c r="B18" s="71"/>
      <c r="C18" s="72"/>
      <c r="D18" s="73"/>
      <c r="E18" s="74"/>
      <c r="F18" s="75"/>
      <c r="G18" s="76"/>
      <c r="H18" s="76"/>
      <c r="I18" s="77"/>
      <c r="J18" s="78"/>
      <c r="K18" s="79"/>
      <c r="L18" s="80"/>
      <c r="M18" s="78"/>
      <c r="N18" s="79"/>
      <c r="O18" s="72"/>
      <c r="P18" s="81"/>
      <c r="Q18" s="82">
        <f>IF(R17="","",R17*1.2)</f>
        <v>120.660232</v>
      </c>
      <c r="R18" s="78"/>
      <c r="S18" s="83"/>
      <c r="T18" s="84">
        <f>IF(T17="","",T17*20)</f>
        <v>106.8</v>
      </c>
      <c r="U18" s="84">
        <f>IF(U17="","",(U17*10)*AH17)</f>
        <v>87.10755822</v>
      </c>
      <c r="V18" s="84">
        <f>IF(V17="","",IF((80+(8-ROUNDUP(V17,1))*40)&lt;0,0,80+(8-ROUNDUP(V17,1))*40))</f>
        <v>28</v>
      </c>
      <c r="W18" s="84">
        <f>IF(SUM(T18,U18,V18)&gt;0,SUM(T18,U18,V18),"")</f>
        <v>221.9075582</v>
      </c>
      <c r="X18" s="61">
        <f>IF(OR(Q18="",T18="",U18="",V18=""),"",SUM(Q18,T18,U18,V18))</f>
        <v>342.5677902</v>
      </c>
      <c r="Y18" s="85">
        <v>10.0</v>
      </c>
      <c r="Z18" s="86"/>
      <c r="AA18" s="6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ht="18.0" customHeight="1">
      <c r="A19" s="47" t="s">
        <v>199</v>
      </c>
      <c r="B19" s="48">
        <v>85.68</v>
      </c>
      <c r="C19" s="49" t="s">
        <v>126</v>
      </c>
      <c r="D19" s="269" t="s">
        <v>194</v>
      </c>
      <c r="E19" s="51">
        <v>34143.0</v>
      </c>
      <c r="F19" s="52"/>
      <c r="G19" s="53" t="s">
        <v>202</v>
      </c>
      <c r="H19" s="144" t="s">
        <v>65</v>
      </c>
      <c r="I19" s="52">
        <v>58.0</v>
      </c>
      <c r="J19" s="52">
        <v>61.0</v>
      </c>
      <c r="K19" s="52">
        <v>-64.0</v>
      </c>
      <c r="L19" s="52">
        <v>75.0</v>
      </c>
      <c r="M19" s="52">
        <v>78.0</v>
      </c>
      <c r="N19" s="52">
        <v>81.0</v>
      </c>
      <c r="O19" s="55">
        <f>IF(MAX(I19:K19)&gt;0,IF(MAX(I19:K19)&lt;0,0,TRUNC(MAX(I19:K19)/1)*1),"")</f>
        <v>61</v>
      </c>
      <c r="P19" s="56">
        <f>IF(MAX(L19:N19)&gt;0,IF(MAX(L19:N19)&lt;0,0,TRUNC(MAX(L19:N19)/1)*1),"")</f>
        <v>81</v>
      </c>
      <c r="Q19" s="57">
        <f>IF(O19="","",IF(P19="","",IF(SUM(O19:P19)=0,"",SUM(O19:P19))))</f>
        <v>142</v>
      </c>
      <c r="R19" s="58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159.4792226</v>
      </c>
      <c r="S19" s="59" t="str">
        <f>IF(AD19=1,R19*AG19,"")</f>
        <v/>
      </c>
      <c r="T19" s="60">
        <f>IF('K7'!G17="","",'K7'!G17)</f>
        <v>6.35</v>
      </c>
      <c r="U19" s="60">
        <f>IF('K7'!K17="","",'K7'!K17)</f>
        <v>8.89</v>
      </c>
      <c r="V19" s="60">
        <f>IF('K7'!N17="","",'K7'!N17)</f>
        <v>8.49</v>
      </c>
      <c r="W19" s="60"/>
      <c r="X19" s="206" t="str">
        <f>IF(AC19&gt;34,(IF(OR(Q20="",T20="",U20="",V20=""),"",SUM(Q20,T20,U20,V20))*AG19),IF(OR(Q20="",T20="",U20="",V20=""),"",""))</f>
        <v/>
      </c>
      <c r="Y19" s="88"/>
      <c r="Z19" s="89"/>
      <c r="AA19" s="64">
        <f>V5</f>
        <v>44822</v>
      </c>
      <c r="AB19" s="65" t="str">
        <f>IF(ISNUMBER(FIND("M",C19)),"m",IF(ISNUMBER(FIND("K",C19)),"k"))</f>
        <v>k</v>
      </c>
      <c r="AC19" s="66">
        <f>IF(OR(E19="",AA19=""),0,(YEAR(AA19)-YEAR(E19)))</f>
        <v>29</v>
      </c>
      <c r="AD19" s="67" t="str">
        <f>IF(AC19&gt;34,1,"")</f>
        <v/>
      </c>
      <c r="AE19" s="68" t="b">
        <f>IF(AD19=1,LOOKUP(AC19,'Meltzer-Faber'!A3:A63,'Meltzer-Faber'!B3:B63))</f>
        <v>0</v>
      </c>
      <c r="AF19" s="68" t="b">
        <f>IF(AD19=1,LOOKUP(AC19,'Meltzer-Faber'!A3:A63,'Meltzer-Faber'!C3:C63))</f>
        <v>0</v>
      </c>
      <c r="AG19" s="68" t="b">
        <f>IF(AB19="m",AE19,IF(AB19="k",AF19,""))</f>
        <v>0</v>
      </c>
      <c r="AH19" s="246">
        <f>IF(B19="","",IF(B19&gt;175.508,1,IF(B19&lt;32,10^(0.75194503*LOG10(32/175.508)^2),10^(0.75194503*LOG10(B19/175.508)^2))))</f>
        <v>1.182835243</v>
      </c>
      <c r="AI19" s="30"/>
      <c r="AJ19" s="30"/>
      <c r="AK19" s="30"/>
      <c r="AL19" s="30"/>
      <c r="AM19" s="30"/>
    </row>
    <row r="20" ht="18.0" customHeight="1">
      <c r="A20" s="70"/>
      <c r="B20" s="71"/>
      <c r="C20" s="72"/>
      <c r="D20" s="73"/>
      <c r="E20" s="74"/>
      <c r="F20" s="75"/>
      <c r="G20" s="76"/>
      <c r="H20" s="76"/>
      <c r="I20" s="77"/>
      <c r="J20" s="78"/>
      <c r="K20" s="79"/>
      <c r="L20" s="80"/>
      <c r="M20" s="78"/>
      <c r="N20" s="79"/>
      <c r="O20" s="72"/>
      <c r="P20" s="81"/>
      <c r="Q20" s="82">
        <f>IF(R19="","",R19*1.2)</f>
        <v>191.3750671</v>
      </c>
      <c r="R20" s="78"/>
      <c r="S20" s="83"/>
      <c r="T20" s="84">
        <f>IF(T19="","",T19*20)</f>
        <v>127</v>
      </c>
      <c r="U20" s="84">
        <f>IF(U19="","",(U19*10)*AH19)</f>
        <v>105.1540531</v>
      </c>
      <c r="V20" s="84">
        <f>IF(V19="","",IF((80+(8-ROUNDUP(V19,1))*40)&lt;0,0,80+(8-ROUNDUP(V19,1))*40))</f>
        <v>60</v>
      </c>
      <c r="W20" s="84">
        <f>IF(SUM(T20,U20,V20)&gt;0,SUM(T20,U20,V20),"")</f>
        <v>292.1540531</v>
      </c>
      <c r="X20" s="61">
        <f>IF(OR(Q20="",T20="",U20="",V20=""),"",SUM(Q20,T20,U20,V20))</f>
        <v>483.5291202</v>
      </c>
      <c r="Y20" s="85">
        <v>9.0</v>
      </c>
      <c r="Z20" s="86"/>
      <c r="AA20" s="6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ht="18.0" customHeight="1">
      <c r="A21" s="47"/>
      <c r="B21" s="48"/>
      <c r="C21" s="49"/>
      <c r="D21" s="50"/>
      <c r="E21" s="51"/>
      <c r="F21" s="52"/>
      <c r="G21" s="53"/>
      <c r="H21" s="144"/>
      <c r="I21" s="52"/>
      <c r="J21" s="52"/>
      <c r="K21" s="52"/>
      <c r="L21" s="52"/>
      <c r="M21" s="52"/>
      <c r="N21" s="52"/>
      <c r="O21" s="55" t="str">
        <f>IF(MAX(I21:K21)&gt;0,IF(MAX(I21:K21)&lt;0,0,TRUNC(MAX(I21:K21)/1)*1),"")</f>
        <v/>
      </c>
      <c r="P21" s="56" t="str">
        <f>IF(MAX(L21:N21)&gt;0,IF(MAX(L21:N21)&lt;0,0,TRUNC(MAX(L21:N21)/1)*1),"")</f>
        <v/>
      </c>
      <c r="Q21" s="57" t="str">
        <f>IF(O21="","",IF(P21="","",IF(SUM(O21:P21)=0,"",SUM(O21:P21))))</f>
        <v/>
      </c>
      <c r="R21" s="58" t="str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/>
      </c>
      <c r="S21" s="59" t="str">
        <f>IF(AD21=1,R21*AG21,"")</f>
        <v/>
      </c>
      <c r="T21" s="60" t="str">
        <f>IF('K7'!G19="","",'K7'!G19)</f>
        <v/>
      </c>
      <c r="U21" s="60" t="str">
        <f>IF('K7'!K19="","",'K7'!K19)</f>
        <v/>
      </c>
      <c r="V21" s="60" t="str">
        <f>IF('K7'!N19="","",'K7'!N19)</f>
        <v/>
      </c>
      <c r="W21" s="60"/>
      <c r="X21" s="206" t="str">
        <f>IF(AC21&gt;34,(IF(OR(Q22="",T22="",U22="",V22=""),"",SUM(Q22,T22,U22,V22))*AG21),IF(OR(Q22="",T22="",U22="",V22=""),"",""))</f>
        <v/>
      </c>
      <c r="Y21" s="88"/>
      <c r="Z21" s="89"/>
      <c r="AA21" s="64">
        <f>V5</f>
        <v>44822</v>
      </c>
      <c r="AB21" s="65" t="b">
        <f>IF(ISNUMBER(FIND("M",C21)),"m",IF(ISNUMBER(FIND("K",C21)),"k"))</f>
        <v>0</v>
      </c>
      <c r="AC21" s="66">
        <f>IF(OR(E21="",AA21=""),0,(YEAR(AA21)-YEAR(E21)))</f>
        <v>0</v>
      </c>
      <c r="AD21" s="67" t="str">
        <f>IF(AC21&gt;34,1,"")</f>
        <v/>
      </c>
      <c r="AE21" s="68" t="b">
        <f>IF(AD21=1,LOOKUP(AC21,'Meltzer-Faber'!A3:A63,'Meltzer-Faber'!B3:B63))</f>
        <v>0</v>
      </c>
      <c r="AF21" s="68" t="b">
        <f>IF(AD21=1,LOOKUP(AC21,'Meltzer-Faber'!A3:A63,'Meltzer-Faber'!C3:C63))</f>
        <v>0</v>
      </c>
      <c r="AG21" s="68" t="str">
        <f>IF(AB21="m",AE21,IF(AB21="k",AF21,""))</f>
        <v/>
      </c>
      <c r="AH21" s="246" t="str">
        <f>IF(B21="","",IF(B21&gt;175.508,1,IF(B21&lt;32,10^(0.75194503*LOG10(32/175.508)^2),10^(0.75194503*LOG10(B21/175.508)^2))))</f>
        <v/>
      </c>
      <c r="AI21" s="30"/>
      <c r="AJ21" s="30"/>
      <c r="AK21" s="30"/>
      <c r="AL21" s="30"/>
      <c r="AM21" s="30"/>
    </row>
    <row r="22" ht="18.0" customHeight="1">
      <c r="A22" s="70"/>
      <c r="B22" s="71"/>
      <c r="C22" s="72"/>
      <c r="D22" s="73"/>
      <c r="E22" s="74"/>
      <c r="F22" s="75"/>
      <c r="G22" s="76"/>
      <c r="H22" s="76"/>
      <c r="I22" s="77"/>
      <c r="J22" s="78"/>
      <c r="K22" s="79"/>
      <c r="L22" s="80"/>
      <c r="M22" s="78"/>
      <c r="N22" s="79"/>
      <c r="O22" s="72"/>
      <c r="P22" s="81"/>
      <c r="Q22" s="82" t="str">
        <f>IF(R21="","",R21*1.2)</f>
        <v/>
      </c>
      <c r="R22" s="78"/>
      <c r="S22" s="83"/>
      <c r="T22" s="84" t="str">
        <f>IF(T21="","",T21*20)</f>
        <v/>
      </c>
      <c r="U22" s="84" t="str">
        <f>IF(U21="","",(U21*10)*AH21)</f>
        <v/>
      </c>
      <c r="V22" s="84" t="str">
        <f>IF(V21="","",IF((80+(8-ROUNDUP(V21,1))*40)&lt;0,0,80+(8-ROUNDUP(V21,1))*40))</f>
        <v/>
      </c>
      <c r="W22" s="84" t="str">
        <f>IF(SUM(T22,U22,V22)&gt;0,SUM(T22,U22,V22),"")</f>
        <v/>
      </c>
      <c r="X22" s="61" t="str">
        <f>IF(OR(Q22="",T22="",U22="",V22=""),"",SUM(Q22,T22,U22,V22))</f>
        <v/>
      </c>
      <c r="Y22" s="85"/>
      <c r="Z22" s="86"/>
      <c r="AA22" s="6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ht="18.0" customHeight="1">
      <c r="A23" s="47"/>
      <c r="B23" s="48"/>
      <c r="C23" s="49"/>
      <c r="D23" s="50"/>
      <c r="E23" s="51"/>
      <c r="F23" s="52"/>
      <c r="G23" s="53"/>
      <c r="H23" s="144"/>
      <c r="I23" s="52"/>
      <c r="J23" s="52"/>
      <c r="K23" s="52"/>
      <c r="L23" s="52"/>
      <c r="M23" s="52"/>
      <c r="N23" s="52"/>
      <c r="O23" s="55" t="str">
        <f>IF(MAX(I23:K23)&gt;0,IF(MAX(I23:K23)&lt;0,0,TRUNC(MAX(I23:K23)/1)*1),"")</f>
        <v/>
      </c>
      <c r="P23" s="56" t="str">
        <f>IF(MAX(L23:N23)&gt;0,IF(MAX(L23:N23)&lt;0,0,TRUNC(MAX(L23:N23)/1)*1),"")</f>
        <v/>
      </c>
      <c r="Q23" s="57" t="str">
        <f>IF(O23="","",IF(P23="","",IF(SUM(O23:P23)=0,"",SUM(O23:P23))))</f>
        <v/>
      </c>
      <c r="R23" s="58" t="str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/>
      </c>
      <c r="S23" s="59" t="str">
        <f>IF(AD23=1,R23*AG23,"")</f>
        <v/>
      </c>
      <c r="T23" s="60" t="str">
        <f>IF('K7'!G21="","",'K7'!G21)</f>
        <v/>
      </c>
      <c r="U23" s="60" t="str">
        <f>IF('K7'!K21="","",'K7'!K21)</f>
        <v/>
      </c>
      <c r="V23" s="60" t="str">
        <f>IF('K7'!N21="","",'K7'!N21)</f>
        <v/>
      </c>
      <c r="W23" s="60"/>
      <c r="X23" s="206" t="str">
        <f>IF(AC23&gt;34,(IF(OR(Q24="",T24="",U24="",V24=""),"",SUM(Q24,T24,U24,V24))*AG23),IF(OR(Q24="",T24="",U24="",V24=""),"",""))</f>
        <v/>
      </c>
      <c r="Y23" s="88"/>
      <c r="Z23" s="89"/>
      <c r="AA23" s="64">
        <f>V5</f>
        <v>44822</v>
      </c>
      <c r="AB23" s="65" t="b">
        <f>IF(ISNUMBER(FIND("M",C23)),"m",IF(ISNUMBER(FIND("K",C23)),"k"))</f>
        <v>0</v>
      </c>
      <c r="AC23" s="66">
        <f>IF(OR(E23="",AA23=""),0,(YEAR(AA23)-YEAR(E23)))</f>
        <v>0</v>
      </c>
      <c r="AD23" s="67" t="str">
        <f>IF(AC23&gt;34,1,"")</f>
        <v/>
      </c>
      <c r="AE23" s="68" t="b">
        <f>IF(AD23=1,LOOKUP(AC23,'Meltzer-Faber'!A3:A63,'Meltzer-Faber'!B3:B63))</f>
        <v>0</v>
      </c>
      <c r="AF23" s="68" t="b">
        <f>IF(AD23=1,LOOKUP(AC23,'Meltzer-Faber'!A3:A63,'Meltzer-Faber'!C3:C63))</f>
        <v>0</v>
      </c>
      <c r="AG23" s="68" t="str">
        <f>IF(AB23="m",AE23,IF(AB23="k",AF23,""))</f>
        <v/>
      </c>
      <c r="AH23" s="246" t="str">
        <f>IF(B23="","",IF(B23&gt;175.508,1,IF(B23&lt;32,10^(0.75194503*LOG10(32/175.508)^2),10^(0.75194503*LOG10(B23/175.508)^2))))</f>
        <v/>
      </c>
      <c r="AI23" s="30"/>
      <c r="AJ23" s="30"/>
      <c r="AK23" s="30"/>
      <c r="AL23" s="30"/>
      <c r="AM23" s="30"/>
    </row>
    <row r="24" ht="18.0" customHeight="1">
      <c r="A24" s="70"/>
      <c r="B24" s="71"/>
      <c r="C24" s="72"/>
      <c r="D24" s="73"/>
      <c r="E24" s="74"/>
      <c r="F24" s="75"/>
      <c r="G24" s="76"/>
      <c r="H24" s="76"/>
      <c r="I24" s="77"/>
      <c r="J24" s="78"/>
      <c r="K24" s="79"/>
      <c r="L24" s="80"/>
      <c r="M24" s="78"/>
      <c r="N24" s="79"/>
      <c r="O24" s="72"/>
      <c r="P24" s="81"/>
      <c r="Q24" s="82" t="str">
        <f>IF(R23="","",R23*1.2)</f>
        <v/>
      </c>
      <c r="R24" s="78"/>
      <c r="S24" s="83"/>
      <c r="T24" s="84" t="str">
        <f>IF(T23="","",T23*20)</f>
        <v/>
      </c>
      <c r="U24" s="84" t="str">
        <f>IF(U23="","",(U23*10)*AH23)</f>
        <v/>
      </c>
      <c r="V24" s="84" t="str">
        <f>IF(V23="","",IF((80+(8-ROUNDUP(V23,1))*40)&lt;0,0,80+(8-ROUNDUP(V23,1))*40))</f>
        <v/>
      </c>
      <c r="W24" s="84" t="str">
        <f>IF(SUM(T24,U24,V24)&gt;0,SUM(T24,U24,V24),"")</f>
        <v/>
      </c>
      <c r="X24" s="61" t="str">
        <f>IF(OR(Q24="",T24="",U24="",V24=""),"",SUM(Q24,T24,U24,V24))</f>
        <v/>
      </c>
      <c r="Y24" s="85" t="s">
        <v>67</v>
      </c>
      <c r="Z24" s="86"/>
      <c r="AA24" s="64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ht="18.0" customHeight="1">
      <c r="A25" s="47"/>
      <c r="B25" s="48"/>
      <c r="C25" s="49"/>
      <c r="D25" s="50"/>
      <c r="E25" s="51"/>
      <c r="F25" s="52"/>
      <c r="G25" s="53"/>
      <c r="H25" s="144"/>
      <c r="I25" s="52"/>
      <c r="J25" s="52"/>
      <c r="K25" s="52"/>
      <c r="L25" s="52"/>
      <c r="M25" s="52"/>
      <c r="N25" s="52"/>
      <c r="O25" s="55" t="str">
        <f>IF(MAX(I25:K25)&gt;0,IF(MAX(I25:K25)&lt;0,0,TRUNC(MAX(I25:K25)/1)*1),"")</f>
        <v/>
      </c>
      <c r="P25" s="56" t="str">
        <f>IF(MAX(L25:N25)&gt;0,IF(MAX(L25:N25)&lt;0,0,TRUNC(MAX(L25:N25)/1)*1),"")</f>
        <v/>
      </c>
      <c r="Q25" s="57" t="str">
        <f>IF(O25="","",IF(P25="","",IF(SUM(O25:P25)=0,"",SUM(O25:P25))))</f>
        <v/>
      </c>
      <c r="R25" s="58" t="str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/>
      </c>
      <c r="S25" s="59" t="str">
        <f>IF(AD25=1,R25*AG25,"")</f>
        <v/>
      </c>
      <c r="T25" s="60" t="str">
        <f>IF('K7'!G23="","",'K7'!G23)</f>
        <v/>
      </c>
      <c r="U25" s="60" t="str">
        <f>IF('K7'!K23="","",'K7'!K23)</f>
        <v/>
      </c>
      <c r="V25" s="60" t="str">
        <f>IF('K7'!N23="","",'K7'!N23)</f>
        <v/>
      </c>
      <c r="W25" s="60"/>
      <c r="X25" s="206" t="str">
        <f>IF(AC25&gt;34,(IF(OR(Q26="",T26="",U26="",V26=""),"",SUM(Q26,T26,U26,V26))*AG25),IF(OR(Q26="",T26="",U26="",V26=""),"",""))</f>
        <v/>
      </c>
      <c r="Y25" s="88"/>
      <c r="Z25" s="89"/>
      <c r="AA25" s="64">
        <f>V5</f>
        <v>44822</v>
      </c>
      <c r="AB25" s="65" t="b">
        <f>IF(ISNUMBER(FIND("M",C25)),"m",IF(ISNUMBER(FIND("K",C25)),"k"))</f>
        <v>0</v>
      </c>
      <c r="AC25" s="66">
        <f>IF(OR(E25="",AA25=""),0,(YEAR(AA25)-YEAR(E25)))</f>
        <v>0</v>
      </c>
      <c r="AD25" s="67" t="str">
        <f>IF(AC25&gt;34,1,"")</f>
        <v/>
      </c>
      <c r="AE25" s="68" t="b">
        <f>IF(AD25=1,LOOKUP(AC25,'Meltzer-Faber'!A3:A63,'Meltzer-Faber'!B3:B63))</f>
        <v>0</v>
      </c>
      <c r="AF25" s="68" t="b">
        <f>IF(AD25=1,LOOKUP(AC25,'Meltzer-Faber'!A3:A63,'Meltzer-Faber'!C3:C63))</f>
        <v>0</v>
      </c>
      <c r="AG25" s="68" t="str">
        <f>IF(AB25="m",AE25,IF(AB25="k",AF25,""))</f>
        <v/>
      </c>
      <c r="AH25" s="246" t="str">
        <f>IF(B25="","",IF(B25&gt;175.508,1,IF(B25&lt;32,10^(0.75194503*LOG10(32/175.508)^2),10^(0.75194503*LOG10(B25/175.508)^2))))</f>
        <v/>
      </c>
      <c r="AI25" s="30"/>
      <c r="AJ25" s="30"/>
      <c r="AK25" s="30"/>
      <c r="AL25" s="30"/>
      <c r="AM25" s="30"/>
    </row>
    <row r="26" ht="18.0" customHeight="1">
      <c r="A26" s="70"/>
      <c r="B26" s="71"/>
      <c r="C26" s="72"/>
      <c r="D26" s="73"/>
      <c r="E26" s="74"/>
      <c r="F26" s="75"/>
      <c r="G26" s="76"/>
      <c r="H26" s="76"/>
      <c r="I26" s="77"/>
      <c r="J26" s="78"/>
      <c r="K26" s="79"/>
      <c r="L26" s="80"/>
      <c r="M26" s="78"/>
      <c r="N26" s="79"/>
      <c r="O26" s="72"/>
      <c r="P26" s="81"/>
      <c r="Q26" s="82" t="str">
        <f>IF(R25="","",R25*1.2)</f>
        <v/>
      </c>
      <c r="R26" s="78"/>
      <c r="S26" s="83"/>
      <c r="T26" s="84" t="str">
        <f>IF(T25="","",T25*20)</f>
        <v/>
      </c>
      <c r="U26" s="84" t="str">
        <f>IF(U25="","",(U25*10)*AH25)</f>
        <v/>
      </c>
      <c r="V26" s="84" t="str">
        <f>IF(V25="","",IF((80+(8-ROUNDUP(V25,1))*40)&lt;0,0,80+(8-ROUNDUP(V25,1))*40))</f>
        <v/>
      </c>
      <c r="W26" s="84" t="str">
        <f>IF(SUM(T26,U26,V26)&gt;0,SUM(T26,U26,V26),"")</f>
        <v/>
      </c>
      <c r="X26" s="61" t="str">
        <f>IF(OR(Q26="",T26="",U26="",V26=""),"",SUM(Q26,T26,U26,V26))</f>
        <v/>
      </c>
      <c r="Y26" s="85"/>
      <c r="Z26" s="86"/>
      <c r="AA26" s="64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ht="18.0" customHeight="1">
      <c r="A27" s="47"/>
      <c r="B27" s="48"/>
      <c r="C27" s="49"/>
      <c r="D27" s="50"/>
      <c r="E27" s="51"/>
      <c r="F27" s="52"/>
      <c r="G27" s="53"/>
      <c r="H27" s="144"/>
      <c r="I27" s="52"/>
      <c r="J27" s="52"/>
      <c r="K27" s="52"/>
      <c r="L27" s="52"/>
      <c r="M27" s="52"/>
      <c r="N27" s="52"/>
      <c r="O27" s="55" t="str">
        <f>IF(MAX(I27:K27)&gt;0,IF(MAX(I27:K27)&lt;0,0,TRUNC(MAX(I27:K27)/1)*1),"")</f>
        <v/>
      </c>
      <c r="P27" s="56" t="str">
        <f>IF(MAX(L27:N27)&gt;0,IF(MAX(L27:N27)&lt;0,0,TRUNC(MAX(L27:N27)/1)*1),"")</f>
        <v/>
      </c>
      <c r="Q27" s="57" t="str">
        <f>IF(O27="","",IF(P27="","",IF(SUM(O27:P27)=0,"",SUM(O27:P27))))</f>
        <v/>
      </c>
      <c r="R27" s="58" t="str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/>
      </c>
      <c r="S27" s="59" t="str">
        <f>IF(AD27=1,R27*AG27,"")</f>
        <v/>
      </c>
      <c r="T27" s="60" t="str">
        <f>IF('K7'!G25="","",'K7'!G25)</f>
        <v/>
      </c>
      <c r="U27" s="60" t="str">
        <f>IF('K7'!K25="","",'K7'!K25)</f>
        <v/>
      </c>
      <c r="V27" s="60" t="str">
        <f>IF('K7'!N25="","",'K7'!N25)</f>
        <v/>
      </c>
      <c r="W27" s="60"/>
      <c r="X27" s="206" t="str">
        <f>IF(AC27&gt;34,(IF(OR(Q28="",T28="",U28="",V28=""),"",SUM(Q28,T28,U28,V28))*AG27),IF(OR(Q28="",T28="",U28="",V28=""),"",""))</f>
        <v/>
      </c>
      <c r="Y27" s="88"/>
      <c r="Z27" s="89"/>
      <c r="AA27" s="64">
        <f>V5</f>
        <v>44822</v>
      </c>
      <c r="AB27" s="65" t="b">
        <f>IF(ISNUMBER(FIND("M",C27)),"m",IF(ISNUMBER(FIND("K",C27)),"k"))</f>
        <v>0</v>
      </c>
      <c r="AC27" s="66">
        <f>IF(OR(E27="",AA27=""),0,(YEAR(AA27)-YEAR(E27)))</f>
        <v>0</v>
      </c>
      <c r="AD27" s="67" t="str">
        <f>IF(AC27&gt;34,1,"")</f>
        <v/>
      </c>
      <c r="AE27" s="68" t="b">
        <f>IF(AD27=1,LOOKUP(AC27,'Meltzer-Faber'!A3:A63,'Meltzer-Faber'!B3:B63))</f>
        <v>0</v>
      </c>
      <c r="AF27" s="68" t="b">
        <f>IF(AD27=1,LOOKUP(AC27,'Meltzer-Faber'!A3:A63,'Meltzer-Faber'!C3:C63))</f>
        <v>0</v>
      </c>
      <c r="AG27" s="68" t="str">
        <f>IF(AB27="m",AE27,IF(AB27="k",AF27,""))</f>
        <v/>
      </c>
      <c r="AH27" s="246" t="str">
        <f>IF(B27="","",IF(B27&gt;175.508,1,IF(B27&lt;32,10^(0.75194503*LOG10(32/175.508)^2),10^(0.75194503*LOG10(B27/175.508)^2))))</f>
        <v/>
      </c>
      <c r="AI27" s="30"/>
      <c r="AJ27" s="30"/>
      <c r="AK27" s="30"/>
      <c r="AL27" s="30"/>
      <c r="AM27" s="30"/>
    </row>
    <row r="28" ht="18.0" customHeight="1">
      <c r="A28" s="70"/>
      <c r="B28" s="71"/>
      <c r="C28" s="72"/>
      <c r="D28" s="73"/>
      <c r="E28" s="74"/>
      <c r="F28" s="75"/>
      <c r="G28" s="76"/>
      <c r="H28" s="76"/>
      <c r="I28" s="77"/>
      <c r="J28" s="78"/>
      <c r="K28" s="79"/>
      <c r="L28" s="80"/>
      <c r="M28" s="78"/>
      <c r="N28" s="79"/>
      <c r="O28" s="72"/>
      <c r="P28" s="81"/>
      <c r="Q28" s="82" t="str">
        <f>IF(R27="","",R27*1.2)</f>
        <v/>
      </c>
      <c r="R28" s="78"/>
      <c r="S28" s="83"/>
      <c r="T28" s="84" t="str">
        <f>IF(T27="","",T27*20)</f>
        <v/>
      </c>
      <c r="U28" s="84" t="str">
        <f>IF(U27="","",(U27*10)*AH27)</f>
        <v/>
      </c>
      <c r="V28" s="84" t="str">
        <f>IF(V27="","",IF((80+(8-ROUNDUP(V27,1))*40)&lt;0,0,80+(8-ROUNDUP(V27,1))*40))</f>
        <v/>
      </c>
      <c r="W28" s="84" t="str">
        <f>IF(SUM(T28,U28,V28)&gt;0,SUM(T28,U28,V28),"")</f>
        <v/>
      </c>
      <c r="X28" s="61" t="str">
        <f>IF(OR(Q28="",T28="",U28="",V28=""),"",SUM(Q28,T28,U28,V28))</f>
        <v/>
      </c>
      <c r="Y28" s="85"/>
      <c r="Z28" s="86"/>
      <c r="AA28" s="64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ht="18.0" customHeight="1">
      <c r="A29" s="134"/>
      <c r="B29" s="135"/>
      <c r="C29" s="136"/>
      <c r="D29" s="136"/>
      <c r="E29" s="136"/>
      <c r="F29" s="136"/>
      <c r="G29" s="137"/>
      <c r="H29" s="137"/>
      <c r="I29" s="138"/>
      <c r="J29" s="138"/>
      <c r="K29" s="138"/>
      <c r="L29" s="138"/>
      <c r="M29" s="138"/>
      <c r="N29" s="138"/>
      <c r="O29" s="55" t="str">
        <f>IF(MAX(I29:K29)&gt;0,IF(MAX(I29:K29)&lt;0,0,TRUNC(MAX(I29:K29)/1)*1),"")</f>
        <v/>
      </c>
      <c r="P29" s="56" t="str">
        <f>IF(MAX(L29:N29)&gt;0,IF(MAX(L29:N29)&lt;0,0,TRUNC(MAX(L29:N29)/1)*1),"")</f>
        <v/>
      </c>
      <c r="Q29" s="57" t="str">
        <f>IF(O29="","",IF(P29="","",IF(SUM(O29:P29)=0,"",SUM(O29:P29))))</f>
        <v/>
      </c>
      <c r="R29" s="58" t="str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/>
      </c>
      <c r="S29" s="59" t="str">
        <f>IF(AD29=1,R29*AG29,"")</f>
        <v/>
      </c>
      <c r="T29" s="60" t="str">
        <f>IF('K7'!G27="","",'K7'!G27)</f>
        <v/>
      </c>
      <c r="U29" s="60" t="str">
        <f>IF('K7'!K27="","",'K7'!K27)</f>
        <v/>
      </c>
      <c r="V29" s="60" t="str">
        <f>IF('K7'!N27="","",'K7'!N27)</f>
        <v/>
      </c>
      <c r="W29" s="60"/>
      <c r="X29" s="206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44822</v>
      </c>
      <c r="AB29" s="65" t="b">
        <f>IF(ISNUMBER(FIND("M",C29)),"m",IF(ISNUMBER(FIND("K",C29)),"k"))</f>
        <v>0</v>
      </c>
      <c r="AC29" s="66">
        <f>IF(OR(E29="",AA29=""),0,(YEAR(AA29)-YEAR(E29)))</f>
        <v>0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str">
        <f>IF(AB29="m",AE29,IF(AB29="k",AF29,""))</f>
        <v/>
      </c>
      <c r="AH29" s="246" t="str">
        <f>IF(B29="","",IF(B29&gt;175.508,1,IF(B29&lt;32,10^(0.75194503*LOG10(32/175.508)^2),10^(0.75194503*LOG10(B29/175.508)^2))))</f>
        <v/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4"/>
      <c r="G30" s="76"/>
      <c r="H30" s="139"/>
      <c r="I30" s="80"/>
      <c r="J30" s="78"/>
      <c r="K30" s="79"/>
      <c r="L30" s="80"/>
      <c r="M30" s="78"/>
      <c r="N30" s="79"/>
      <c r="O30" s="72"/>
      <c r="P30" s="81"/>
      <c r="Q30" s="82" t="str">
        <f>IF(AC29&gt;34,IF(S29="","",S29*1.2),IF(R29="","",R29*1.2))</f>
        <v/>
      </c>
      <c r="R30" s="78"/>
      <c r="S30" s="83"/>
      <c r="T30" s="84" t="str">
        <f>IF(T29="","",T29*20)</f>
        <v/>
      </c>
      <c r="U30" s="84" t="str">
        <f>IF(U29="","",(U29*10)*AH29)</f>
        <v/>
      </c>
      <c r="V30" s="84" t="str">
        <f>IF(V29="","",IF((80+(8-ROUNDUP(V29,1))*40)&lt;0,0,80+(8-ROUNDUP(V29,1))*40))</f>
        <v/>
      </c>
      <c r="W30" s="84" t="str">
        <f>IF(SUM(T30,U30,V30)&gt;0,SUM(T30,U30,V30),"")</f>
        <v/>
      </c>
      <c r="X30" s="61" t="str">
        <f>IF(OR(Q30="",T30="",U30="",V30=""),"",SUM(Q30,T30,U30,V30))</f>
        <v/>
      </c>
      <c r="Y30" s="85"/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134"/>
      <c r="B31" s="135"/>
      <c r="C31" s="136"/>
      <c r="D31" s="136"/>
      <c r="E31" s="136"/>
      <c r="F31" s="136"/>
      <c r="G31" s="137"/>
      <c r="H31" s="137"/>
      <c r="I31" s="138"/>
      <c r="J31" s="138"/>
      <c r="K31" s="138"/>
      <c r="L31" s="138"/>
      <c r="M31" s="138"/>
      <c r="N31" s="138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IF('K7'!G29="","",'K7'!G29)</f>
        <v/>
      </c>
      <c r="U31" s="60" t="str">
        <f>IF('K7'!K29="","",'K7'!K29)</f>
        <v/>
      </c>
      <c r="V31" s="60" t="str">
        <f>IF('K7'!N29="","",'K7'!N29)</f>
        <v/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44822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246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140"/>
      <c r="B32" s="135"/>
      <c r="C32" s="141"/>
      <c r="D32" s="142"/>
      <c r="E32" s="143"/>
      <c r="F32" s="143"/>
      <c r="G32" s="144"/>
      <c r="H32" s="145"/>
      <c r="I32" s="146"/>
      <c r="J32" s="147"/>
      <c r="K32" s="148"/>
      <c r="L32" s="146"/>
      <c r="M32" s="147"/>
      <c r="N32" s="148"/>
      <c r="O32" s="146"/>
      <c r="P32" s="149"/>
      <c r="Q32" s="82" t="str">
        <f>IF(AC31&gt;34,IF(S31="","",S31*1.2),IF(R31="","",R31*1.2))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162" t="str">
        <f>IF('K7'!G31="","",'K7'!G31)</f>
        <v/>
      </c>
      <c r="U33" s="162" t="str">
        <f>IF('K7'!K31="","",'K7'!K31)</f>
        <v/>
      </c>
      <c r="V33" s="162" t="str">
        <f>IF('K7'!N31="","",'K7'!N31)</f>
        <v/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44822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246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IF(AC33&gt;34,IF(S33="","",S33*1.2),IF(R33="","",R33*1.2))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162" t="str">
        <f>IF('K7'!G33="","",'K7'!G33)</f>
        <v/>
      </c>
      <c r="U35" s="162" t="str">
        <f>IF('K7'!K33="","",'K7'!K33)</f>
        <v/>
      </c>
      <c r="V35" s="162" t="str">
        <f>IF('K7'!N33="","",'K7'!N33)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44822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203</v>
      </c>
      <c r="H38" s="193" t="s">
        <v>71</v>
      </c>
      <c r="I38" s="194">
        <v>1.0</v>
      </c>
      <c r="J38" s="193" t="s">
        <v>204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205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206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207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82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82</v>
      </c>
      <c r="H46" s="198" t="s">
        <v>85</v>
      </c>
      <c r="I46" s="19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29:N29">
    <cfRule type="cellIs" dxfId="0" priority="1" stopIfTrue="1" operator="between">
      <formula>1</formula>
      <formula>300</formula>
    </cfRule>
  </conditionalFormatting>
  <conditionalFormatting sqref="I29:N29">
    <cfRule type="cellIs" dxfId="1" priority="2" stopIfTrue="1" operator="lessThanOrEqual">
      <formula>0</formula>
    </cfRule>
  </conditionalFormatting>
  <conditionalFormatting sqref="I31:N31">
    <cfRule type="cellIs" dxfId="0" priority="3" stopIfTrue="1" operator="between">
      <formula>1</formula>
      <formula>300</formula>
    </cfRule>
  </conditionalFormatting>
  <conditionalFormatting sqref="I31:N31">
    <cfRule type="cellIs" dxfId="1" priority="4" stopIfTrue="1" operator="lessThanOrEqual">
      <formula>0</formula>
    </cfRule>
  </conditionalFormatting>
  <conditionalFormatting sqref="I33:N33">
    <cfRule type="cellIs" dxfId="0" priority="5" stopIfTrue="1" operator="between">
      <formula>1</formula>
      <formula>300</formula>
    </cfRule>
  </conditionalFormatting>
  <conditionalFormatting sqref="I33:N33">
    <cfRule type="cellIs" dxfId="1" priority="6" stopIfTrue="1" operator="lessThanOrEqual">
      <formula>0</formula>
    </cfRule>
  </conditionalFormatting>
  <conditionalFormatting sqref="I35:N35">
    <cfRule type="cellIs" dxfId="0" priority="7" stopIfTrue="1" operator="between">
      <formula>1</formula>
      <formula>300</formula>
    </cfRule>
  </conditionalFormatting>
  <conditionalFormatting sqref="I35:N35">
    <cfRule type="cellIs" dxfId="1" priority="8" stopIfTrue="1" operator="lessThanOrEqual">
      <formula>0</formula>
    </cfRule>
  </conditionalFormatting>
  <conditionalFormatting sqref="I27:N27">
    <cfRule type="cellIs" dxfId="0" priority="9" stopIfTrue="1" operator="between">
      <formula>1</formula>
      <formula>300</formula>
    </cfRule>
  </conditionalFormatting>
  <conditionalFormatting sqref="I27:N27">
    <cfRule type="cellIs" dxfId="1" priority="10" stopIfTrue="1" operator="lessThanOrEqual">
      <formula>0</formula>
    </cfRule>
  </conditionalFormatting>
  <conditionalFormatting sqref="I25:N25">
    <cfRule type="cellIs" dxfId="0" priority="11" stopIfTrue="1" operator="between">
      <formula>1</formula>
      <formula>300</formula>
    </cfRule>
  </conditionalFormatting>
  <conditionalFormatting sqref="I25:N25">
    <cfRule type="cellIs" dxfId="1" priority="12" stopIfTrue="1" operator="lessThanOrEqual">
      <formula>0</formula>
    </cfRule>
  </conditionalFormatting>
  <conditionalFormatting sqref="I23:N23">
    <cfRule type="cellIs" dxfId="0" priority="13" stopIfTrue="1" operator="between">
      <formula>1</formula>
      <formula>300</formula>
    </cfRule>
  </conditionalFormatting>
  <conditionalFormatting sqref="I23:N23">
    <cfRule type="cellIs" dxfId="1" priority="14" stopIfTrue="1" operator="lessThanOrEqual">
      <formula>0</formula>
    </cfRule>
  </conditionalFormatting>
  <conditionalFormatting sqref="I21:N21">
    <cfRule type="cellIs" dxfId="0" priority="15" stopIfTrue="1" operator="between">
      <formula>1</formula>
      <formula>300</formula>
    </cfRule>
  </conditionalFormatting>
  <conditionalFormatting sqref="I21:N21">
    <cfRule type="cellIs" dxfId="1" priority="16" stopIfTrue="1" operator="lessThanOrEqual">
      <formula>0</formula>
    </cfRule>
  </conditionalFormatting>
  <conditionalFormatting sqref="I9:N9">
    <cfRule type="cellIs" dxfId="0" priority="17" stopIfTrue="1" operator="between">
      <formula>1</formula>
      <formula>300</formula>
    </cfRule>
  </conditionalFormatting>
  <conditionalFormatting sqref="I9:N9">
    <cfRule type="cellIs" dxfId="1" priority="18" stopIfTrue="1" operator="lessThanOrEqual">
      <formula>0</formula>
    </cfRule>
  </conditionalFormatting>
  <conditionalFormatting sqref="I13:N13">
    <cfRule type="cellIs" dxfId="0" priority="19" stopIfTrue="1" operator="between">
      <formula>1</formula>
      <formula>300</formula>
    </cfRule>
  </conditionalFormatting>
  <conditionalFormatting sqref="I13:N13">
    <cfRule type="cellIs" dxfId="1" priority="20" stopIfTrue="1" operator="lessThanOrEqual">
      <formula>0</formula>
    </cfRule>
  </conditionalFormatting>
  <conditionalFormatting sqref="I11:N11">
    <cfRule type="cellIs" dxfId="0" priority="21" stopIfTrue="1" operator="between">
      <formula>1</formula>
      <formula>300</formula>
    </cfRule>
  </conditionalFormatting>
  <conditionalFormatting sqref="I11:N11">
    <cfRule type="cellIs" dxfId="1" priority="22" stopIfTrue="1" operator="lessThanOrEqual">
      <formula>0</formula>
    </cfRule>
  </conditionalFormatting>
  <conditionalFormatting sqref="I17:N17">
    <cfRule type="cellIs" dxfId="0" priority="23" stopIfTrue="1" operator="between">
      <formula>1</formula>
      <formula>300</formula>
    </cfRule>
  </conditionalFormatting>
  <conditionalFormatting sqref="I17:N17">
    <cfRule type="cellIs" dxfId="1" priority="24" stopIfTrue="1" operator="lessThanOrEqual">
      <formula>0</formula>
    </cfRule>
  </conditionalFormatting>
  <conditionalFormatting sqref="I19:N19">
    <cfRule type="cellIs" dxfId="0" priority="25" stopIfTrue="1" operator="between">
      <formula>1</formula>
      <formula>300</formula>
    </cfRule>
  </conditionalFormatting>
  <conditionalFormatting sqref="I19:N19">
    <cfRule type="cellIs" dxfId="1" priority="26" stopIfTrue="1" operator="lessThanOrEqual">
      <formula>0</formula>
    </cfRule>
  </conditionalFormatting>
  <conditionalFormatting sqref="I15:N15">
    <cfRule type="cellIs" dxfId="0" priority="27" stopIfTrue="1" operator="between">
      <formula>1</formula>
      <formula>300</formula>
    </cfRule>
  </conditionalFormatting>
  <conditionalFormatting sqref="I15:N15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4" width="8.0"/>
    <col customWidth="1" min="25" max="25" width="4.57"/>
    <col customWidth="1" min="26" max="26" width="5.0"/>
    <col customWidth="1" hidden="1" min="27" max="27" width="9.29"/>
    <col customWidth="1" hidden="1" min="28" max="34" width="9.14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208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44822.0</v>
      </c>
      <c r="X5" s="12" t="s">
        <v>11</v>
      </c>
      <c r="Y5" s="13">
        <v>8.0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54</v>
      </c>
      <c r="B9" s="48">
        <v>63.75</v>
      </c>
      <c r="C9" s="49" t="s">
        <v>126</v>
      </c>
      <c r="D9" s="269" t="s">
        <v>194</v>
      </c>
      <c r="E9" s="51">
        <v>33443.0</v>
      </c>
      <c r="F9" s="52"/>
      <c r="G9" s="53" t="s">
        <v>209</v>
      </c>
      <c r="H9" s="144" t="s">
        <v>65</v>
      </c>
      <c r="I9" s="52">
        <v>61.0</v>
      </c>
      <c r="J9" s="52">
        <v>-63.0</v>
      </c>
      <c r="K9" s="52">
        <v>63.0</v>
      </c>
      <c r="L9" s="52">
        <v>75.0</v>
      </c>
      <c r="M9" s="52">
        <v>-78.0</v>
      </c>
      <c r="N9" s="52">
        <v>78.0</v>
      </c>
      <c r="O9" s="55">
        <f>IF(MAX(I9:K9)&gt;0,IF(MAX(I9:K9)&lt;0,0,TRUNC(MAX(I9:K9)/1)*1),"")</f>
        <v>63</v>
      </c>
      <c r="P9" s="56">
        <f>IF(MAX(L9:N9)&gt;0,IF(MAX(L9:N9)&lt;0,0,TRUNC(MAX(L9:N9)/1)*1),"")</f>
        <v>78</v>
      </c>
      <c r="Q9" s="57">
        <f>IF(O9="","",IF(P9="","",IF(SUM(O9:P9)=0,"",SUM(O9:P9))))</f>
        <v>141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183.4805414</v>
      </c>
      <c r="S9" s="59" t="str">
        <f>IF(AD9=1,R9*AG9,"")</f>
        <v/>
      </c>
      <c r="T9" s="270">
        <f>IF('K8'!G7="","",'K8'!G7)</f>
        <v>6.87</v>
      </c>
      <c r="U9" s="270">
        <f>IF('K8'!K7="","",'K8'!K7)</f>
        <v>8.43</v>
      </c>
      <c r="V9" s="270">
        <f>IF('K8'!N7="","",'K8'!N7)</f>
        <v>7.35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44822</v>
      </c>
      <c r="AB9" s="65" t="str">
        <f>IF(ISNUMBER(FIND("M",C9)),"m",IF(ISNUMBER(FIND("K",C9)),"k"))</f>
        <v>k</v>
      </c>
      <c r="AC9" s="66">
        <f>IF(OR(E9="",AA9=""),0,(YEAR(AA9)-YEAR(E9)))</f>
        <v>31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246">
        <f>IF(B9="","",IF(B9&gt;175.508,1,IF(B9&lt;32,10^(0.75194503*LOG10(32/175.508)^2),10^(0.75194503*LOG10(B9/175.508)^2))))</f>
        <v>1.397833067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7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220.1766496</v>
      </c>
      <c r="R10" s="78"/>
      <c r="S10" s="83"/>
      <c r="T10" s="84">
        <f>IF(T9="","",T9*20)</f>
        <v>137.4</v>
      </c>
      <c r="U10" s="84">
        <f>IF(U9="","",(U9*10)*AH9)</f>
        <v>117.8373276</v>
      </c>
      <c r="V10" s="84">
        <f>IF(V9="","",IF((80+(8-ROUNDUP(V9,1))*40)&lt;0,0,80+(8-ROUNDUP(V9,1))*40))</f>
        <v>104</v>
      </c>
      <c r="W10" s="84">
        <f>IF(SUM(T10,U10,V10)&gt;0,SUM(T10,U10,V10),"")</f>
        <v>359.2373276</v>
      </c>
      <c r="X10" s="61">
        <f>IF(OR(Q10="",T10="",U10="",V10=""),"",SUM(Q10,T10,U10,V10))</f>
        <v>579.4139772</v>
      </c>
      <c r="Y10" s="85">
        <v>6.0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90" t="s">
        <v>54</v>
      </c>
      <c r="B11" s="91">
        <v>63.37</v>
      </c>
      <c r="C11" s="92" t="s">
        <v>126</v>
      </c>
      <c r="D11" s="255" t="s">
        <v>194</v>
      </c>
      <c r="E11" s="94">
        <v>34222.0</v>
      </c>
      <c r="F11" s="95"/>
      <c r="G11" s="96" t="s">
        <v>210</v>
      </c>
      <c r="H11" s="248" t="s">
        <v>65</v>
      </c>
      <c r="I11" s="95">
        <v>64.0</v>
      </c>
      <c r="J11" s="95">
        <v>68.0</v>
      </c>
      <c r="K11" s="95">
        <v>-71.0</v>
      </c>
      <c r="L11" s="95">
        <v>83.0</v>
      </c>
      <c r="M11" s="95">
        <v>86.0</v>
      </c>
      <c r="N11" s="95">
        <v>91.0</v>
      </c>
      <c r="O11" s="98">
        <f>IF(MAX(I11:K11)&gt;0,IF(MAX(I11:K11)&lt;0,0,TRUNC(MAX(I11:K11)/1)*1),"")</f>
        <v>68</v>
      </c>
      <c r="P11" s="99">
        <f>IF(MAX(L11:N11)&gt;0,IF(MAX(L11:N11)&lt;0,0,TRUNC(MAX(L11:N11)/1)*1),"")</f>
        <v>91</v>
      </c>
      <c r="Q11" s="100">
        <f>IF(O11="","",IF(P11="","",IF(SUM(O11:P11)=0,"",SUM(O11:P11))))</f>
        <v>159</v>
      </c>
      <c r="R11" s="101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207.6480279</v>
      </c>
      <c r="S11" s="102" t="str">
        <f>IF(AD11=1,R11*AG11,"")</f>
        <v/>
      </c>
      <c r="T11" s="251">
        <f>IF('K8'!G9="","",'K8'!G9)</f>
        <v>7.17</v>
      </c>
      <c r="U11" s="251">
        <f>IF('K8'!K9="","",'K8'!K9)</f>
        <v>11.4</v>
      </c>
      <c r="V11" s="251">
        <f>IF('K8'!N9="","",'K8'!N9)</f>
        <v>7.43</v>
      </c>
      <c r="W11" s="103"/>
      <c r="X11" s="249" t="str">
        <f>IF(AC11&gt;34,(IF(OR(Q12="",T12="",U12="",V12=""),"",SUM(Q12,T12,U12,V12))*AG11),IF(OR(Q12="",T12="",U12="",V12=""),"",""))</f>
        <v/>
      </c>
      <c r="Y11" s="105"/>
      <c r="Z11" s="106"/>
      <c r="AA11" s="107">
        <f>V5</f>
        <v>44822</v>
      </c>
      <c r="AB11" s="108" t="str">
        <f>IF(ISNUMBER(FIND("M",C11)),"m",IF(ISNUMBER(FIND("K",C11)),"k"))</f>
        <v>k</v>
      </c>
      <c r="AC11" s="109">
        <f>IF(OR(E11="",AA11=""),0,(YEAR(AA11)-YEAR(E11)))</f>
        <v>29</v>
      </c>
      <c r="AD11" s="110" t="str">
        <f>IF(AC11&gt;34,1,"")</f>
        <v/>
      </c>
      <c r="AE11" s="111" t="b">
        <f>IF(AD11=1,LOOKUP(AC11,'Meltzer-Faber'!A3:A63,'Meltzer-Faber'!B3:B63))</f>
        <v>0</v>
      </c>
      <c r="AF11" s="111" t="b">
        <f>IF(AD11=1,LOOKUP(AC11,'Meltzer-Faber'!A3:A63,'Meltzer-Faber'!C3:C63))</f>
        <v>0</v>
      </c>
      <c r="AG11" s="111" t="b">
        <f>IF(AB11="m",AE11,IF(AB11="k",AF11,""))</f>
        <v>0</v>
      </c>
      <c r="AH11" s="130">
        <f>IF(B11="","",IF(B11&gt;175.508,1,IF(B11&lt;32,10^(0.75194503*LOG10(32/175.508)^2),10^(0.75194503*LOG10(B11/175.508)^2))))</f>
        <v>1.403388088</v>
      </c>
      <c r="AI11" s="113"/>
      <c r="AJ11" s="113"/>
      <c r="AK11" s="113"/>
      <c r="AL11" s="113"/>
      <c r="AM11" s="113"/>
    </row>
    <row r="12" ht="18.0" customHeight="1">
      <c r="A12" s="114"/>
      <c r="B12" s="115"/>
      <c r="C12" s="116"/>
      <c r="D12" s="117"/>
      <c r="E12" s="118"/>
      <c r="F12" s="119"/>
      <c r="G12" s="120"/>
      <c r="H12" s="120"/>
      <c r="I12" s="121"/>
      <c r="J12" s="78"/>
      <c r="K12" s="79"/>
      <c r="L12" s="122"/>
      <c r="M12" s="78"/>
      <c r="N12" s="79"/>
      <c r="O12" s="116"/>
      <c r="P12" s="123"/>
      <c r="Q12" s="124">
        <f>IF(R11="","",R11*1.2)</f>
        <v>249.1776335</v>
      </c>
      <c r="R12" s="78"/>
      <c r="S12" s="125"/>
      <c r="T12" s="126">
        <f>IF(T11="","",T11*20)</f>
        <v>143.4</v>
      </c>
      <c r="U12" s="126">
        <f>IF(U11="","",(U11*10)*AH11)</f>
        <v>159.9862421</v>
      </c>
      <c r="V12" s="126">
        <f>IF(V11="","",IF((80+(8-ROUNDUP(V11,1))*40)&lt;0,0,80+(8-ROUNDUP(V11,1))*40))</f>
        <v>100</v>
      </c>
      <c r="W12" s="126">
        <f>IF(SUM(T12,U12,V12)&gt;0,SUM(T12,U12,V12),"")</f>
        <v>403.3862421</v>
      </c>
      <c r="X12" s="104">
        <f>IF(OR(Q12="",T12="",U12="",V12=""),"",SUM(Q12,T12,U12,V12))</f>
        <v>652.5638755</v>
      </c>
      <c r="Y12" s="127">
        <v>3.0</v>
      </c>
      <c r="Z12" s="128"/>
      <c r="AA12" s="107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</row>
    <row r="13" ht="18.0" customHeight="1">
      <c r="A13" s="90" t="s">
        <v>118</v>
      </c>
      <c r="B13" s="91">
        <v>66.56</v>
      </c>
      <c r="C13" s="92" t="s">
        <v>126</v>
      </c>
      <c r="D13" s="255" t="s">
        <v>194</v>
      </c>
      <c r="E13" s="94">
        <v>32733.0</v>
      </c>
      <c r="F13" s="95"/>
      <c r="G13" s="96" t="s">
        <v>211</v>
      </c>
      <c r="H13" s="248" t="s">
        <v>212</v>
      </c>
      <c r="I13" s="95">
        <v>55.0</v>
      </c>
      <c r="J13" s="95">
        <v>-59.0</v>
      </c>
      <c r="K13" s="95">
        <v>59.0</v>
      </c>
      <c r="L13" s="95">
        <v>71.0</v>
      </c>
      <c r="M13" s="95">
        <v>74.0</v>
      </c>
      <c r="N13" s="95">
        <v>78.0</v>
      </c>
      <c r="O13" s="98">
        <f>IF(MAX(I13:K13)&gt;0,IF(MAX(I13:K13)&lt;0,0,TRUNC(MAX(I13:K13)/1)*1),"")</f>
        <v>59</v>
      </c>
      <c r="P13" s="99">
        <f>IF(MAX(L13:N13)&gt;0,IF(MAX(L13:N13)&lt;0,0,TRUNC(MAX(L13:N13)/1)*1),"")</f>
        <v>78</v>
      </c>
      <c r="Q13" s="100">
        <f>IF(O13="","",IF(P13="","",IF(SUM(O13:P13)=0,"",SUM(O13:P13))))</f>
        <v>137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173.8405023</v>
      </c>
      <c r="S13" s="102" t="str">
        <f>IF(AD13=1,R13*AG13,"")</f>
        <v/>
      </c>
      <c r="T13" s="251">
        <f>IF('K8'!G11="","",'K8'!G11)</f>
        <v>6.9</v>
      </c>
      <c r="U13" s="251">
        <f>IF('K8'!K11="","",'K8'!K11)</f>
        <v>8.82</v>
      </c>
      <c r="V13" s="251">
        <f>IF('K8'!N11="","",'K8'!N11)</f>
        <v>7.3</v>
      </c>
      <c r="W13" s="103"/>
      <c r="X13" s="249" t="str">
        <f>IF(AC13&gt;34,(IF(OR(Q14="",T14="",U14="",V14=""),"",SUM(Q14,T14,U14,V14))*AG13),IF(OR(Q14="",T14="",U14="",V14=""),"",""))</f>
        <v/>
      </c>
      <c r="Y13" s="105"/>
      <c r="Z13" s="106"/>
      <c r="AA13" s="107">
        <f>V5</f>
        <v>44822</v>
      </c>
      <c r="AB13" s="108" t="str">
        <f>IF(ISNUMBER(FIND("M",C13)),"m",IF(ISNUMBER(FIND("K",C13)),"k"))</f>
        <v>k</v>
      </c>
      <c r="AC13" s="109">
        <f>IF(OR(E13="",AA13=""),0,(YEAR(AA13)-YEAR(E13)))</f>
        <v>33</v>
      </c>
      <c r="AD13" s="110" t="str">
        <f>IF(AC13&gt;34,1,"")</f>
        <v/>
      </c>
      <c r="AE13" s="111" t="b">
        <f>IF(AD13=1,LOOKUP(AC13,'Meltzer-Faber'!A3:A63,'Meltzer-Faber'!B3:B63))</f>
        <v>0</v>
      </c>
      <c r="AF13" s="111" t="b">
        <f>IF(AD13=1,LOOKUP(AC13,'Meltzer-Faber'!A3:A63,'Meltzer-Faber'!C3:C63))</f>
        <v>0</v>
      </c>
      <c r="AG13" s="111" t="b">
        <f>IF(AB13="m",AE13,IF(AB13="k",AF13,""))</f>
        <v>0</v>
      </c>
      <c r="AH13" s="130">
        <f>IF(B13="","",IF(B13&gt;175.508,1,IF(B13&lt;32,10^(0.75194503*LOG10(32/175.508)^2),10^(0.75194503*LOG10(B13/175.508)^2))))</f>
        <v>1.359341034</v>
      </c>
      <c r="AI13" s="113"/>
      <c r="AJ13" s="113"/>
      <c r="AK13" s="113"/>
      <c r="AL13" s="113"/>
      <c r="AM13" s="113"/>
    </row>
    <row r="14" ht="18.0" customHeight="1">
      <c r="A14" s="114"/>
      <c r="B14" s="115"/>
      <c r="C14" s="116"/>
      <c r="D14" s="117"/>
      <c r="E14" s="11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208.6086028</v>
      </c>
      <c r="R14" s="78"/>
      <c r="S14" s="125"/>
      <c r="T14" s="126">
        <f>IF(T13="","",T13*20)</f>
        <v>138</v>
      </c>
      <c r="U14" s="126">
        <f>IF(U13="","",(U13*10)*AH13)</f>
        <v>119.8938792</v>
      </c>
      <c r="V14" s="126">
        <f>IF(V13="","",IF((80+(8-ROUNDUP(V13,1))*40)&lt;0,0,80+(8-ROUNDUP(V13,1))*40))</f>
        <v>108</v>
      </c>
      <c r="W14" s="126">
        <f>IF(SUM(T14,U14,V14)&gt;0,SUM(T14,U14,V14),"")</f>
        <v>365.8938792</v>
      </c>
      <c r="X14" s="104">
        <f>IF(OR(Q14="",T14="",U14="",V14=""),"",SUM(Q14,T14,U14,V14))</f>
        <v>574.502482</v>
      </c>
      <c r="Y14" s="127">
        <v>8.0</v>
      </c>
      <c r="Z14" s="128"/>
      <c r="AA14" s="107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</row>
    <row r="15" ht="18.0" customHeight="1">
      <c r="A15" s="90" t="s">
        <v>54</v>
      </c>
      <c r="B15" s="91">
        <v>63.55</v>
      </c>
      <c r="C15" s="92" t="s">
        <v>126</v>
      </c>
      <c r="D15" s="255" t="s">
        <v>194</v>
      </c>
      <c r="E15" s="94">
        <v>35414.0</v>
      </c>
      <c r="F15" s="95"/>
      <c r="G15" s="96" t="s">
        <v>213</v>
      </c>
      <c r="H15" s="248" t="s">
        <v>90</v>
      </c>
      <c r="I15" s="95">
        <v>-59.0</v>
      </c>
      <c r="J15" s="95">
        <v>59.0</v>
      </c>
      <c r="K15" s="95">
        <v>61.0</v>
      </c>
      <c r="L15" s="95">
        <v>72.0</v>
      </c>
      <c r="M15" s="95">
        <v>76.0</v>
      </c>
      <c r="N15" s="95">
        <v>-80.0</v>
      </c>
      <c r="O15" s="98">
        <f>IF(MAX(I15:K15)&gt;0,IF(MAX(I15:K15)&lt;0,0,TRUNC(MAX(I15:K15)/1)*1),"")</f>
        <v>61</v>
      </c>
      <c r="P15" s="99">
        <f>IF(MAX(L15:N15)&gt;0,IF(MAX(L15:N15)&lt;0,0,TRUNC(MAX(L15:N15)/1)*1),"")</f>
        <v>76</v>
      </c>
      <c r="Q15" s="100">
        <f>IF(O15="","",IF(P15="","",IF(SUM(O15:P15)=0,"",SUM(O15:P15))))</f>
        <v>137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178.6117098</v>
      </c>
      <c r="S15" s="102" t="str">
        <f>IF(AD15=1,R15*AG15,"")</f>
        <v/>
      </c>
      <c r="T15" s="251">
        <f>IF('K8'!G13="","",'K8'!G13)</f>
        <v>6.6</v>
      </c>
      <c r="U15" s="251">
        <f>IF('K8'!K13="","",'K8'!K13)</f>
        <v>8.9</v>
      </c>
      <c r="V15" s="251">
        <f>IF('K8'!N13="","",'K8'!N13)</f>
        <v>7.23</v>
      </c>
      <c r="W15" s="103"/>
      <c r="X15" s="249" t="str">
        <f>IF(AC15&gt;34,(IF(OR(Q16="",T16="",U16="",V16=""),"",SUM(Q16,T16,U16,V16))*AG15),IF(OR(Q16="",T16="",U16="",V16=""),"",""))</f>
        <v/>
      </c>
      <c r="Y15" s="105"/>
      <c r="Z15" s="106"/>
      <c r="AA15" s="107">
        <f>V5</f>
        <v>44822</v>
      </c>
      <c r="AB15" s="108" t="str">
        <f>IF(ISNUMBER(FIND("M",C15)),"m",IF(ISNUMBER(FIND("K",C15)),"k"))</f>
        <v>k</v>
      </c>
      <c r="AC15" s="109">
        <f>IF(OR(E15="",AA15=""),0,(YEAR(AA15)-YEAR(E15)))</f>
        <v>26</v>
      </c>
      <c r="AD15" s="110" t="str">
        <f>IF(AC15&gt;34,1,"")</f>
        <v/>
      </c>
      <c r="AE15" s="111" t="b">
        <f>IF(AD15=1,LOOKUP(AC15,'Meltzer-Faber'!A3:A63,'Meltzer-Faber'!B3:B63))</f>
        <v>0</v>
      </c>
      <c r="AF15" s="111" t="b">
        <f>IF(AD15=1,LOOKUP(AC15,'Meltzer-Faber'!A3:A63,'Meltzer-Faber'!C3:C63))</f>
        <v>0</v>
      </c>
      <c r="AG15" s="111" t="b">
        <f>IF(AB15="m",AE15,IF(AB15="k",AF15,""))</f>
        <v>0</v>
      </c>
      <c r="AH15" s="130">
        <f>IF(B15="","",IF(B15&gt;175.508,1,IF(B15&lt;32,10^(0.75194503*LOG10(32/175.508)^2),10^(0.75194503*LOG10(B15/175.508)^2))))</f>
        <v>1.400745798</v>
      </c>
      <c r="AI15" s="113"/>
      <c r="AJ15" s="113"/>
      <c r="AK15" s="113"/>
      <c r="AL15" s="113"/>
      <c r="AM15" s="113"/>
    </row>
    <row r="16" ht="18.0" customHeight="1">
      <c r="A16" s="114"/>
      <c r="B16" s="115"/>
      <c r="C16" s="116"/>
      <c r="D16" s="117"/>
      <c r="E16" s="11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214.3340518</v>
      </c>
      <c r="R16" s="78"/>
      <c r="S16" s="125"/>
      <c r="T16" s="126">
        <f>IF(T15="","",T15*20)</f>
        <v>132</v>
      </c>
      <c r="U16" s="126">
        <f>IF(U15="","",(U15*10)*AH15)</f>
        <v>124.6663761</v>
      </c>
      <c r="V16" s="126">
        <f>IF(V15="","",IF((80+(8-ROUNDUP(V15,1))*40)&lt;0,0,80+(8-ROUNDUP(V15,1))*40))</f>
        <v>108</v>
      </c>
      <c r="W16" s="126">
        <f>IF(SUM(T16,U16,V16)&gt;0,SUM(T16,U16,V16),"")</f>
        <v>364.6663761</v>
      </c>
      <c r="X16" s="104">
        <f>IF(OR(Q16="",T16="",U16="",V16=""),"",SUM(Q16,T16,U16,V16))</f>
        <v>579.0004278</v>
      </c>
      <c r="Y16" s="127">
        <v>7.0</v>
      </c>
      <c r="Z16" s="128"/>
      <c r="AA16" s="10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ht="18.0" customHeight="1">
      <c r="A17" s="90" t="s">
        <v>54</v>
      </c>
      <c r="B17" s="91">
        <v>59.29</v>
      </c>
      <c r="C17" s="92" t="s">
        <v>214</v>
      </c>
      <c r="D17" s="255" t="s">
        <v>215</v>
      </c>
      <c r="E17" s="94">
        <v>31091.0</v>
      </c>
      <c r="F17" s="95"/>
      <c r="G17" s="271" t="s">
        <v>216</v>
      </c>
      <c r="H17" s="97" t="s">
        <v>95</v>
      </c>
      <c r="I17" s="95">
        <v>45.0</v>
      </c>
      <c r="J17" s="95">
        <v>49.0</v>
      </c>
      <c r="K17" s="95">
        <v>-53.0</v>
      </c>
      <c r="L17" s="95">
        <v>63.0</v>
      </c>
      <c r="M17" s="95">
        <v>67.0</v>
      </c>
      <c r="N17" s="95">
        <v>-74.0</v>
      </c>
      <c r="O17" s="98">
        <f>IF(MAX(I17:K17)&gt;0,IF(MAX(I17:K17)&lt;0,0,TRUNC(MAX(I17:K17)/1)*1),"")</f>
        <v>49</v>
      </c>
      <c r="P17" s="99">
        <f>IF(MAX(L17:N17)&gt;0,IF(MAX(L17:N17)&lt;0,0,TRUNC(MAX(L17:N17)/1)*1),"")</f>
        <v>67</v>
      </c>
      <c r="Q17" s="100">
        <f>IF(O17="","",IF(P17="","",IF(SUM(O17:P17)=0,"",SUM(O17:P17))))</f>
        <v>116</v>
      </c>
      <c r="R17" s="101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>157.9299255</v>
      </c>
      <c r="S17" s="102">
        <f>IF(AD17=1,R17*AG17,"")</f>
        <v>173.2491283</v>
      </c>
      <c r="T17" s="251">
        <f>IF('K8'!G15="","",'K8'!G15)</f>
        <v>7.04</v>
      </c>
      <c r="U17" s="251">
        <f>IF('K8'!K15="","",'K8'!K15)</f>
        <v>10.18</v>
      </c>
      <c r="V17" s="251">
        <f>IF('K8'!N15="","",'K8'!N15)</f>
        <v>7.33</v>
      </c>
      <c r="W17" s="103"/>
      <c r="X17" s="272">
        <f>IF(AC17&gt;34,(IF(OR(Q18="",T18="",U18="",V18=""),"",SUM(Q18,T18,U18,V18))*AG17),IF(OR(Q18="",T18="",U18="",V18=""),"",""))</f>
        <v>640.4998191</v>
      </c>
      <c r="Y17" s="105">
        <v>3.0</v>
      </c>
      <c r="Z17" s="106"/>
      <c r="AA17" s="107">
        <f>V5</f>
        <v>44822</v>
      </c>
      <c r="AB17" s="108" t="str">
        <f>IF(ISNUMBER(FIND("M",C17)),"m",IF(ISNUMBER(FIND("K",C17)),"k"))</f>
        <v>k</v>
      </c>
      <c r="AC17" s="109">
        <f>IF(OR(E17="",AA17=""),0,(YEAR(AA17)-YEAR(E17)))</f>
        <v>37</v>
      </c>
      <c r="AD17" s="110">
        <f>IF(AC17&gt;34,1,"")</f>
        <v>1</v>
      </c>
      <c r="AE17" s="273">
        <f>IF(AD17=1,LOOKUP(AC17,'Meltzer-Faber'!A3:A63,'Meltzer-Faber'!B3:B63))</f>
        <v>1.096</v>
      </c>
      <c r="AF17" s="273">
        <f>IF(AD17=1,LOOKUP(AC17,'Meltzer-Faber'!A3:A63,'Meltzer-Faber'!C3:C63))</f>
        <v>1.097</v>
      </c>
      <c r="AG17" s="273">
        <f>IF(AB17="m",AE17,IF(AB17="k",AF17,""))</f>
        <v>1.097</v>
      </c>
      <c r="AH17" s="130">
        <f>IF(B17="","",IF(B17&gt;175.508,1,IF(B17&lt;32,10^(0.75194503*LOG10(32/175.508)^2),10^(0.75194503*LOG10(B17/175.508)^2))))</f>
        <v>1.46904726</v>
      </c>
      <c r="AI17" s="113"/>
      <c r="AJ17" s="113"/>
      <c r="AK17" s="113"/>
      <c r="AL17" s="113"/>
      <c r="AM17" s="130"/>
    </row>
    <row r="18" ht="18.0" customHeight="1">
      <c r="A18" s="114"/>
      <c r="B18" s="115"/>
      <c r="C18" s="116"/>
      <c r="D18" s="117"/>
      <c r="E18" s="118"/>
      <c r="F18" s="119"/>
      <c r="G18" s="120"/>
      <c r="H18" s="120"/>
      <c r="I18" s="121"/>
      <c r="J18" s="78"/>
      <c r="K18" s="79"/>
      <c r="L18" s="122"/>
      <c r="M18" s="78"/>
      <c r="N18" s="79"/>
      <c r="O18" s="116"/>
      <c r="P18" s="123"/>
      <c r="Q18" s="124">
        <f>IF(R17="","",R17*1.2)</f>
        <v>189.5159106</v>
      </c>
      <c r="R18" s="78"/>
      <c r="S18" s="125"/>
      <c r="T18" s="126">
        <f>IF(T17="","",T17*20)</f>
        <v>140.8</v>
      </c>
      <c r="U18" s="126">
        <f>IF(U17="","",(U17*10)*AH17)</f>
        <v>149.5490111</v>
      </c>
      <c r="V18" s="126">
        <f>IF(V17="","",IF((80+(8-ROUNDUP(V17,1))*40)&lt;0,0,80+(8-ROUNDUP(V17,1))*40))</f>
        <v>104</v>
      </c>
      <c r="W18" s="126">
        <f>IF(SUM(T18,U18,V18)&gt;0,SUM(T18,U18,V18),"")</f>
        <v>394.3490111</v>
      </c>
      <c r="X18" s="104">
        <f>IF(OR(Q18="",T18="",U18="",V18=""),"",SUM(Q18,T18,U18,V18))</f>
        <v>583.8649217</v>
      </c>
      <c r="Y18" s="127"/>
      <c r="Z18" s="128"/>
      <c r="AA18" s="107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ht="18.0" customHeight="1">
      <c r="A19" s="90" t="s">
        <v>118</v>
      </c>
      <c r="B19" s="91">
        <v>70.07</v>
      </c>
      <c r="C19" s="92" t="s">
        <v>214</v>
      </c>
      <c r="D19" s="255" t="s">
        <v>215</v>
      </c>
      <c r="E19" s="94">
        <v>30454.0</v>
      </c>
      <c r="F19" s="95"/>
      <c r="G19" s="274" t="s">
        <v>217</v>
      </c>
      <c r="H19" s="97" t="s">
        <v>95</v>
      </c>
      <c r="I19" s="95">
        <v>40.0</v>
      </c>
      <c r="J19" s="95">
        <v>47.0</v>
      </c>
      <c r="K19" s="95">
        <v>52.0</v>
      </c>
      <c r="L19" s="95">
        <v>60.0</v>
      </c>
      <c r="M19" s="95">
        <v>67.0</v>
      </c>
      <c r="N19" s="95">
        <v>-74.0</v>
      </c>
      <c r="O19" s="98">
        <f>IF(MAX(I19:K19)&gt;0,IF(MAX(I19:K19)&lt;0,0,TRUNC(MAX(I19:K19)/1)*1),"")</f>
        <v>52</v>
      </c>
      <c r="P19" s="99">
        <f>IF(MAX(L19:N19)&gt;0,IF(MAX(L19:N19)&lt;0,0,TRUNC(MAX(L19:N19)/1)*1),"")</f>
        <v>67</v>
      </c>
      <c r="Q19" s="100">
        <f>IF(O19="","",IF(P19="","",IF(SUM(O19:P19)=0,"",SUM(O19:P19))))</f>
        <v>119</v>
      </c>
      <c r="R19" s="101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146.7778839</v>
      </c>
      <c r="S19" s="102">
        <f>IF(AD19=1,R19*AG19,"")</f>
        <v>164.9783414</v>
      </c>
      <c r="T19" s="251">
        <f>IF('K8'!G17="","",'K8'!G17)</f>
        <v>5.77</v>
      </c>
      <c r="U19" s="251">
        <f>IF('K8'!K17="","",'K8'!K17)</f>
        <v>7.93</v>
      </c>
      <c r="V19" s="251">
        <f>IF('K8'!N17="","",'K8'!N17)</f>
        <v>8.56</v>
      </c>
      <c r="W19" s="103"/>
      <c r="X19" s="272">
        <f>IF(AC19&gt;34,(IF(OR(Q20="",T20="",U20="",V20=""),"",SUM(Q20,T20,U20,V20))*AG19),IF(OR(Q20="",T20="",U20="",V20=""),"",""))</f>
        <v>508.0115838</v>
      </c>
      <c r="Y19" s="105">
        <v>5.0</v>
      </c>
      <c r="Z19" s="106"/>
      <c r="AA19" s="107">
        <f>V5</f>
        <v>44822</v>
      </c>
      <c r="AB19" s="108" t="str">
        <f>IF(ISNUMBER(FIND("M",C19)),"m",IF(ISNUMBER(FIND("K",C19)),"k"))</f>
        <v>k</v>
      </c>
      <c r="AC19" s="109">
        <f>IF(OR(E19="",AA19=""),0,(YEAR(AA19)-YEAR(E19)))</f>
        <v>39</v>
      </c>
      <c r="AD19" s="110">
        <f>IF(AC19&gt;34,1,"")</f>
        <v>1</v>
      </c>
      <c r="AE19" s="273">
        <f>IF(AD19=1,LOOKUP(AC19,'Meltzer-Faber'!A3:A63,'Meltzer-Faber'!B3:B63))</f>
        <v>1.122</v>
      </c>
      <c r="AF19" s="273">
        <f>IF(AD19=1,LOOKUP(AC19,'Meltzer-Faber'!A3:A63,'Meltzer-Faber'!C3:C63))</f>
        <v>1.124</v>
      </c>
      <c r="AG19" s="273">
        <f>IF(AB19="m",AE19,IF(AB19="k",AF19,""))</f>
        <v>1.124</v>
      </c>
      <c r="AH19" s="130">
        <f>IF(B19="","",IF(B19&gt;175.508,1,IF(B19&lt;32,10^(0.75194503*LOG10(32/175.508)^2),10^(0.75194503*LOG10(B19/175.508)^2))))</f>
        <v>1.316950071</v>
      </c>
      <c r="AI19" s="113"/>
      <c r="AJ19" s="113"/>
      <c r="AK19" s="113"/>
      <c r="AL19" s="113"/>
      <c r="AM19" s="113"/>
    </row>
    <row r="20" ht="18.0" customHeight="1">
      <c r="A20" s="114"/>
      <c r="B20" s="115"/>
      <c r="C20" s="116"/>
      <c r="D20" s="117"/>
      <c r="E20" s="118"/>
      <c r="F20" s="119"/>
      <c r="G20" s="120"/>
      <c r="H20" s="120"/>
      <c r="I20" s="121"/>
      <c r="J20" s="78"/>
      <c r="K20" s="79"/>
      <c r="L20" s="122"/>
      <c r="M20" s="78"/>
      <c r="N20" s="79"/>
      <c r="O20" s="116"/>
      <c r="P20" s="123"/>
      <c r="Q20" s="124">
        <f>IF(R19="","",R19*1.2)</f>
        <v>176.1334606</v>
      </c>
      <c r="R20" s="78"/>
      <c r="S20" s="125"/>
      <c r="T20" s="126">
        <f>IF(T19="","",T19*20)</f>
        <v>115.4</v>
      </c>
      <c r="U20" s="126">
        <f>IF(U19="","",(U19*10)*AH19)</f>
        <v>104.4341406</v>
      </c>
      <c r="V20" s="126">
        <f>IF(V19="","",IF((80+(8-ROUNDUP(V19,1))*40)&lt;0,0,80+(8-ROUNDUP(V19,1))*40))</f>
        <v>56</v>
      </c>
      <c r="W20" s="126">
        <f>IF(SUM(T20,U20,V20)&gt;0,SUM(T20,U20,V20),"")</f>
        <v>275.8341406</v>
      </c>
      <c r="X20" s="104">
        <f>IF(OR(Q20="",T20="",U20="",V20=""),"",SUM(Q20,T20,U20,V20))</f>
        <v>451.9676012</v>
      </c>
      <c r="Y20" s="127" t="s">
        <v>67</v>
      </c>
      <c r="Z20" s="128"/>
      <c r="AA20" s="10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ht="18.0" customHeight="1">
      <c r="A21" s="90" t="s">
        <v>118</v>
      </c>
      <c r="B21" s="91">
        <v>64.16</v>
      </c>
      <c r="C21" s="92" t="s">
        <v>218</v>
      </c>
      <c r="D21" s="255" t="s">
        <v>215</v>
      </c>
      <c r="E21" s="94">
        <v>29102.0</v>
      </c>
      <c r="F21" s="95"/>
      <c r="G21" s="96" t="s">
        <v>219</v>
      </c>
      <c r="H21" s="97" t="s">
        <v>220</v>
      </c>
      <c r="I21" s="95">
        <v>46.0</v>
      </c>
      <c r="J21" s="95">
        <v>48.0</v>
      </c>
      <c r="K21" s="95">
        <v>-50.0</v>
      </c>
      <c r="L21" s="95">
        <v>56.0</v>
      </c>
      <c r="M21" s="95">
        <v>58.0</v>
      </c>
      <c r="N21" s="95">
        <v>60.0</v>
      </c>
      <c r="O21" s="98">
        <f>IF(MAX(I21:K21)&gt;0,IF(MAX(I21:K21)&lt;0,0,TRUNC(MAX(I21:K21)/1)*1),"")</f>
        <v>48</v>
      </c>
      <c r="P21" s="99">
        <f>IF(MAX(L21:N21)&gt;0,IF(MAX(L21:N21)&lt;0,0,TRUNC(MAX(L21:N21)/1)*1),"")</f>
        <v>60</v>
      </c>
      <c r="Q21" s="100">
        <f>IF(O21="","",IF(P21="","",IF(SUM(O21:P21)=0,"",SUM(O21:P21))))</f>
        <v>108</v>
      </c>
      <c r="R21" s="101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140.0018773</v>
      </c>
      <c r="S21" s="102">
        <f>IF(AD21=1,R21*AG21,"")</f>
        <v>166.1822283</v>
      </c>
      <c r="T21" s="251">
        <f>IF('K8'!G19="","",'K8'!G19)</f>
        <v>6.08</v>
      </c>
      <c r="U21" s="251">
        <f>IF('K8'!K19="","",'K8'!K19)</f>
        <v>8.78</v>
      </c>
      <c r="V21" s="251">
        <f>IF('K8'!N19="","",'K8'!N19)</f>
        <v>7.79</v>
      </c>
      <c r="W21" s="103"/>
      <c r="X21" s="272">
        <f>IF(AC21&gt;34,(IF(OR(Q22="",T22="",U22="",V22=""),"",SUM(Q22,T22,U22,V22))*AG21),IF(OR(Q22="",T22="",U22="",V22=""),"",""))</f>
        <v>593.2796033</v>
      </c>
      <c r="Y21" s="105">
        <v>4.0</v>
      </c>
      <c r="Z21" s="106"/>
      <c r="AA21" s="107">
        <f>V5</f>
        <v>44822</v>
      </c>
      <c r="AB21" s="108" t="str">
        <f>IF(ISNUMBER(FIND("M",C21)),"m",IF(ISNUMBER(FIND("K",C21)),"k"))</f>
        <v>k</v>
      </c>
      <c r="AC21" s="109">
        <f>IF(OR(E21="",AA21=""),0,(YEAR(AA21)-YEAR(E21)))</f>
        <v>43</v>
      </c>
      <c r="AD21" s="110">
        <f>IF(AC21&gt;34,1,"")</f>
        <v>1</v>
      </c>
      <c r="AE21" s="273">
        <f>IF(AD21=1,LOOKUP(AC21,'Meltzer-Faber'!A3:A63,'Meltzer-Faber'!B3:B63))</f>
        <v>1.176</v>
      </c>
      <c r="AF21" s="273">
        <f>IF(AD21=1,LOOKUP(AC21,'Meltzer-Faber'!A3:A63,'Meltzer-Faber'!C3:C63))</f>
        <v>1.187</v>
      </c>
      <c r="AG21" s="273">
        <f>IF(AB21="m",AE21,IF(AB21="k",AF21,""))</f>
        <v>1.187</v>
      </c>
      <c r="AH21" s="130">
        <f>IF(B21="","",IF(B21&gt;175.508,1,IF(B21&lt;32,10^(0.75194503*LOG10(32/175.508)^2),10^(0.75194503*LOG10(B21/175.508)^2))))</f>
        <v>1.391937037</v>
      </c>
      <c r="AI21" s="113"/>
      <c r="AJ21" s="113"/>
      <c r="AK21" s="113"/>
      <c r="AL21" s="113"/>
      <c r="AM21" s="113"/>
    </row>
    <row r="22" ht="18.0" customHeight="1">
      <c r="A22" s="114"/>
      <c r="B22" s="115"/>
      <c r="C22" s="116"/>
      <c r="D22" s="117"/>
      <c r="E22" s="118"/>
      <c r="F22" s="119"/>
      <c r="G22" s="120"/>
      <c r="H22" s="120"/>
      <c r="I22" s="121"/>
      <c r="J22" s="78"/>
      <c r="K22" s="79"/>
      <c r="L22" s="122"/>
      <c r="M22" s="78"/>
      <c r="N22" s="79"/>
      <c r="O22" s="116"/>
      <c r="P22" s="123"/>
      <c r="Q22" s="124">
        <f>IF(R21="","",R21*1.2)</f>
        <v>168.0022527</v>
      </c>
      <c r="R22" s="78"/>
      <c r="S22" s="125"/>
      <c r="T22" s="126">
        <f>IF(T21="","",T21*20)</f>
        <v>121.6</v>
      </c>
      <c r="U22" s="126">
        <f>IF(U21="","",(U21*10)*AH21)</f>
        <v>122.2120719</v>
      </c>
      <c r="V22" s="126">
        <f>IF(V21="","",IF((80+(8-ROUNDUP(V21,1))*40)&lt;0,0,80+(8-ROUNDUP(V21,1))*40))</f>
        <v>88</v>
      </c>
      <c r="W22" s="126">
        <f>IF(SUM(T22,U22,V22)&gt;0,SUM(T22,U22,V22),"")</f>
        <v>331.8120719</v>
      </c>
      <c r="X22" s="104">
        <f>IF(OR(Q22="",T22="",U22="",V22=""),"",SUM(Q22,T22,U22,V22))</f>
        <v>499.8143246</v>
      </c>
      <c r="Y22" s="127"/>
      <c r="Z22" s="128"/>
      <c r="AA22" s="10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ht="18.0" customHeight="1">
      <c r="A23" s="90" t="s">
        <v>109</v>
      </c>
      <c r="B23" s="91">
        <v>58.97</v>
      </c>
      <c r="C23" s="92" t="s">
        <v>221</v>
      </c>
      <c r="D23" s="255" t="s">
        <v>215</v>
      </c>
      <c r="E23" s="94">
        <v>25930.0</v>
      </c>
      <c r="F23" s="95"/>
      <c r="G23" s="96" t="s">
        <v>222</v>
      </c>
      <c r="H23" s="97" t="s">
        <v>53</v>
      </c>
      <c r="I23" s="95">
        <v>40.0</v>
      </c>
      <c r="J23" s="95">
        <v>43.0</v>
      </c>
      <c r="K23" s="95">
        <v>-45.0</v>
      </c>
      <c r="L23" s="95">
        <v>55.0</v>
      </c>
      <c r="M23" s="95">
        <v>58.0</v>
      </c>
      <c r="N23" s="95">
        <v>-60.0</v>
      </c>
      <c r="O23" s="98">
        <f>IF(MAX(I23:K23)&gt;0,IF(MAX(I23:K23)&lt;0,0,TRUNC(MAX(I23:K23)/1)*1),"")</f>
        <v>43</v>
      </c>
      <c r="P23" s="99">
        <f>IF(MAX(L23:N23)&gt;0,IF(MAX(L23:N23)&lt;0,0,TRUNC(MAX(L23:N23)/1)*1),"")</f>
        <v>58</v>
      </c>
      <c r="Q23" s="100">
        <f>IF(O23="","",IF(P23="","",IF(SUM(O23:P23)=0,"",SUM(O23:P23))))</f>
        <v>101</v>
      </c>
      <c r="R23" s="101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>137.9924358</v>
      </c>
      <c r="S23" s="102">
        <f>IF(AD23=1,R23*AG23,"")</f>
        <v>193.3274025</v>
      </c>
      <c r="T23" s="251">
        <f>IF('K8'!G21="","",'K8'!G21)</f>
        <v>5.88</v>
      </c>
      <c r="U23" s="251">
        <f>IF('K8'!K21="","",'K8'!K21)</f>
        <v>8.27</v>
      </c>
      <c r="V23" s="251">
        <f>IF('K8'!N21="","",'K8'!N21)</f>
        <v>8.47</v>
      </c>
      <c r="W23" s="103"/>
      <c r="X23" s="272">
        <f>IF(AC23&gt;34,(IF(OR(Q24="",T24="",U24="",V24=""),"",SUM(Q24,T24,U24,V24))*AG23),IF(OR(Q24="",T24="",U24="",V24=""),"",""))</f>
        <v>651.6740586</v>
      </c>
      <c r="Y23" s="105">
        <v>2.0</v>
      </c>
      <c r="Z23" s="106"/>
      <c r="AA23" s="107">
        <f>V5</f>
        <v>44822</v>
      </c>
      <c r="AB23" s="108" t="str">
        <f>IF(ISNUMBER(FIND("M",C23)),"m",IF(ISNUMBER(FIND("K",C23)),"k"))</f>
        <v>k</v>
      </c>
      <c r="AC23" s="109">
        <f>IF(OR(E23="",AA23=""),0,(YEAR(AA23)-YEAR(E23)))</f>
        <v>52</v>
      </c>
      <c r="AD23" s="110">
        <f>IF(AC23&gt;34,1,"")</f>
        <v>1</v>
      </c>
      <c r="AE23" s="273">
        <f>IF(AD23=1,LOOKUP(AC23,'Meltzer-Faber'!A3:A63,'Meltzer-Faber'!B3:B63))</f>
        <v>1.316</v>
      </c>
      <c r="AF23" s="273">
        <f>IF(AD23=1,LOOKUP(AC23,'Meltzer-Faber'!A3:A63,'Meltzer-Faber'!C3:C63))</f>
        <v>1.401</v>
      </c>
      <c r="AG23" s="273">
        <f>IF(AB23="m",AE23,IF(AB23="k",AF23,""))</f>
        <v>1.401</v>
      </c>
      <c r="AH23" s="130">
        <f>IF(B23="","",IF(B23&gt;175.508,1,IF(B23&lt;32,10^(0.75194503*LOG10(32/175.508)^2),10^(0.75194503*LOG10(B23/175.508)^2))))</f>
        <v>1.474707353</v>
      </c>
      <c r="AI23" s="113"/>
      <c r="AJ23" s="113"/>
      <c r="AK23" s="113"/>
      <c r="AL23" s="113"/>
      <c r="AM23" s="113"/>
    </row>
    <row r="24" ht="18.0" customHeight="1">
      <c r="A24" s="114"/>
      <c r="B24" s="115"/>
      <c r="C24" s="116"/>
      <c r="D24" s="117"/>
      <c r="E24" s="118"/>
      <c r="F24" s="119"/>
      <c r="G24" s="120"/>
      <c r="H24" s="120"/>
      <c r="I24" s="121"/>
      <c r="J24" s="78"/>
      <c r="K24" s="79"/>
      <c r="L24" s="122"/>
      <c r="M24" s="78"/>
      <c r="N24" s="79"/>
      <c r="O24" s="116"/>
      <c r="P24" s="123"/>
      <c r="Q24" s="124">
        <f>IF(R23="","",R23*1.2)</f>
        <v>165.5909229</v>
      </c>
      <c r="R24" s="78"/>
      <c r="S24" s="125"/>
      <c r="T24" s="126">
        <f>IF(T23="","",T23*20)</f>
        <v>117.6</v>
      </c>
      <c r="U24" s="126">
        <f>IF(U23="","",(U23*10)*AH23)</f>
        <v>121.9582981</v>
      </c>
      <c r="V24" s="126">
        <f>IF(V23="","",IF((80+(8-ROUNDUP(V23,1))*40)&lt;0,0,80+(8-ROUNDUP(V23,1))*40))</f>
        <v>60</v>
      </c>
      <c r="W24" s="126">
        <f>IF(SUM(T24,U24,V24)&gt;0,SUM(T24,U24,V24),"")</f>
        <v>299.5582981</v>
      </c>
      <c r="X24" s="104">
        <f>IF(OR(Q24="",T24="",U24="",V24=""),"",SUM(Q24,T24,U24,V24))</f>
        <v>465.149221</v>
      </c>
      <c r="Y24" s="127" t="s">
        <v>67</v>
      </c>
      <c r="Z24" s="128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</row>
    <row r="25" ht="18.0" customHeight="1">
      <c r="A25" s="47" t="s">
        <v>102</v>
      </c>
      <c r="B25" s="48">
        <v>79.15</v>
      </c>
      <c r="C25" s="49" t="s">
        <v>223</v>
      </c>
      <c r="D25" s="269" t="s">
        <v>215</v>
      </c>
      <c r="E25" s="51">
        <v>23735.0</v>
      </c>
      <c r="F25" s="52"/>
      <c r="G25" s="53" t="s">
        <v>224</v>
      </c>
      <c r="H25" s="54" t="s">
        <v>53</v>
      </c>
      <c r="I25" s="52">
        <v>47.0</v>
      </c>
      <c r="J25" s="52">
        <v>-50.0</v>
      </c>
      <c r="K25" s="52">
        <v>-50.0</v>
      </c>
      <c r="L25" s="52">
        <v>59.0</v>
      </c>
      <c r="M25" s="52">
        <v>61.0</v>
      </c>
      <c r="N25" s="52">
        <v>-63.0</v>
      </c>
      <c r="O25" s="55">
        <f>IF(MAX(I25:K25)&gt;0,IF(MAX(I25:K25)&lt;0,0,TRUNC(MAX(I25:K25)/1)*1),"")</f>
        <v>47</v>
      </c>
      <c r="P25" s="56">
        <f>IF(MAX(L25:N25)&gt;0,IF(MAX(L25:N25)&lt;0,0,TRUNC(MAX(L25:N25)/1)*1),"")</f>
        <v>61</v>
      </c>
      <c r="Q25" s="57">
        <f>IF(O25="","",IF(P25="","",IF(SUM(O25:P25)=0,"",SUM(O25:P25))))</f>
        <v>108</v>
      </c>
      <c r="R25" s="58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>125.4450131</v>
      </c>
      <c r="S25" s="59">
        <f>IF(AD25=1,R25*AG25,"")</f>
        <v>203.8481463</v>
      </c>
      <c r="T25" s="270">
        <f>IF('K8'!G23="","",'K8'!G23)</f>
        <v>5.55</v>
      </c>
      <c r="U25" s="270">
        <f>IF('K8'!K23="","",'K8'!K23)</f>
        <v>9.23</v>
      </c>
      <c r="V25" s="270">
        <f>IF('K8'!N23="","",'K8'!N23)</f>
        <v>9.24</v>
      </c>
      <c r="W25" s="60"/>
      <c r="X25" s="272">
        <f>IF(AC25&gt;34,(IF(OR(Q26="",T26="",U26="",V26=""),"",SUM(Q26,T26,U26,V26))*AG25),IF(OR(Q26="",T26="",U26="",V26=""),"",""))</f>
        <v>654.9921089</v>
      </c>
      <c r="Y25" s="88">
        <v>1.0</v>
      </c>
      <c r="Z25" s="89"/>
      <c r="AA25" s="64">
        <f>V5</f>
        <v>44822</v>
      </c>
      <c r="AB25" s="65" t="str">
        <f>IF(ISNUMBER(FIND("M",C25)),"m",IF(ISNUMBER(FIND("K",C25)),"k"))</f>
        <v>k</v>
      </c>
      <c r="AC25" s="66">
        <f>IF(OR(E25="",AA25=""),0,(YEAR(AA25)-YEAR(E25)))</f>
        <v>58</v>
      </c>
      <c r="AD25" s="67">
        <f>IF(AC25&gt;34,1,"")</f>
        <v>1</v>
      </c>
      <c r="AE25" s="275">
        <f>IF(AD25=1,LOOKUP(AC25,'Meltzer-Faber'!A3:A63,'Meltzer-Faber'!B3:B63))</f>
        <v>1.462</v>
      </c>
      <c r="AF25" s="275">
        <f>IF(AD25=1,LOOKUP(AC25,'Meltzer-Faber'!A3:A63,'Meltzer-Faber'!C3:C63))</f>
        <v>1.625</v>
      </c>
      <c r="AG25" s="275">
        <f>IF(AB25="m",AE25,IF(AB25="k",AF25,""))</f>
        <v>1.625</v>
      </c>
      <c r="AH25" s="246">
        <f>IF(B25="","",IF(B25&gt;175.508,1,IF(B25&lt;32,10^(0.75194503*LOG10(32/175.508)^2),10^(0.75194503*LOG10(B25/175.508)^2))))</f>
        <v>1.230098063</v>
      </c>
      <c r="AI25" s="30"/>
      <c r="AJ25" s="30"/>
      <c r="AK25" s="30"/>
      <c r="AL25" s="30"/>
      <c r="AM25" s="30"/>
    </row>
    <row r="26" ht="18.0" customHeight="1">
      <c r="A26" s="70"/>
      <c r="B26" s="71"/>
      <c r="C26" s="72"/>
      <c r="D26" s="73"/>
      <c r="E26" s="74"/>
      <c r="F26" s="75"/>
      <c r="G26" s="76"/>
      <c r="H26" s="76"/>
      <c r="I26" s="77"/>
      <c r="J26" s="78"/>
      <c r="K26" s="79"/>
      <c r="L26" s="80"/>
      <c r="M26" s="78"/>
      <c r="N26" s="79"/>
      <c r="O26" s="72"/>
      <c r="P26" s="81"/>
      <c r="Q26" s="82">
        <f>IF(R25="","",R25*1.2)</f>
        <v>150.5340158</v>
      </c>
      <c r="R26" s="78"/>
      <c r="S26" s="83"/>
      <c r="T26" s="84">
        <f>IF(T25="","",T25*20)</f>
        <v>111</v>
      </c>
      <c r="U26" s="84">
        <f>IF(U25="","",(U25*10)*AH25)</f>
        <v>113.5380512</v>
      </c>
      <c r="V26" s="84">
        <f>IF(V25="","",IF((80+(8-ROUNDUP(V25,1))*40)&lt;0,0,80+(8-ROUNDUP(V25,1))*40))</f>
        <v>28</v>
      </c>
      <c r="W26" s="84">
        <f>IF(SUM(T26,U26,V26)&gt;0,SUM(T26,U26,V26),"")</f>
        <v>252.5380512</v>
      </c>
      <c r="X26" s="61">
        <f>IF(OR(Q26="",T26="",U26="",V26=""),"",SUM(Q26,T26,U26,V26))</f>
        <v>403.072067</v>
      </c>
      <c r="Y26" s="85"/>
      <c r="Z26" s="86"/>
      <c r="AA26" s="64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ht="18.0" customHeight="1">
      <c r="A27" s="47"/>
      <c r="B27" s="48"/>
      <c r="C27" s="49"/>
      <c r="D27" s="50"/>
      <c r="E27" s="51"/>
      <c r="F27" s="52"/>
      <c r="G27" s="53"/>
      <c r="H27" s="54"/>
      <c r="I27" s="52"/>
      <c r="J27" s="52"/>
      <c r="K27" s="52"/>
      <c r="L27" s="52"/>
      <c r="M27" s="52"/>
      <c r="N27" s="52"/>
      <c r="O27" s="55" t="str">
        <f>IF(MAX(I27:K27)&gt;0,IF(MAX(I27:K27)&lt;0,0,TRUNC(MAX(I27:K27)/1)*1),"")</f>
        <v/>
      </c>
      <c r="P27" s="56" t="str">
        <f>IF(MAX(L27:N27)&gt;0,IF(MAX(L27:N27)&lt;0,0,TRUNC(MAX(L27:N27)/1)*1),"")</f>
        <v/>
      </c>
      <c r="Q27" s="57" t="str">
        <f>IF(O27="","",IF(P27="","",IF(SUM(O27:P27)=0,"",SUM(O27:P27))))</f>
        <v/>
      </c>
      <c r="R27" s="58" t="str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/>
      </c>
      <c r="S27" s="59" t="str">
        <f>IF(AD27=1,R27*AG27,"")</f>
        <v/>
      </c>
      <c r="T27" s="270" t="str">
        <f>IF('K8'!G25="","",'K8'!G25)</f>
        <v/>
      </c>
      <c r="U27" s="270" t="str">
        <f>IF('K8'!K25="","",'K8'!K25)</f>
        <v/>
      </c>
      <c r="V27" s="270" t="str">
        <f>IF('K8'!N25="","",'K8'!N25)</f>
        <v/>
      </c>
      <c r="W27" s="60"/>
      <c r="X27" s="206" t="str">
        <f>IF(AC27&gt;34,(IF(OR(Q28="",T28="",U28="",V28=""),"",SUM(Q28,T28,U28,V28))*AG27),IF(OR(Q28="",T28="",U28="",V28=""),"",""))</f>
        <v/>
      </c>
      <c r="Y27" s="88"/>
      <c r="Z27" s="89"/>
      <c r="AA27" s="64">
        <f>V5</f>
        <v>44822</v>
      </c>
      <c r="AB27" s="65" t="b">
        <f>IF(ISNUMBER(FIND("M",C27)),"m",IF(ISNUMBER(FIND("K",C27)),"k"))</f>
        <v>0</v>
      </c>
      <c r="AC27" s="66">
        <f>IF(OR(E27="",AA27=""),0,(YEAR(AA27)-YEAR(E27)))</f>
        <v>0</v>
      </c>
      <c r="AD27" s="67" t="str">
        <f>IF(AC27&gt;34,1,"")</f>
        <v/>
      </c>
      <c r="AE27" s="68" t="b">
        <f>IF(AD27=1,LOOKUP(AC27,'Meltzer-Faber'!A3:A63,'Meltzer-Faber'!B3:B63))</f>
        <v>0</v>
      </c>
      <c r="AF27" s="68" t="b">
        <f>IF(AD27=1,LOOKUP(AC27,'Meltzer-Faber'!A3:A63,'Meltzer-Faber'!C3:C63))</f>
        <v>0</v>
      </c>
      <c r="AG27" s="68" t="str">
        <f>IF(AB27="m",AE27,IF(AB27="k",AF27,""))</f>
        <v/>
      </c>
      <c r="AH27" s="246" t="str">
        <f>IF(B27="","",IF(B27&gt;175.508,1,IF(B27&lt;32,10^(0.75194503*LOG10(32/175.508)^2),10^(0.75194503*LOG10(B27/175.508)^2))))</f>
        <v/>
      </c>
      <c r="AI27" s="30"/>
      <c r="AJ27" s="30"/>
      <c r="AK27" s="30"/>
      <c r="AL27" s="30"/>
      <c r="AM27" s="30"/>
    </row>
    <row r="28" ht="18.0" customHeight="1">
      <c r="A28" s="70"/>
      <c r="B28" s="71"/>
      <c r="C28" s="72"/>
      <c r="D28" s="73"/>
      <c r="E28" s="74"/>
      <c r="F28" s="75"/>
      <c r="G28" s="76"/>
      <c r="H28" s="76"/>
      <c r="I28" s="77"/>
      <c r="J28" s="78"/>
      <c r="K28" s="79"/>
      <c r="L28" s="80"/>
      <c r="M28" s="78"/>
      <c r="N28" s="79"/>
      <c r="O28" s="72"/>
      <c r="P28" s="81"/>
      <c r="Q28" s="82" t="str">
        <f>IF(R27="","",R27*1.2)</f>
        <v/>
      </c>
      <c r="R28" s="78"/>
      <c r="S28" s="83"/>
      <c r="T28" s="84" t="str">
        <f>IF(T27="","",T27*20)</f>
        <v/>
      </c>
      <c r="U28" s="84" t="str">
        <f>IF(U27="","",(U27*10)*AH27)</f>
        <v/>
      </c>
      <c r="V28" s="84" t="str">
        <f>IF(V27="","",IF((80+(8-ROUNDUP(V27,1))*40)&lt;0,0,80+(8-ROUNDUP(V27,1))*40))</f>
        <v/>
      </c>
      <c r="W28" s="84" t="str">
        <f>IF(SUM(T28,U28,V28)&gt;0,SUM(T28,U28,V28),"")</f>
        <v/>
      </c>
      <c r="X28" s="61" t="str">
        <f>IF(OR(Q28="",T28="",U28="",V28=""),"",SUM(Q28,T28,U28,V28))</f>
        <v/>
      </c>
      <c r="Y28" s="85"/>
      <c r="Z28" s="86"/>
      <c r="AA28" s="64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ht="18.0" customHeight="1">
      <c r="A29" s="134"/>
      <c r="B29" s="135"/>
      <c r="C29" s="136"/>
      <c r="D29" s="136"/>
      <c r="E29" s="136"/>
      <c r="F29" s="136"/>
      <c r="G29" s="276"/>
      <c r="H29" s="137"/>
      <c r="I29" s="138"/>
      <c r="J29" s="138"/>
      <c r="K29" s="138"/>
      <c r="L29" s="138"/>
      <c r="M29" s="138"/>
      <c r="N29" s="138"/>
      <c r="O29" s="55" t="str">
        <f>IF(MAX(I29:K29)&gt;0,IF(MAX(I29:K29)&lt;0,0,TRUNC(MAX(I29:K29)/1)*1),"")</f>
        <v/>
      </c>
      <c r="P29" s="56" t="str">
        <f>IF(MAX(L29:N29)&gt;0,IF(MAX(L29:N29)&lt;0,0,TRUNC(MAX(L29:N29)/1)*1),"")</f>
        <v/>
      </c>
      <c r="Q29" s="57" t="str">
        <f>IF(O29="","",IF(P29="","",IF(SUM(O29:P29)=0,"",SUM(O29:P29))))</f>
        <v/>
      </c>
      <c r="R29" s="58" t="str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/>
      </c>
      <c r="S29" s="59" t="str">
        <f>IF(AD29=1,R29*AG29,"")</f>
        <v/>
      </c>
      <c r="T29" s="270" t="str">
        <f>IF('K8'!G27="","",'K8'!G27)</f>
        <v/>
      </c>
      <c r="U29" s="270" t="str">
        <f>IF('K8'!K27="","",'K8'!K27)</f>
        <v/>
      </c>
      <c r="V29" s="270" t="str">
        <f>IF('K8'!N27="","",'K8'!N27)</f>
        <v/>
      </c>
      <c r="W29" s="60"/>
      <c r="X29" s="206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44822</v>
      </c>
      <c r="AB29" s="65" t="b">
        <f>IF(ISNUMBER(FIND("M",C29)),"m",IF(ISNUMBER(FIND("K",C29)),"k"))</f>
        <v>0</v>
      </c>
      <c r="AC29" s="66">
        <f>IF(OR(E29="",AA29=""),0,(YEAR(AA29)-YEAR(E29)))</f>
        <v>0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str">
        <f>IF(AB29="m",AE29,IF(AB29="k",AF29,""))</f>
        <v/>
      </c>
      <c r="AH29" s="246" t="str">
        <f>IF(B29="","",IF(B29&gt;175.508,1,IF(B29&lt;32,10^(0.75194503*LOG10(32/175.508)^2),10^(0.75194503*LOG10(B29/175.508)^2))))</f>
        <v/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4"/>
      <c r="G30" s="276" t="s">
        <v>66</v>
      </c>
      <c r="H30" s="139"/>
      <c r="I30" s="80"/>
      <c r="J30" s="78"/>
      <c r="K30" s="79"/>
      <c r="L30" s="80"/>
      <c r="M30" s="78"/>
      <c r="N30" s="79"/>
      <c r="O30" s="72"/>
      <c r="P30" s="81"/>
      <c r="Q30" s="82" t="str">
        <f>IF(AC29&gt;34,IF(S29="","",S29*1.2),IF(R29="","",R29*1.2))</f>
        <v/>
      </c>
      <c r="R30" s="78"/>
      <c r="S30" s="83"/>
      <c r="T30" s="84" t="str">
        <f>IF(T29="","",T29*20)</f>
        <v/>
      </c>
      <c r="U30" s="84" t="str">
        <f>IF(U29="","",(U29*10)*AH29)</f>
        <v/>
      </c>
      <c r="V30" s="84" t="str">
        <f>IF(V29="","",IF((80+(8-ROUNDUP(V29,1))*40)&lt;0,0,80+(8-ROUNDUP(V29,1))*40))</f>
        <v/>
      </c>
      <c r="W30" s="84" t="str">
        <f>IF(SUM(T30,U30,V30)&gt;0,SUM(T30,U30,V30),"")</f>
        <v/>
      </c>
      <c r="X30" s="61" t="str">
        <f>IF(OR(Q30="",T30="",U30="",V30=""),"",SUM(Q30,T30,U30,V30))</f>
        <v/>
      </c>
      <c r="Y30" s="85"/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47" t="s">
        <v>54</v>
      </c>
      <c r="B31" s="48">
        <v>63.37</v>
      </c>
      <c r="C31" s="49" t="s">
        <v>177</v>
      </c>
      <c r="D31" s="269" t="s">
        <v>194</v>
      </c>
      <c r="E31" s="51">
        <v>34222.0</v>
      </c>
      <c r="F31" s="52"/>
      <c r="G31" s="53" t="s">
        <v>210</v>
      </c>
      <c r="H31" s="144" t="s">
        <v>65</v>
      </c>
      <c r="I31" s="52">
        <v>64.0</v>
      </c>
      <c r="J31" s="52">
        <v>68.0</v>
      </c>
      <c r="K31" s="52">
        <v>-71.0</v>
      </c>
      <c r="L31" s="52">
        <v>83.0</v>
      </c>
      <c r="M31" s="52">
        <v>86.0</v>
      </c>
      <c r="N31" s="52">
        <v>91.0</v>
      </c>
      <c r="O31" s="55">
        <f>IF(MAX(I31:K31)&gt;0,IF(MAX(I31:K31)&lt;0,0,TRUNC(MAX(I31:K31)/1)*1),"")</f>
        <v>68</v>
      </c>
      <c r="P31" s="56">
        <f>IF(MAX(L31:N31)&gt;0,IF(MAX(L31:N31)&lt;0,0,TRUNC(MAX(L31:N31)/1)*1),"")</f>
        <v>91</v>
      </c>
      <c r="Q31" s="57">
        <f>IF(O31="","",IF(P31="","",IF(SUM(O31:P31)=0,"",SUM(O31:P31))))</f>
        <v>159</v>
      </c>
      <c r="R31" s="58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>223.1387061</v>
      </c>
      <c r="S31" s="59" t="str">
        <f>IF(AD31=1,R31*AG31,"")</f>
        <v/>
      </c>
      <c r="T31" s="270">
        <f>IF('K8'!G29="","",'K8'!G29)</f>
        <v>7.17</v>
      </c>
      <c r="U31" s="270">
        <f>IF('K8'!K29="","",'K8'!K29)</f>
        <v>7.63</v>
      </c>
      <c r="V31" s="270">
        <f>IF('K8'!N29="","",'K8'!N29)</f>
        <v>7.43</v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44822</v>
      </c>
      <c r="AB31" s="65" t="str">
        <f>IF(ISNUMBER(FIND("M",C31)),"m",IF(ISNUMBER(FIND("K",C31)),"k"))</f>
        <v>m</v>
      </c>
      <c r="AC31" s="66">
        <f>IF(OR(E31="",AA31=""),0,(YEAR(AA31)-YEAR(E31)))</f>
        <v>29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b">
        <f>IF(AB31="m",AE31,IF(AB31="k",AF31,""))</f>
        <v>0</v>
      </c>
      <c r="AH31" s="246">
        <f>IF(B31="","",IF(B31&gt;175.508,1,IF(B31&lt;32,10^(0.75194503*LOG10(32/175.508)^2),10^(0.75194503*LOG10(B31/175.508)^2))))</f>
        <v>1.403388088</v>
      </c>
      <c r="AI31" s="30"/>
      <c r="AJ31" s="30"/>
      <c r="AK31" s="30"/>
      <c r="AL31" s="30"/>
      <c r="AM31" s="30"/>
    </row>
    <row r="32" ht="18.0" customHeight="1">
      <c r="A32" s="140"/>
      <c r="B32" s="135"/>
      <c r="C32" s="141"/>
      <c r="D32" s="142"/>
      <c r="E32" s="143"/>
      <c r="F32" s="143"/>
      <c r="G32" s="144"/>
      <c r="H32" s="145"/>
      <c r="I32" s="146"/>
      <c r="J32" s="147"/>
      <c r="K32" s="148"/>
      <c r="L32" s="146"/>
      <c r="M32" s="147"/>
      <c r="N32" s="148"/>
      <c r="O32" s="146"/>
      <c r="P32" s="149"/>
      <c r="Q32" s="82">
        <f>IF(AC31&gt;34,IF(S31="","",S31*1.2),IF(R31="","",R31*1.2))</f>
        <v>267.7664473</v>
      </c>
      <c r="R32" s="78"/>
      <c r="S32" s="150"/>
      <c r="T32" s="151">
        <f>IF(T31="","",T31*20)</f>
        <v>143.4</v>
      </c>
      <c r="U32" s="84">
        <f>IF(U31="","",(U31*10)*AH31)</f>
        <v>107.0785111</v>
      </c>
      <c r="V32" s="151">
        <f>IF(V31="","",IF((80+(8-ROUNDUP(V31,1))*40)&lt;0,0,80+(8-ROUNDUP(V31,1))*40))</f>
        <v>100</v>
      </c>
      <c r="W32" s="151">
        <f>IF(SUM(T32,U32,V32)&gt;0,SUM(T32,U32,V32),"")</f>
        <v>350.4785111</v>
      </c>
      <c r="X32" s="61">
        <f>IF(OR(Q32="",T32="",U32="",V32=""),"",SUM(Q32,T32,U32,V32))</f>
        <v>618.2449584</v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277" t="str">
        <f>IF('K8'!G31="","",'K8'!G31)</f>
        <v/>
      </c>
      <c r="U33" s="277" t="str">
        <f>IF('K8'!K31="","",'K8'!K31)</f>
        <v/>
      </c>
      <c r="V33" s="277" t="str">
        <f>IF('K8'!N31="","",'K8'!N31)</f>
        <v/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44822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246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IF(AC33&gt;34,IF(S33="","",S33*1.2),IF(R33="","",R33*1.2))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277" t="str">
        <f>IF('K8'!G33="","",'K8'!G33)</f>
        <v/>
      </c>
      <c r="U35" s="277" t="str">
        <f>IF('K8'!K33="","",'K8'!K33)</f>
        <v/>
      </c>
      <c r="V35" s="277" t="str">
        <f>IF('K8'!N33="","",'K8'!N33)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44822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203</v>
      </c>
      <c r="H38" s="193" t="s">
        <v>71</v>
      </c>
      <c r="I38" s="194">
        <v>1.0</v>
      </c>
      <c r="J38" s="193" t="s">
        <v>106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225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204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226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82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82</v>
      </c>
      <c r="H46" s="198" t="s">
        <v>85</v>
      </c>
      <c r="I46" s="19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29:N29">
    <cfRule type="cellIs" dxfId="0" priority="1" stopIfTrue="1" operator="between">
      <formula>1</formula>
      <formula>300</formula>
    </cfRule>
  </conditionalFormatting>
  <conditionalFormatting sqref="I29:N29">
    <cfRule type="cellIs" dxfId="1" priority="2" stopIfTrue="1" operator="lessThanOrEqual">
      <formula>0</formula>
    </cfRule>
  </conditionalFormatting>
  <conditionalFormatting sqref="I33:N33">
    <cfRule type="cellIs" dxfId="0" priority="3" stopIfTrue="1" operator="between">
      <formula>1</formula>
      <formula>300</formula>
    </cfRule>
  </conditionalFormatting>
  <conditionalFormatting sqref="I33:N33">
    <cfRule type="cellIs" dxfId="1" priority="4" stopIfTrue="1" operator="lessThanOrEqual">
      <formula>0</formula>
    </cfRule>
  </conditionalFormatting>
  <conditionalFormatting sqref="I35:N35">
    <cfRule type="cellIs" dxfId="0" priority="5" stopIfTrue="1" operator="between">
      <formula>1</formula>
      <formula>300</formula>
    </cfRule>
  </conditionalFormatting>
  <conditionalFormatting sqref="I35:N35">
    <cfRule type="cellIs" dxfId="1" priority="6" stopIfTrue="1" operator="lessThanOrEqual">
      <formula>0</formula>
    </cfRule>
  </conditionalFormatting>
  <conditionalFormatting sqref="I27:N27">
    <cfRule type="cellIs" dxfId="0" priority="7" stopIfTrue="1" operator="between">
      <formula>1</formula>
      <formula>300</formula>
    </cfRule>
  </conditionalFormatting>
  <conditionalFormatting sqref="I27:N27">
    <cfRule type="cellIs" dxfId="1" priority="8" stopIfTrue="1" operator="lessThanOrEqual">
      <formula>0</formula>
    </cfRule>
  </conditionalFormatting>
  <conditionalFormatting sqref="I25:N25">
    <cfRule type="cellIs" dxfId="0" priority="9" stopIfTrue="1" operator="between">
      <formula>1</formula>
      <formula>300</formula>
    </cfRule>
  </conditionalFormatting>
  <conditionalFormatting sqref="I25:N25">
    <cfRule type="cellIs" dxfId="1" priority="10" stopIfTrue="1" operator="lessThanOrEqual">
      <formula>0</formula>
    </cfRule>
  </conditionalFormatting>
  <conditionalFormatting sqref="I17:N17">
    <cfRule type="cellIs" dxfId="0" priority="11" stopIfTrue="1" operator="between">
      <formula>1</formula>
      <formula>300</formula>
    </cfRule>
  </conditionalFormatting>
  <conditionalFormatting sqref="I17:N17">
    <cfRule type="cellIs" dxfId="1" priority="12" stopIfTrue="1" operator="lessThanOrEqual">
      <formula>0</formula>
    </cfRule>
  </conditionalFormatting>
  <conditionalFormatting sqref="I9:N9">
    <cfRule type="cellIs" dxfId="0" priority="13" stopIfTrue="1" operator="between">
      <formula>1</formula>
      <formula>300</formula>
    </cfRule>
  </conditionalFormatting>
  <conditionalFormatting sqref="I9:N9">
    <cfRule type="cellIs" dxfId="1" priority="14" stopIfTrue="1" operator="lessThanOrEqual">
      <formula>0</formula>
    </cfRule>
  </conditionalFormatting>
  <conditionalFormatting sqref="I11:N11">
    <cfRule type="cellIs" dxfId="0" priority="15" stopIfTrue="1" operator="between">
      <formula>1</formula>
      <formula>300</formula>
    </cfRule>
  </conditionalFormatting>
  <conditionalFormatting sqref="I11:N11">
    <cfRule type="cellIs" dxfId="1" priority="16" stopIfTrue="1" operator="lessThanOrEqual">
      <formula>0</formula>
    </cfRule>
  </conditionalFormatting>
  <conditionalFormatting sqref="I15:N15">
    <cfRule type="cellIs" dxfId="0" priority="17" stopIfTrue="1" operator="between">
      <formula>1</formula>
      <formula>300</formula>
    </cfRule>
  </conditionalFormatting>
  <conditionalFormatting sqref="I15:N15">
    <cfRule type="cellIs" dxfId="1" priority="18" stopIfTrue="1" operator="lessThanOrEqual">
      <formula>0</formula>
    </cfRule>
  </conditionalFormatting>
  <conditionalFormatting sqref="I13:N13">
    <cfRule type="cellIs" dxfId="0" priority="19" stopIfTrue="1" operator="between">
      <formula>1</formula>
      <formula>300</formula>
    </cfRule>
  </conditionalFormatting>
  <conditionalFormatting sqref="I13:N13">
    <cfRule type="cellIs" dxfId="1" priority="20" stopIfTrue="1" operator="lessThanOrEqual">
      <formula>0</formula>
    </cfRule>
  </conditionalFormatting>
  <conditionalFormatting sqref="I23:N23">
    <cfRule type="cellIs" dxfId="0" priority="21" stopIfTrue="1" operator="between">
      <formula>1</formula>
      <formula>300</formula>
    </cfRule>
  </conditionalFormatting>
  <conditionalFormatting sqref="I23:N23">
    <cfRule type="cellIs" dxfId="1" priority="22" stopIfTrue="1" operator="lessThanOrEqual">
      <formula>0</formula>
    </cfRule>
  </conditionalFormatting>
  <conditionalFormatting sqref="I21:N21">
    <cfRule type="cellIs" dxfId="0" priority="23" stopIfTrue="1" operator="between">
      <formula>1</formula>
      <formula>300</formula>
    </cfRule>
  </conditionalFormatting>
  <conditionalFormatting sqref="I21:N21">
    <cfRule type="cellIs" dxfId="1" priority="24" stopIfTrue="1" operator="lessThanOrEqual">
      <formula>0</formula>
    </cfRule>
  </conditionalFormatting>
  <conditionalFormatting sqref="I19:N19">
    <cfRule type="cellIs" dxfId="0" priority="25" stopIfTrue="1" operator="between">
      <formula>1</formula>
      <formula>300</formula>
    </cfRule>
  </conditionalFormatting>
  <conditionalFormatting sqref="I19:N19">
    <cfRule type="cellIs" dxfId="1" priority="26" stopIfTrue="1" operator="lessThanOrEqual">
      <formula>0</formula>
    </cfRule>
  </conditionalFormatting>
  <conditionalFormatting sqref="I31:N31">
    <cfRule type="cellIs" dxfId="0" priority="27" stopIfTrue="1" operator="between">
      <formula>1</formula>
      <formula>300</formula>
    </cfRule>
  </conditionalFormatting>
  <conditionalFormatting sqref="I31:N31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5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5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8.0"/>
    <col customWidth="1" min="3" max="3" width="5.86"/>
    <col customWidth="1" min="4" max="4" width="7.57"/>
    <col customWidth="1" min="5" max="5" width="10.57"/>
    <col customWidth="1" min="6" max="6" width="4.29"/>
    <col customWidth="1" min="7" max="7" width="27.86"/>
    <col customWidth="1" min="8" max="8" width="20.57"/>
    <col customWidth="1" min="9" max="17" width="6.86"/>
    <col customWidth="1" min="18" max="21" width="8.0"/>
    <col customWidth="1" min="22" max="22" width="9.0"/>
    <col customWidth="1" min="23" max="23" width="8.0"/>
    <col customWidth="1" min="24" max="24" width="9.86"/>
    <col customWidth="1" min="25" max="25" width="4.57"/>
    <col customWidth="1" min="26" max="26" width="5.0"/>
    <col customWidth="1" hidden="1" min="27" max="27" width="9.29"/>
    <col customWidth="1" hidden="1" min="28" max="34" width="9.14"/>
    <col customWidth="1" min="35" max="39" width="9.14"/>
  </cols>
  <sheetData>
    <row r="1" ht="12.75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72.75" customHeight="1">
      <c r="A2" s="1"/>
      <c r="B2" s="1"/>
      <c r="C2" s="1"/>
      <c r="D2" s="1"/>
      <c r="E2" s="1"/>
      <c r="F2" s="1"/>
      <c r="G2" s="2" t="s">
        <v>227</v>
      </c>
      <c r="S2" s="1"/>
      <c r="T2" s="1"/>
      <c r="U2" s="3" t="s">
        <v>1</v>
      </c>
      <c r="V2" s="1"/>
      <c r="W2" s="1"/>
      <c r="X2" s="1"/>
      <c r="Y2" s="1"/>
    </row>
    <row r="3" ht="12.0" customHeight="1">
      <c r="A3" s="1"/>
      <c r="B3" s="1"/>
      <c r="C3" s="1"/>
      <c r="D3" s="1"/>
      <c r="E3" s="4"/>
      <c r="F3" s="1"/>
      <c r="G3" s="5" t="s">
        <v>2</v>
      </c>
      <c r="S3" s="6" t="s">
        <v>3</v>
      </c>
    </row>
    <row r="4" ht="12.0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0" customHeight="1">
      <c r="A5" s="7" t="s">
        <v>4</v>
      </c>
      <c r="C5" s="8" t="s">
        <v>5</v>
      </c>
      <c r="H5" s="7" t="s">
        <v>6</v>
      </c>
      <c r="I5" s="8" t="s">
        <v>7</v>
      </c>
      <c r="O5" s="7" t="s">
        <v>8</v>
      </c>
      <c r="P5" s="9" t="s">
        <v>9</v>
      </c>
      <c r="U5" s="10" t="s">
        <v>10</v>
      </c>
      <c r="V5" s="11">
        <v>44822.0</v>
      </c>
      <c r="X5" s="12" t="s">
        <v>11</v>
      </c>
      <c r="Y5" s="13">
        <v>9.0</v>
      </c>
    </row>
    <row r="6" ht="13.5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5"/>
      <c r="AC6" s="15"/>
      <c r="AD6" s="15"/>
      <c r="AE6" s="16" t="s">
        <v>12</v>
      </c>
      <c r="AF6" s="16" t="s">
        <v>12</v>
      </c>
      <c r="AG6" s="16" t="s">
        <v>12</v>
      </c>
    </row>
    <row r="7" ht="15.0" customHeight="1">
      <c r="A7" s="17" t="s">
        <v>13</v>
      </c>
      <c r="B7" s="18" t="s">
        <v>14</v>
      </c>
      <c r="C7" s="19" t="s">
        <v>15</v>
      </c>
      <c r="D7" s="20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2"/>
      <c r="K7" s="23"/>
      <c r="L7" s="21" t="s">
        <v>21</v>
      </c>
      <c r="M7" s="22"/>
      <c r="N7" s="23"/>
      <c r="O7" s="24" t="s">
        <v>22</v>
      </c>
      <c r="P7" s="25"/>
      <c r="Q7" s="25"/>
      <c r="R7" s="25"/>
      <c r="S7" s="26" t="s">
        <v>23</v>
      </c>
      <c r="T7" s="27" t="s">
        <v>24</v>
      </c>
      <c r="U7" s="27" t="s">
        <v>25</v>
      </c>
      <c r="V7" s="27" t="s">
        <v>26</v>
      </c>
      <c r="W7" s="21" t="s">
        <v>27</v>
      </c>
      <c r="X7" s="28" t="s">
        <v>28</v>
      </c>
      <c r="Y7" s="28" t="s">
        <v>29</v>
      </c>
      <c r="Z7" s="29" t="s">
        <v>30</v>
      </c>
      <c r="AA7" s="30"/>
      <c r="AB7" s="31"/>
      <c r="AC7" s="31"/>
      <c r="AD7" s="31"/>
      <c r="AE7" s="32" t="s">
        <v>31</v>
      </c>
      <c r="AF7" s="32" t="s">
        <v>31</v>
      </c>
      <c r="AG7" s="32" t="s">
        <v>31</v>
      </c>
      <c r="AH7" s="30" t="s">
        <v>32</v>
      </c>
      <c r="AI7" s="30"/>
      <c r="AJ7" s="30"/>
      <c r="AK7" s="30"/>
      <c r="AL7" s="30"/>
      <c r="AM7" s="30"/>
    </row>
    <row r="8" ht="15.0" customHeight="1">
      <c r="A8" s="33" t="s">
        <v>33</v>
      </c>
      <c r="B8" s="34" t="s">
        <v>34</v>
      </c>
      <c r="C8" s="35" t="s">
        <v>35</v>
      </c>
      <c r="D8" s="36" t="s">
        <v>28</v>
      </c>
      <c r="E8" s="37" t="s">
        <v>36</v>
      </c>
      <c r="F8" s="37" t="s">
        <v>37</v>
      </c>
      <c r="G8" s="38"/>
      <c r="H8" s="38"/>
      <c r="I8" s="38" t="s">
        <v>38</v>
      </c>
      <c r="J8" s="39"/>
      <c r="K8" s="40"/>
      <c r="L8" s="38" t="s">
        <v>38</v>
      </c>
      <c r="M8" s="39"/>
      <c r="N8" s="40"/>
      <c r="O8" s="41" t="s">
        <v>20</v>
      </c>
      <c r="P8" s="34" t="s">
        <v>21</v>
      </c>
      <c r="Q8" s="42" t="s">
        <v>39</v>
      </c>
      <c r="R8" s="35" t="s">
        <v>23</v>
      </c>
      <c r="S8" s="41" t="s">
        <v>40</v>
      </c>
      <c r="T8" s="43" t="s">
        <v>23</v>
      </c>
      <c r="U8" s="43" t="s">
        <v>23</v>
      </c>
      <c r="V8" s="43" t="s">
        <v>23</v>
      </c>
      <c r="W8" s="37" t="s">
        <v>41</v>
      </c>
      <c r="X8" s="44" t="s">
        <v>42</v>
      </c>
      <c r="Y8" s="44"/>
      <c r="Z8" s="45"/>
      <c r="AA8" s="30"/>
      <c r="AB8" s="31" t="s">
        <v>43</v>
      </c>
      <c r="AC8" s="31" t="s">
        <v>44</v>
      </c>
      <c r="AD8" s="46" t="s">
        <v>40</v>
      </c>
      <c r="AE8" s="32" t="s">
        <v>45</v>
      </c>
      <c r="AF8" s="32" t="s">
        <v>46</v>
      </c>
      <c r="AG8" s="32" t="s">
        <v>47</v>
      </c>
      <c r="AH8" s="30" t="s">
        <v>48</v>
      </c>
      <c r="AI8" s="30"/>
      <c r="AJ8" s="30"/>
      <c r="AK8" s="30"/>
      <c r="AL8" s="30"/>
      <c r="AM8" s="30"/>
    </row>
    <row r="9" ht="18.0" customHeight="1">
      <c r="A9" s="47" t="s">
        <v>102</v>
      </c>
      <c r="B9" s="48">
        <v>78.84</v>
      </c>
      <c r="C9" s="49" t="s">
        <v>177</v>
      </c>
      <c r="D9" s="49" t="s">
        <v>194</v>
      </c>
      <c r="E9" s="49" t="s">
        <v>228</v>
      </c>
      <c r="F9" s="52"/>
      <c r="G9" s="155" t="s">
        <v>229</v>
      </c>
      <c r="H9" s="253" t="s">
        <v>65</v>
      </c>
      <c r="I9" s="52">
        <v>90.0</v>
      </c>
      <c r="J9" s="278" t="s">
        <v>125</v>
      </c>
      <c r="K9" s="278" t="s">
        <v>125</v>
      </c>
      <c r="L9" s="52">
        <v>100.0</v>
      </c>
      <c r="M9" s="52">
        <v>-156.0</v>
      </c>
      <c r="N9" s="278" t="s">
        <v>125</v>
      </c>
      <c r="O9" s="55">
        <f>IF(MAX(I9:K9)&gt;0,IF(MAX(I9:K9)&lt;0,0,TRUNC(MAX(I9:K9)/1)*1),"")</f>
        <v>90</v>
      </c>
      <c r="P9" s="56">
        <f>IF(MAX(L9:N9)&gt;0,IF(MAX(L9:N9)&lt;0,0,TRUNC(MAX(L9:N9)/1)*1),"")</f>
        <v>100</v>
      </c>
      <c r="Q9" s="57">
        <f>IF(O9="","",IF(P9="","",IF(SUM(O9:P9)=0,"",SUM(O9:P9))))</f>
        <v>190</v>
      </c>
      <c r="R9" s="58">
        <f>IF(Q9="","",IF(C9="","",IF((AB9="k"),IF(B9&gt;153.655,Q9,IF(B9&lt;28,10^(0.783497476*LOG10(28/153.655)^2)*Q9,10^(0.783497476*LOG10(B9/153.655)^2)*Q9)),IF(B9&gt;175.508,Q9,IF(B9&lt;32,10^(0.75194503*LOG10(32/175.508)^2)*Q9,10^(0.75194503*LOG10(B9/175.508)^2)*Q9)))))</f>
        <v>234.1973371</v>
      </c>
      <c r="S9" s="59" t="str">
        <f>IF(AD9=1,R9*AG9,"")</f>
        <v/>
      </c>
      <c r="T9" s="60">
        <f>IF('K9'!G7="","",'K9'!G7)</f>
        <v>8.88</v>
      </c>
      <c r="U9" s="60">
        <f>IF('K9'!K7="","",'K9'!K7)</f>
        <v>10.05</v>
      </c>
      <c r="V9" s="60">
        <f>IF('K9'!N7="","",'K9'!N7)</f>
        <v>6.16</v>
      </c>
      <c r="W9" s="60"/>
      <c r="X9" s="206" t="str">
        <f>IF(AC9&gt;34,(IF(OR(Q10="",T10="",U10="",V10=""),"",SUM(Q10,T10,U10,V10))*AG9),IF(OR(Q10="",T10="",U10="",V10=""),"",""))</f>
        <v/>
      </c>
      <c r="Y9" s="62"/>
      <c r="Z9" s="63"/>
      <c r="AA9" s="64">
        <f>V5</f>
        <v>44822</v>
      </c>
      <c r="AB9" s="65" t="str">
        <f>IF(ISNUMBER(FIND("M",C9)),"m",IF(ISNUMBER(FIND("K",C9)),"k"))</f>
        <v>m</v>
      </c>
      <c r="AC9" s="66">
        <f>IF(OR(E9="",AA9=""),0,(YEAR(AA9)-YEAR(E9)))</f>
        <v>26</v>
      </c>
      <c r="AD9" s="67" t="str">
        <f>IF(AC9&gt;34,1,"")</f>
        <v/>
      </c>
      <c r="AE9" s="68" t="b">
        <f>IF(AD9=1,LOOKUP(AC9,'Meltzer-Faber'!A3:A63,'Meltzer-Faber'!B3:B63))</f>
        <v>0</v>
      </c>
      <c r="AF9" s="68" t="b">
        <f>IF(AD9=1,LOOKUP(AC9,'Meltzer-Faber'!A3:A63,'Meltzer-Faber'!C3:C63))</f>
        <v>0</v>
      </c>
      <c r="AG9" s="68" t="b">
        <f>IF(AB9="m",AE9,IF(AB9="k",AF9,""))</f>
        <v>0</v>
      </c>
      <c r="AH9" s="246">
        <f>IF(B9="","",IF(B9&gt;175.508,1,IF(B9&lt;32,10^(0.75194503*LOG10(32/175.508)^2),10^(0.75194503*LOG10(B9/175.508)^2))))</f>
        <v>1.232617563</v>
      </c>
      <c r="AI9" s="30"/>
      <c r="AJ9" s="30"/>
      <c r="AK9" s="30"/>
      <c r="AL9" s="30"/>
      <c r="AM9" s="30"/>
    </row>
    <row r="10" ht="18.0" customHeight="1">
      <c r="A10" s="70"/>
      <c r="B10" s="71"/>
      <c r="C10" s="72"/>
      <c r="D10" s="73"/>
      <c r="E10" s="254"/>
      <c r="F10" s="75"/>
      <c r="G10" s="76"/>
      <c r="H10" s="76"/>
      <c r="I10" s="77"/>
      <c r="J10" s="78"/>
      <c r="K10" s="79"/>
      <c r="L10" s="80"/>
      <c r="M10" s="78"/>
      <c r="N10" s="79"/>
      <c r="O10" s="72"/>
      <c r="P10" s="81"/>
      <c r="Q10" s="82">
        <f>IF(R9="","",R9*1.2)</f>
        <v>281.0368045</v>
      </c>
      <c r="R10" s="78"/>
      <c r="S10" s="83"/>
      <c r="T10" s="84">
        <f>IF(T9="","",T9*20)</f>
        <v>177.6</v>
      </c>
      <c r="U10" s="84">
        <f>IF(U9="","",(U9*10)*AH9)</f>
        <v>123.8780651</v>
      </c>
      <c r="V10" s="84">
        <f>IF(V9="","",IF((80+(8-ROUNDUP(V9,1))*40)&lt;0,0,80+(8-ROUNDUP(V9,1))*40))</f>
        <v>152</v>
      </c>
      <c r="W10" s="84">
        <f>IF(SUM(T10,U10,V10)&gt;0,SUM(T10,U10,V10),"")</f>
        <v>453.4780651</v>
      </c>
      <c r="X10" s="61">
        <f>IF(OR(Q10="",T10="",U10="",V10=""),"",SUM(Q10,T10,U10,V10))</f>
        <v>734.5148696</v>
      </c>
      <c r="Y10" s="85">
        <v>4.0</v>
      </c>
      <c r="Z10" s="86"/>
      <c r="AA10" s="64"/>
      <c r="AB10" s="65"/>
      <c r="AC10" s="66"/>
      <c r="AD10" s="67"/>
      <c r="AE10" s="68"/>
      <c r="AF10" s="68"/>
      <c r="AG10" s="68"/>
      <c r="AH10" s="30"/>
      <c r="AI10" s="30"/>
      <c r="AJ10" s="30"/>
      <c r="AK10" s="30"/>
      <c r="AL10" s="30"/>
      <c r="AM10" s="30"/>
    </row>
    <row r="11" ht="18.0" customHeight="1">
      <c r="A11" s="207" t="s">
        <v>146</v>
      </c>
      <c r="B11" s="208">
        <v>88.72</v>
      </c>
      <c r="C11" s="209" t="s">
        <v>177</v>
      </c>
      <c r="D11" s="209" t="s">
        <v>194</v>
      </c>
      <c r="E11" s="209" t="s">
        <v>230</v>
      </c>
      <c r="F11" s="212"/>
      <c r="G11" s="279" t="s">
        <v>231</v>
      </c>
      <c r="H11" s="280" t="s">
        <v>123</v>
      </c>
      <c r="I11" s="212">
        <v>65.0</v>
      </c>
      <c r="J11" s="212">
        <v>70.0</v>
      </c>
      <c r="K11" s="212">
        <v>75.0</v>
      </c>
      <c r="L11" s="212">
        <v>90.0</v>
      </c>
      <c r="M11" s="212">
        <v>95.0</v>
      </c>
      <c r="N11" s="212">
        <v>100.0</v>
      </c>
      <c r="O11" s="214">
        <f>IF(MAX(I11:K11)&gt;0,IF(MAX(I11:K11)&lt;0,0,TRUNC(MAX(I11:K11)/1)*1),"")</f>
        <v>75</v>
      </c>
      <c r="P11" s="215">
        <f>IF(MAX(L11:N11)&gt;0,IF(MAX(L11:N11)&lt;0,0,TRUNC(MAX(L11:N11)/1)*1),"")</f>
        <v>100</v>
      </c>
      <c r="Q11" s="216">
        <f>IF(O11="","",IF(P11="","",IF(SUM(O11:P11)=0,"",SUM(O11:P11))))</f>
        <v>175</v>
      </c>
      <c r="R11" s="217">
        <f>IF(Q11="","",IF(C11="","",IF((AB11="k"),IF(B11&gt;153.655,Q11,IF(B11&lt;28,10^(0.783497476*LOG10(28/153.655)^2)*Q11,10^(0.783497476*LOG10(B11/153.655)^2)*Q11)),IF(B11&gt;175.508,Q11,IF(B11&lt;32,10^(0.75194503*LOG10(32/175.508)^2)*Q11,10^(0.75194503*LOG10(B11/175.508)^2)*Q11)))))</f>
        <v>203.7244289</v>
      </c>
      <c r="S11" s="218" t="str">
        <f>IF(AD11=1,R11*AG11,"")</f>
        <v/>
      </c>
      <c r="T11" s="219">
        <f>IF('K9'!G9="","",'K9'!G9)</f>
        <v>8.58</v>
      </c>
      <c r="U11" s="219">
        <f>IF('K9'!K9="","",'K9'!K9)</f>
        <v>13.49</v>
      </c>
      <c r="V11" s="219">
        <f>IF('K9'!N9="","",'K9'!N9)</f>
        <v>6.52</v>
      </c>
      <c r="W11" s="219"/>
      <c r="X11" s="220" t="str">
        <f>IF(AC11&gt;34,(IF(OR(Q12="",T12="",U12="",V12=""),"",SUM(Q12,T12,U12,V12))*AG11),IF(OR(Q12="",T12="",U12="",V12=""),"",""))</f>
        <v/>
      </c>
      <c r="Y11" s="88"/>
      <c r="Z11" s="89"/>
      <c r="AA11" s="64">
        <f>V5</f>
        <v>44822</v>
      </c>
      <c r="AB11" s="65" t="str">
        <f>IF(ISNUMBER(FIND("M",C11)),"m",IF(ISNUMBER(FIND("K",C11)),"k"))</f>
        <v>m</v>
      </c>
      <c r="AC11" s="66">
        <f>IF(OR(E11="",AA11=""),0,(YEAR(AA11)-YEAR(E11)))</f>
        <v>26</v>
      </c>
      <c r="AD11" s="67" t="str">
        <f>IF(AC11&gt;34,1,"")</f>
        <v/>
      </c>
      <c r="AE11" s="68" t="b">
        <f>IF(AD11=1,LOOKUP(AC11,'Meltzer-Faber'!A3:A63,'Meltzer-Faber'!B3:B63))</f>
        <v>0</v>
      </c>
      <c r="AF11" s="68" t="b">
        <f>IF(AD11=1,LOOKUP(AC11,'Meltzer-Faber'!A3:A63,'Meltzer-Faber'!C3:C63))</f>
        <v>0</v>
      </c>
      <c r="AG11" s="68" t="b">
        <f>IF(AB11="m",AE11,IF(AB11="k",AF11,""))</f>
        <v>0</v>
      </c>
      <c r="AH11" s="246">
        <f>IF(B11="","",IF(B11&gt;175.508,1,IF(B11&lt;32,10^(0.75194503*LOG10(32/175.508)^2),10^(0.75194503*LOG10(B11/175.508)^2))))</f>
        <v>1.164139594</v>
      </c>
      <c r="AI11" s="30"/>
      <c r="AJ11" s="30"/>
      <c r="AK11" s="30"/>
      <c r="AL11" s="30"/>
      <c r="AM11" s="30"/>
    </row>
    <row r="12" ht="18.0" customHeight="1">
      <c r="A12" s="230"/>
      <c r="B12" s="231"/>
      <c r="C12" s="232"/>
      <c r="D12" s="233"/>
      <c r="E12" s="281"/>
      <c r="F12" s="235"/>
      <c r="G12" s="236"/>
      <c r="H12" s="236"/>
      <c r="I12" s="237"/>
      <c r="J12" s="78"/>
      <c r="K12" s="79"/>
      <c r="L12" s="238"/>
      <c r="M12" s="78"/>
      <c r="N12" s="79"/>
      <c r="O12" s="232"/>
      <c r="P12" s="239"/>
      <c r="Q12" s="240">
        <f>IF(R11="","",R11*1.2)</f>
        <v>244.4693147</v>
      </c>
      <c r="R12" s="78"/>
      <c r="S12" s="241"/>
      <c r="T12" s="242">
        <f>IF(T11="","",T11*20)</f>
        <v>171.6</v>
      </c>
      <c r="U12" s="242">
        <f>IF(U11="","",(U11*10)*AH11)</f>
        <v>157.0424312</v>
      </c>
      <c r="V12" s="242">
        <f>IF(V11="","",IF((80+(8-ROUNDUP(V11,1))*40)&lt;0,0,80+(8-ROUNDUP(V11,1))*40))</f>
        <v>136</v>
      </c>
      <c r="W12" s="242">
        <f>IF(SUM(T12,U12,V12)&gt;0,SUM(T12,U12,V12),"")</f>
        <v>464.6424312</v>
      </c>
      <c r="X12" s="243">
        <f>IF(OR(Q12="",T12="",U12="",V12=""),"",SUM(Q12,T12,U12,V12))</f>
        <v>709.1117459</v>
      </c>
      <c r="Y12" s="85">
        <v>5.0</v>
      </c>
      <c r="Z12" s="86"/>
      <c r="AA12" s="6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ht="18.0" customHeight="1">
      <c r="A13" s="90" t="s">
        <v>146</v>
      </c>
      <c r="B13" s="91">
        <v>83.54</v>
      </c>
      <c r="C13" s="92" t="s">
        <v>177</v>
      </c>
      <c r="D13" s="92" t="s">
        <v>194</v>
      </c>
      <c r="E13" s="92" t="s">
        <v>232</v>
      </c>
      <c r="F13" s="95"/>
      <c r="G13" s="256" t="s">
        <v>233</v>
      </c>
      <c r="H13" s="248" t="s">
        <v>145</v>
      </c>
      <c r="I13" s="95">
        <v>90.0</v>
      </c>
      <c r="J13" s="95">
        <v>94.0</v>
      </c>
      <c r="K13" s="95">
        <v>97.0</v>
      </c>
      <c r="L13" s="95">
        <v>120.0</v>
      </c>
      <c r="M13" s="95">
        <v>129.0</v>
      </c>
      <c r="N13" s="95">
        <v>138.0</v>
      </c>
      <c r="O13" s="98">
        <f>IF(MAX(I13:K13)&gt;0,IF(MAX(I13:K13)&lt;0,0,TRUNC(MAX(I13:K13)/1)*1),"")</f>
        <v>97</v>
      </c>
      <c r="P13" s="99">
        <f>IF(MAX(L13:N13)&gt;0,IF(MAX(L13:N13)&lt;0,0,TRUNC(MAX(L13:N13)/1)*1),"")</f>
        <v>138</v>
      </c>
      <c r="Q13" s="100">
        <f>IF(O13="","",IF(P13="","",IF(SUM(O13:P13)=0,"",SUM(O13:P13))))</f>
        <v>235</v>
      </c>
      <c r="R13" s="101">
        <f>IF(Q13="","",IF(C13="","",IF((AB13="k"),IF(B13&gt;153.655,Q13,IF(B13&lt;28,10^(0.783497476*LOG10(28/153.655)^2)*Q13,10^(0.783497476*LOG10(B13/153.655)^2)*Q13)),IF(B13&gt;175.508,Q13,IF(B13&lt;32,10^(0.75194503*LOG10(32/175.508)^2)*Q13,10^(0.75194503*LOG10(B13/175.508)^2)*Q13)))))</f>
        <v>281.3374445</v>
      </c>
      <c r="S13" s="102" t="str">
        <f>IF(AD13=1,R13*AG13,"")</f>
        <v/>
      </c>
      <c r="T13" s="103">
        <f>IF('K9'!G11="","",'K9'!G11)</f>
        <v>8.05</v>
      </c>
      <c r="U13" s="103">
        <f>IF('K9'!K11="","",'K9'!K11)</f>
        <v>11.33</v>
      </c>
      <c r="V13" s="103">
        <f>IF('K9'!N11="","",'K9'!N11)</f>
        <v>6.52</v>
      </c>
      <c r="W13" s="103"/>
      <c r="X13" s="249" t="str">
        <f>IF(AC13&gt;34,(IF(OR(Q14="",T14="",U14="",V14=""),"",SUM(Q14,T14,U14,V14))*AG13),IF(OR(Q14="",T14="",U14="",V14=""),"",""))</f>
        <v/>
      </c>
      <c r="Y13" s="105"/>
      <c r="Z13" s="106"/>
      <c r="AA13" s="107">
        <f>V5</f>
        <v>44822</v>
      </c>
      <c r="AB13" s="108" t="str">
        <f>IF(ISNUMBER(FIND("M",C13)),"m",IF(ISNUMBER(FIND("K",C13)),"k"))</f>
        <v>m</v>
      </c>
      <c r="AC13" s="109">
        <f>IF(OR(E13="",AA13=""),0,(YEAR(AA13)-YEAR(E13)))</f>
        <v>25</v>
      </c>
      <c r="AD13" s="110" t="str">
        <f>IF(AC13&gt;34,1,"")</f>
        <v/>
      </c>
      <c r="AE13" s="111" t="b">
        <f>IF(AD13=1,LOOKUP(AC13,'Meltzer-Faber'!A3:A63,'Meltzer-Faber'!B3:B63))</f>
        <v>0</v>
      </c>
      <c r="AF13" s="111" t="b">
        <f>IF(AD13=1,LOOKUP(AC13,'Meltzer-Faber'!A3:A63,'Meltzer-Faber'!C3:C63))</f>
        <v>0</v>
      </c>
      <c r="AG13" s="111" t="b">
        <f>IF(AB13="m",AE13,IF(AB13="k",AF13,""))</f>
        <v>0</v>
      </c>
      <c r="AH13" s="130">
        <f>IF(B13="","",IF(B13&gt;175.508,1,IF(B13&lt;32,10^(0.75194503*LOG10(32/175.508)^2),10^(0.75194503*LOG10(B13/175.508)^2))))</f>
        <v>1.197180615</v>
      </c>
      <c r="AI13" s="113"/>
      <c r="AJ13" s="113"/>
      <c r="AK13" s="113"/>
      <c r="AL13" s="113"/>
      <c r="AM13" s="113"/>
    </row>
    <row r="14" ht="18.0" customHeight="1">
      <c r="A14" s="114"/>
      <c r="B14" s="115"/>
      <c r="C14" s="116"/>
      <c r="D14" s="117"/>
      <c r="E14" s="258"/>
      <c r="F14" s="119"/>
      <c r="G14" s="120"/>
      <c r="H14" s="120"/>
      <c r="I14" s="121"/>
      <c r="J14" s="78"/>
      <c r="K14" s="79"/>
      <c r="L14" s="122"/>
      <c r="M14" s="78"/>
      <c r="N14" s="79"/>
      <c r="O14" s="116"/>
      <c r="P14" s="123"/>
      <c r="Q14" s="124">
        <f>IF(R13="","",R13*1.2)</f>
        <v>337.6049334</v>
      </c>
      <c r="R14" s="78"/>
      <c r="S14" s="125"/>
      <c r="T14" s="126">
        <f>IF(T13="","",T13*20)</f>
        <v>161</v>
      </c>
      <c r="U14" s="126">
        <f>IF(U13="","",(U13*10)*AH13)</f>
        <v>135.6405637</v>
      </c>
      <c r="V14" s="126">
        <f>IF(V13="","",IF((80+(8-ROUNDUP(V13,1))*40)&lt;0,0,80+(8-ROUNDUP(V13,1))*40))</f>
        <v>136</v>
      </c>
      <c r="W14" s="126">
        <f>IF(SUM(T14,U14,V14)&gt;0,SUM(T14,U14,V14),"")</f>
        <v>432.6405637</v>
      </c>
      <c r="X14" s="104">
        <f>IF(OR(Q14="",T14="",U14="",V14=""),"",SUM(Q14,T14,U14,V14))</f>
        <v>770.245497</v>
      </c>
      <c r="Y14" s="127">
        <v>3.0</v>
      </c>
      <c r="Z14" s="128"/>
      <c r="AA14" s="107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</row>
    <row r="15" ht="18.0" customHeight="1">
      <c r="A15" s="260" t="s">
        <v>186</v>
      </c>
      <c r="B15" s="91">
        <v>110.35</v>
      </c>
      <c r="C15" s="92" t="s">
        <v>177</v>
      </c>
      <c r="D15" s="92" t="s">
        <v>194</v>
      </c>
      <c r="E15" s="92" t="s">
        <v>234</v>
      </c>
      <c r="F15" s="95"/>
      <c r="G15" s="256" t="s">
        <v>235</v>
      </c>
      <c r="H15" s="257" t="s">
        <v>65</v>
      </c>
      <c r="I15" s="95">
        <v>120.0</v>
      </c>
      <c r="J15" s="95">
        <v>126.0</v>
      </c>
      <c r="K15" s="95">
        <v>128.0</v>
      </c>
      <c r="L15" s="95">
        <v>150.0</v>
      </c>
      <c r="M15" s="95">
        <v>155.0</v>
      </c>
      <c r="N15" s="95">
        <v>160.0</v>
      </c>
      <c r="O15" s="98">
        <f>IF(MAX(I15:K15)&gt;0,IF(MAX(I15:K15)&lt;0,0,TRUNC(MAX(I15:K15)/1)*1),"")</f>
        <v>128</v>
      </c>
      <c r="P15" s="99">
        <f>IF(MAX(L15:N15)&gt;0,IF(MAX(L15:N15)&lt;0,0,TRUNC(MAX(L15:N15)/1)*1),"")</f>
        <v>160</v>
      </c>
      <c r="Q15" s="100">
        <f>IF(O15="","",IF(P15="","",IF(SUM(O15:P15)=0,"",SUM(O15:P15))))</f>
        <v>288</v>
      </c>
      <c r="R15" s="101">
        <f>IF(Q15="","",IF(C15="","",IF((AB15="k"),IF(B15&gt;153.655,Q15,IF(B15&lt;28,10^(0.783497476*LOG10(28/153.655)^2)*Q15,10^(0.783497476*LOG10(B15/153.655)^2)*Q15)),IF(B15&gt;175.508,Q15,IF(B15&lt;32,10^(0.75194503*LOG10(32/175.508)^2)*Q15,10^(0.75194503*LOG10(B15/175.508)^2)*Q15)))))</f>
        <v>308.9801622</v>
      </c>
      <c r="S15" s="102" t="str">
        <f>IF(AD15=1,R15*AG15,"")</f>
        <v/>
      </c>
      <c r="T15" s="103">
        <f>IF('K9'!G13="","",'K9'!G13)</f>
        <v>9.03</v>
      </c>
      <c r="U15" s="103">
        <f>IF('K9'!K13="","",'K9'!K13)</f>
        <v>14.88</v>
      </c>
      <c r="V15" s="103">
        <f>IF('K9'!N13="","",'K9'!N13)</f>
        <v>6.29</v>
      </c>
      <c r="W15" s="103"/>
      <c r="X15" s="249" t="str">
        <f>IF(AC15&gt;34,(IF(OR(Q16="",T16="",U16="",V16=""),"",SUM(Q16,T16,U16,V16))*AG15),IF(OR(Q16="",T16="",U16="",V16=""),"",""))</f>
        <v/>
      </c>
      <c r="Y15" s="105"/>
      <c r="Z15" s="106"/>
      <c r="AA15" s="107">
        <f>V5</f>
        <v>44822</v>
      </c>
      <c r="AB15" s="108" t="str">
        <f>IF(ISNUMBER(FIND("M",C15)),"m",IF(ISNUMBER(FIND("K",C15)),"k"))</f>
        <v>m</v>
      </c>
      <c r="AC15" s="109">
        <f>IF(OR(E15="",AA15=""),0,(YEAR(AA15)-YEAR(E15)))</f>
        <v>30</v>
      </c>
      <c r="AD15" s="110" t="str">
        <f>IF(AC15&gt;34,1,"")</f>
        <v/>
      </c>
      <c r="AE15" s="111" t="b">
        <f>IF(AD15=1,LOOKUP(AC15,'Meltzer-Faber'!A3:A63,'Meltzer-Faber'!B3:B63))</f>
        <v>0</v>
      </c>
      <c r="AF15" s="111" t="b">
        <f>IF(AD15=1,LOOKUP(AC15,'Meltzer-Faber'!A3:A63,'Meltzer-Faber'!C3:C63))</f>
        <v>0</v>
      </c>
      <c r="AG15" s="111" t="b">
        <f>IF(AB15="m",AE15,IF(AB15="k",AF15,""))</f>
        <v>0</v>
      </c>
      <c r="AH15" s="130">
        <f>IF(B15="","",IF(B15&gt;175.508,1,IF(B15&lt;32,10^(0.75194503*LOG10(32/175.508)^2),10^(0.75194503*LOG10(B15/175.508)^2))))</f>
        <v>1.072847785</v>
      </c>
      <c r="AI15" s="113"/>
      <c r="AJ15" s="113"/>
      <c r="AK15" s="113"/>
      <c r="AL15" s="113"/>
      <c r="AM15" s="113"/>
    </row>
    <row r="16" ht="18.0" customHeight="1">
      <c r="A16" s="114"/>
      <c r="B16" s="115"/>
      <c r="C16" s="116"/>
      <c r="D16" s="117"/>
      <c r="E16" s="258"/>
      <c r="F16" s="119"/>
      <c r="G16" s="120"/>
      <c r="H16" s="120"/>
      <c r="I16" s="121"/>
      <c r="J16" s="78"/>
      <c r="K16" s="79"/>
      <c r="L16" s="122"/>
      <c r="M16" s="78"/>
      <c r="N16" s="79"/>
      <c r="O16" s="116"/>
      <c r="P16" s="123"/>
      <c r="Q16" s="124">
        <f>IF(R15="","",R15*1.2)</f>
        <v>370.7761946</v>
      </c>
      <c r="R16" s="78"/>
      <c r="S16" s="125"/>
      <c r="T16" s="126">
        <f>IF(T15="","",T15*20)</f>
        <v>180.6</v>
      </c>
      <c r="U16" s="126">
        <f>IF(U15="","",(U15*10)*AH15)</f>
        <v>159.6397505</v>
      </c>
      <c r="V16" s="126">
        <f>IF(V15="","",IF((80+(8-ROUNDUP(V15,1))*40)&lt;0,0,80+(8-ROUNDUP(V15,1))*40))</f>
        <v>148</v>
      </c>
      <c r="W16" s="126">
        <f>IF(SUM(T16,U16,V16)&gt;0,SUM(T16,U16,V16),"")</f>
        <v>488.2397505</v>
      </c>
      <c r="X16" s="104">
        <f>IF(OR(Q16="",T16="",U16="",V16=""),"",SUM(Q16,T16,U16,V16))</f>
        <v>859.0159451</v>
      </c>
      <c r="Y16" s="127">
        <v>2.0</v>
      </c>
      <c r="Z16" s="128"/>
      <c r="AA16" s="10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</row>
    <row r="17" ht="18.0" customHeight="1">
      <c r="A17" s="260" t="s">
        <v>189</v>
      </c>
      <c r="B17" s="91">
        <v>108.83</v>
      </c>
      <c r="C17" s="92" t="s">
        <v>177</v>
      </c>
      <c r="D17" s="92" t="s">
        <v>194</v>
      </c>
      <c r="E17" s="92" t="s">
        <v>236</v>
      </c>
      <c r="F17" s="95"/>
      <c r="G17" s="256" t="s">
        <v>237</v>
      </c>
      <c r="H17" s="248" t="s">
        <v>90</v>
      </c>
      <c r="I17" s="95">
        <v>-125.0</v>
      </c>
      <c r="J17" s="95">
        <v>-125.0</v>
      </c>
      <c r="K17" s="95">
        <v>-125.0</v>
      </c>
      <c r="L17" s="250" t="s">
        <v>125</v>
      </c>
      <c r="M17" s="250" t="s">
        <v>125</v>
      </c>
      <c r="N17" s="250" t="s">
        <v>125</v>
      </c>
      <c r="O17" s="98" t="str">
        <f>IF(MAX(I17:K17)&gt;0,IF(MAX(I17:K17)&lt;0,0,TRUNC(MAX(I17:K17)/1)*1),"")</f>
        <v/>
      </c>
      <c r="P17" s="99" t="str">
        <f>IF(MAX(L17:N17)&gt;0,IF(MAX(L17:N17)&lt;0,0,TRUNC(MAX(L17:N17)/1)*1),"")</f>
        <v/>
      </c>
      <c r="Q17" s="100" t="str">
        <f>IF(O17="","",IF(P17="","",IF(SUM(O17:P17)=0,"",SUM(O17:P17))))</f>
        <v/>
      </c>
      <c r="R17" s="101" t="str">
        <f>IF(Q17="","",IF(C17="","",IF((AB17="k"),IF(B17&gt;153.655,Q17,IF(B17&lt;28,10^(0.783497476*LOG10(28/153.655)^2)*Q17,10^(0.783497476*LOG10(B17/153.655)^2)*Q17)),IF(B17&gt;175.508,Q17,IF(B17&lt;32,10^(0.75194503*LOG10(32/175.508)^2)*Q17,10^(0.75194503*LOG10(B17/175.508)^2)*Q17)))))</f>
        <v/>
      </c>
      <c r="S17" s="102" t="str">
        <f>IF(AD17=1,R17*AG17,"")</f>
        <v/>
      </c>
      <c r="T17" s="103" t="str">
        <f>IF('K9'!G15="","",'K9'!G15)</f>
        <v/>
      </c>
      <c r="U17" s="103" t="str">
        <f>IF('K9'!K15="","",'K9'!K15)</f>
        <v/>
      </c>
      <c r="V17" s="103" t="str">
        <f>IF('K9'!N15="","",'K9'!N15)</f>
        <v/>
      </c>
      <c r="W17" s="103"/>
      <c r="X17" s="249" t="str">
        <f>IF(AC17&gt;34,(IF(OR(Q18="",T18="",U18="",V18=""),"",SUM(Q18,T18,U18,V18))*AG17),IF(OR(Q18="",T18="",U18="",V18=""),"",""))</f>
        <v/>
      </c>
      <c r="Y17" s="105"/>
      <c r="Z17" s="106"/>
      <c r="AA17" s="107">
        <f>V5</f>
        <v>44822</v>
      </c>
      <c r="AB17" s="108" t="str">
        <f>IF(ISNUMBER(FIND("M",C17)),"m",IF(ISNUMBER(FIND("K",C17)),"k"))</f>
        <v>m</v>
      </c>
      <c r="AC17" s="109">
        <f>IF(OR(E17="",AA17=""),0,(YEAR(AA17)-YEAR(E17)))</f>
        <v>31</v>
      </c>
      <c r="AD17" s="110" t="str">
        <f>IF(AC17&gt;34,1,"")</f>
        <v/>
      </c>
      <c r="AE17" s="111" t="b">
        <f>IF(AD17=1,LOOKUP(AC17,'Meltzer-Faber'!A3:A63,'Meltzer-Faber'!B3:B63))</f>
        <v>0</v>
      </c>
      <c r="AF17" s="111" t="b">
        <f>IF(AD17=1,LOOKUP(AC17,'Meltzer-Faber'!A3:A63,'Meltzer-Faber'!C3:C63))</f>
        <v>0</v>
      </c>
      <c r="AG17" s="111" t="b">
        <f>IF(AB17="m",AE17,IF(AB17="k",AF17,""))</f>
        <v>0</v>
      </c>
      <c r="AH17" s="130">
        <f>IF(B17="","",IF(B17&gt;175.508,1,IF(B17&lt;32,10^(0.75194503*LOG10(32/175.508)^2),10^(0.75194503*LOG10(B17/175.508)^2))))</f>
        <v>1.077434812</v>
      </c>
      <c r="AI17" s="113"/>
      <c r="AJ17" s="113"/>
      <c r="AK17" s="113"/>
      <c r="AL17" s="113"/>
      <c r="AM17" s="130"/>
    </row>
    <row r="18" ht="18.0" customHeight="1">
      <c r="A18" s="114"/>
      <c r="B18" s="115"/>
      <c r="C18" s="116"/>
      <c r="D18" s="117"/>
      <c r="E18" s="258"/>
      <c r="F18" s="119"/>
      <c r="G18" s="120"/>
      <c r="H18" s="120"/>
      <c r="I18" s="121"/>
      <c r="J18" s="78"/>
      <c r="K18" s="79"/>
      <c r="L18" s="122"/>
      <c r="M18" s="78"/>
      <c r="N18" s="79"/>
      <c r="O18" s="116"/>
      <c r="P18" s="123"/>
      <c r="Q18" s="124" t="str">
        <f>IF(R17="","",R17*1.2)</f>
        <v/>
      </c>
      <c r="R18" s="78"/>
      <c r="S18" s="125"/>
      <c r="T18" s="126" t="str">
        <f>IF(T17="","",T17*20)</f>
        <v/>
      </c>
      <c r="U18" s="126" t="str">
        <f>IF(U17="","",(U17*10)*AH17)</f>
        <v/>
      </c>
      <c r="V18" s="126" t="str">
        <f>IF(V17="","",IF((80+(8-ROUNDUP(V17,1))*40)&lt;0,0,80+(8-ROUNDUP(V17,1))*40))</f>
        <v/>
      </c>
      <c r="W18" s="126" t="str">
        <f>IF(SUM(T18,U18,V18)&gt;0,SUM(T18,U18,V18),"")</f>
        <v/>
      </c>
      <c r="X18" s="104" t="str">
        <f>IF(OR(Q18="",T18="",U18="",V18=""),"",SUM(Q18,T18,U18,V18))</f>
        <v/>
      </c>
      <c r="Y18" s="127"/>
      <c r="Z18" s="128"/>
      <c r="AA18" s="107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</row>
    <row r="19" ht="18.0" customHeight="1">
      <c r="A19" s="260" t="s">
        <v>186</v>
      </c>
      <c r="B19" s="91">
        <v>121.36</v>
      </c>
      <c r="C19" s="92" t="s">
        <v>177</v>
      </c>
      <c r="D19" s="92" t="s">
        <v>194</v>
      </c>
      <c r="E19" s="92" t="s">
        <v>238</v>
      </c>
      <c r="F19" s="95"/>
      <c r="G19" s="256" t="s">
        <v>239</v>
      </c>
      <c r="H19" s="248" t="s">
        <v>101</v>
      </c>
      <c r="I19" s="95">
        <v>150.0</v>
      </c>
      <c r="J19" s="95">
        <v>155.0</v>
      </c>
      <c r="K19" s="95">
        <v>160.0</v>
      </c>
      <c r="L19" s="95">
        <v>190.0</v>
      </c>
      <c r="M19" s="95">
        <v>200.0</v>
      </c>
      <c r="N19" s="95">
        <v>-206.0</v>
      </c>
      <c r="O19" s="98">
        <f>IF(MAX(I19:K19)&gt;0,IF(MAX(I19:K19)&lt;0,0,TRUNC(MAX(I19:K19)/1)*1),"")</f>
        <v>160</v>
      </c>
      <c r="P19" s="99">
        <f>IF(MAX(L19:N19)&gt;0,IF(MAX(L19:N19)&lt;0,0,TRUNC(MAX(L19:N19)/1)*1),"")</f>
        <v>200</v>
      </c>
      <c r="Q19" s="100">
        <f>IF(O19="","",IF(P19="","",IF(SUM(O19:P19)=0,"",SUM(O19:P19))))</f>
        <v>360</v>
      </c>
      <c r="R19" s="101">
        <f>IF(Q19="","",IF(C19="","",IF((AB19="k"),IF(B19&gt;153.655,Q19,IF(B19&lt;28,10^(0.783497476*LOG10(28/153.655)^2)*Q19,10^(0.783497476*LOG10(B19/153.655)^2)*Q19)),IF(B19&gt;175.508,Q19,IF(B19&lt;32,10^(0.75194503*LOG10(32/175.508)^2)*Q19,10^(0.75194503*LOG10(B19/175.508)^2)*Q19)))))</f>
        <v>376.3618477</v>
      </c>
      <c r="S19" s="102" t="str">
        <f>IF(AD19=1,R19*AG19,"")</f>
        <v/>
      </c>
      <c r="T19" s="103">
        <f>IF('K9'!G17="","",'K9'!G17)</f>
        <v>8.66</v>
      </c>
      <c r="U19" s="103">
        <f>IF('K9'!K17="","",'K9'!K17)</f>
        <v>13.03</v>
      </c>
      <c r="V19" s="103">
        <f>IF('K9'!N17="","",'K9'!N17)</f>
        <v>7.05</v>
      </c>
      <c r="W19" s="103"/>
      <c r="X19" s="249" t="str">
        <f>IF(AC19&gt;34,(IF(OR(Q20="",T20="",U20="",V20=""),"",SUM(Q20,T20,U20,V20))*AG19),IF(OR(Q20="",T20="",U20="",V20=""),"",""))</f>
        <v/>
      </c>
      <c r="Y19" s="105"/>
      <c r="Z19" s="106"/>
      <c r="AA19" s="107">
        <f>V5</f>
        <v>44822</v>
      </c>
      <c r="AB19" s="108" t="str">
        <f>IF(ISNUMBER(FIND("M",C19)),"m",IF(ISNUMBER(FIND("K",C19)),"k"))</f>
        <v>m</v>
      </c>
      <c r="AC19" s="109">
        <f>IF(OR(E19="",AA19=""),0,(YEAR(AA19)-YEAR(E19)))</f>
        <v>33</v>
      </c>
      <c r="AD19" s="110" t="str">
        <f>IF(AC19&gt;34,1,"")</f>
        <v/>
      </c>
      <c r="AE19" s="111" t="b">
        <f>IF(AD19=1,LOOKUP(AC19,'Meltzer-Faber'!A3:A63,'Meltzer-Faber'!B3:B63))</f>
        <v>0</v>
      </c>
      <c r="AF19" s="111" t="b">
        <f>IF(AD19=1,LOOKUP(AC19,'Meltzer-Faber'!A3:A63,'Meltzer-Faber'!C3:C63))</f>
        <v>0</v>
      </c>
      <c r="AG19" s="111" t="b">
        <f>IF(AB19="m",AE19,IF(AB19="k",AF19,""))</f>
        <v>0</v>
      </c>
      <c r="AH19" s="130">
        <f>IF(B19="","",IF(B19&gt;175.508,1,IF(B19&lt;32,10^(0.75194503*LOG10(32/175.508)^2),10^(0.75194503*LOG10(B19/175.508)^2))))</f>
        <v>1.045449577</v>
      </c>
      <c r="AI19" s="113"/>
      <c r="AJ19" s="113"/>
      <c r="AK19" s="113"/>
      <c r="AL19" s="113"/>
      <c r="AM19" s="113"/>
    </row>
    <row r="20" ht="18.0" customHeight="1">
      <c r="A20" s="114"/>
      <c r="B20" s="115"/>
      <c r="C20" s="116"/>
      <c r="D20" s="117"/>
      <c r="E20" s="258"/>
      <c r="F20" s="119"/>
      <c r="G20" s="120"/>
      <c r="H20" s="120"/>
      <c r="I20" s="121"/>
      <c r="J20" s="78"/>
      <c r="K20" s="79"/>
      <c r="L20" s="122"/>
      <c r="M20" s="78"/>
      <c r="N20" s="79"/>
      <c r="O20" s="116"/>
      <c r="P20" s="123"/>
      <c r="Q20" s="124">
        <f>IF(R19="","",R19*1.2)</f>
        <v>451.6342173</v>
      </c>
      <c r="R20" s="78"/>
      <c r="S20" s="125"/>
      <c r="T20" s="126">
        <f>IF(T19="","",T19*20)</f>
        <v>173.2</v>
      </c>
      <c r="U20" s="126">
        <f>IF(U19="","",(U19*10)*AH19)</f>
        <v>136.2220799</v>
      </c>
      <c r="V20" s="126">
        <f>IF(V19="","",IF((80+(8-ROUNDUP(V19,1))*40)&lt;0,0,80+(8-ROUNDUP(V19,1))*40))</f>
        <v>116</v>
      </c>
      <c r="W20" s="126">
        <f>IF(SUM(T20,U20,V20)&gt;0,SUM(T20,U20,V20),"")</f>
        <v>425.4220799</v>
      </c>
      <c r="X20" s="104">
        <f>IF(OR(Q20="",T20="",U20="",V20=""),"",SUM(Q20,T20,U20,V20))</f>
        <v>877.0562972</v>
      </c>
      <c r="Y20" s="127">
        <v>1.0</v>
      </c>
      <c r="Z20" s="128"/>
      <c r="AA20" s="107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ht="18.0" customHeight="1">
      <c r="A21" s="260" t="s">
        <v>189</v>
      </c>
      <c r="B21" s="91">
        <v>105.07</v>
      </c>
      <c r="C21" s="92" t="s">
        <v>240</v>
      </c>
      <c r="D21" s="282" t="s">
        <v>215</v>
      </c>
      <c r="E21" s="92" t="s">
        <v>241</v>
      </c>
      <c r="F21" s="95"/>
      <c r="G21" s="256" t="s">
        <v>242</v>
      </c>
      <c r="H21" s="248" t="s">
        <v>53</v>
      </c>
      <c r="I21" s="95">
        <v>102.0</v>
      </c>
      <c r="J21" s="95">
        <v>106.0</v>
      </c>
      <c r="K21" s="95">
        <v>-110.0</v>
      </c>
      <c r="L21" s="95">
        <v>145.0</v>
      </c>
      <c r="M21" s="95">
        <v>152.0</v>
      </c>
      <c r="N21" s="95">
        <v>-157.0</v>
      </c>
      <c r="O21" s="98">
        <f>IF(MAX(I21:K21)&gt;0,IF(MAX(I21:K21)&lt;0,0,TRUNC(MAX(I21:K21)/1)*1),"")</f>
        <v>106</v>
      </c>
      <c r="P21" s="99">
        <f>IF(MAX(L21:N21)&gt;0,IF(MAX(L21:N21)&lt;0,0,TRUNC(MAX(L21:N21)/1)*1),"")</f>
        <v>152</v>
      </c>
      <c r="Q21" s="100">
        <f>IF(O21="","",IF(P21="","",IF(SUM(O21:P21)=0,"",SUM(O21:P21))))</f>
        <v>258</v>
      </c>
      <c r="R21" s="101">
        <f>IF(Q21="","",IF(C21="","",IF((AB21="k"),IF(B21&gt;153.655,Q21,IF(B21&lt;28,10^(0.783497476*LOG10(28/153.655)^2)*Q21,10^(0.783497476*LOG10(B21/153.655)^2)*Q21)),IF(B21&gt;175.508,Q21,IF(B21&lt;32,10^(0.75194503*LOG10(32/175.508)^2)*Q21,10^(0.75194503*LOG10(B21/175.508)^2)*Q21)))))</f>
        <v>281.1591556</v>
      </c>
      <c r="S21" s="102">
        <f>IF(AD21=1,R21*AG21,"")</f>
        <v>342.4518516</v>
      </c>
      <c r="T21" s="103">
        <f>IF('K9'!G19="","",'K9'!G19)</f>
        <v>8.06</v>
      </c>
      <c r="U21" s="103">
        <f>IF('K9'!K19="","",'K9'!K19)</f>
        <v>12.58</v>
      </c>
      <c r="V21" s="103">
        <f>IF('K9'!N19="","",'K9'!N19)</f>
        <v>6.93</v>
      </c>
      <c r="W21" s="103"/>
      <c r="X21" s="283">
        <f>IF(AC21&gt;34,(IF(OR(Q22="",T22="",U22="",V22=""),"",SUM(Q22,T22,U22,V22))*AG21),IF(OR(Q22="",T22="",U22="",V22=""),"",""))</f>
        <v>920.4222828</v>
      </c>
      <c r="Y21" s="105">
        <v>2.0</v>
      </c>
      <c r="Z21" s="106"/>
      <c r="AA21" s="107">
        <f>V5</f>
        <v>44822</v>
      </c>
      <c r="AB21" s="108" t="str">
        <f>IF(ISNUMBER(FIND("M",C21)),"m",IF(ISNUMBER(FIND("K",C21)),"k"))</f>
        <v>m</v>
      </c>
      <c r="AC21" s="109">
        <f>IF(OR(E21="",AA21=""),0,(YEAR(AA21)-YEAR(E21)))</f>
        <v>46</v>
      </c>
      <c r="AD21" s="110">
        <f>IF(AC21&gt;34,1,"")</f>
        <v>1</v>
      </c>
      <c r="AE21" s="273">
        <f>IF(AD21=1,LOOKUP(AC21,'Meltzer-Faber'!A3:A63,'Meltzer-Faber'!B3:B63))</f>
        <v>1.218</v>
      </c>
      <c r="AF21" s="273">
        <f>IF(AD21=1,LOOKUP(AC21,'Meltzer-Faber'!A3:A63,'Meltzer-Faber'!C3:C63))</f>
        <v>1.244</v>
      </c>
      <c r="AG21" s="273">
        <f>IF(AB21="m",AE21,IF(AB21="k",AF21,""))</f>
        <v>1.218</v>
      </c>
      <c r="AH21" s="130">
        <f>IF(B21="","",IF(B21&gt;175.508,1,IF(B21&lt;32,10^(0.75194503*LOG10(32/175.508)^2),10^(0.75194503*LOG10(B21/175.508)^2))))</f>
        <v>1.089764169</v>
      </c>
      <c r="AI21" s="113"/>
      <c r="AJ21" s="113"/>
      <c r="AK21" s="113"/>
      <c r="AL21" s="113"/>
      <c r="AM21" s="113"/>
    </row>
    <row r="22" ht="18.0" customHeight="1">
      <c r="A22" s="114"/>
      <c r="B22" s="115"/>
      <c r="C22" s="116"/>
      <c r="D22" s="117"/>
      <c r="E22" s="258"/>
      <c r="F22" s="119"/>
      <c r="G22" s="120"/>
      <c r="H22" s="120"/>
      <c r="I22" s="121"/>
      <c r="J22" s="78"/>
      <c r="K22" s="79"/>
      <c r="L22" s="122"/>
      <c r="M22" s="78"/>
      <c r="N22" s="79"/>
      <c r="O22" s="116"/>
      <c r="P22" s="123"/>
      <c r="Q22" s="124">
        <f>IF(R21="","",R21*1.2)</f>
        <v>337.3909867</v>
      </c>
      <c r="R22" s="78"/>
      <c r="S22" s="125"/>
      <c r="T22" s="126">
        <f>IF(T21="","",T21*20)</f>
        <v>161.2</v>
      </c>
      <c r="U22" s="126">
        <f>IF(U21="","",(U21*10)*AH21)</f>
        <v>137.0923325</v>
      </c>
      <c r="V22" s="126">
        <f>IF(V21="","",IF((80+(8-ROUNDUP(V21,1))*40)&lt;0,0,80+(8-ROUNDUP(V21,1))*40))</f>
        <v>120</v>
      </c>
      <c r="W22" s="126">
        <f>IF(SUM(T22,U22,V22)&gt;0,SUM(T22,U22,V22),"")</f>
        <v>418.2923325</v>
      </c>
      <c r="X22" s="104">
        <f>IF(OR(Q22="",T22="",U22="",V22=""),"",SUM(Q22,T22,U22,V22))</f>
        <v>755.6833192</v>
      </c>
      <c r="Y22" s="127"/>
      <c r="Z22" s="128"/>
      <c r="AA22" s="107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ht="18.0" customHeight="1">
      <c r="A23" s="247" t="s">
        <v>159</v>
      </c>
      <c r="B23" s="48">
        <v>95.7</v>
      </c>
      <c r="C23" s="49" t="s">
        <v>243</v>
      </c>
      <c r="D23" s="268" t="s">
        <v>215</v>
      </c>
      <c r="E23" s="49" t="s">
        <v>244</v>
      </c>
      <c r="F23" s="52"/>
      <c r="G23" s="155" t="s">
        <v>245</v>
      </c>
      <c r="H23" s="144" t="s">
        <v>95</v>
      </c>
      <c r="I23" s="52">
        <v>-70.0</v>
      </c>
      <c r="J23" s="52">
        <v>70.0</v>
      </c>
      <c r="K23" s="52">
        <v>76.0</v>
      </c>
      <c r="L23" s="52">
        <v>90.0</v>
      </c>
      <c r="M23" s="52">
        <v>98.0</v>
      </c>
      <c r="N23" s="52">
        <v>104.0</v>
      </c>
      <c r="O23" s="55">
        <f>IF(MAX(I23:K23)&gt;0,IF(MAX(I23:K23)&lt;0,0,TRUNC(MAX(I23:K23)/1)*1),"")</f>
        <v>76</v>
      </c>
      <c r="P23" s="56">
        <f>IF(MAX(L23:N23)&gt;0,IF(MAX(L23:N23)&lt;0,0,TRUNC(MAX(L23:N23)/1)*1),"")</f>
        <v>104</v>
      </c>
      <c r="Q23" s="57">
        <f>IF(O23="","",IF(P23="","",IF(SUM(O23:P23)=0,"",SUM(O23:P23))))</f>
        <v>180</v>
      </c>
      <c r="R23" s="58">
        <f>IF(Q23="","",IF(C23="","",IF((AB23="k"),IF(B23&gt;153.655,Q23,IF(B23&lt;28,10^(0.783497476*LOG10(28/153.655)^2)*Q23,10^(0.783497476*LOG10(B23/153.655)^2)*Q23)),IF(B23&gt;175.508,Q23,IF(B23&lt;32,10^(0.75194503*LOG10(32/175.508)^2)*Q23,10^(0.75194503*LOG10(B23/175.508)^2)*Q23)))))</f>
        <v>202.9720185</v>
      </c>
      <c r="S23" s="59">
        <f>IF(AD23=1,R23*AG23,"")</f>
        <v>276.2449171</v>
      </c>
      <c r="T23" s="60">
        <f>IF('K9'!G21="","",'K9'!G21)</f>
        <v>6.73</v>
      </c>
      <c r="U23" s="60">
        <f>IF('K9'!K21="","",'K9'!K21)</f>
        <v>11.63</v>
      </c>
      <c r="V23" s="60">
        <f>IF('K9'!N21="","",'K9'!N21)</f>
        <v>8.53</v>
      </c>
      <c r="W23" s="60"/>
      <c r="X23" s="272">
        <f>IF(AC23&gt;34,(IF(OR(Q24="",T24="",U24="",V24=""),"",SUM(Q24,T24,U24,V24))*AG23),IF(OR(Q24="",T24="",U24="",V24=""),"",""))</f>
        <v>769.3854109</v>
      </c>
      <c r="Y23" s="88">
        <v>3.0</v>
      </c>
      <c r="Z23" s="89"/>
      <c r="AA23" s="64">
        <f>V5</f>
        <v>44822</v>
      </c>
      <c r="AB23" s="65" t="str">
        <f>IF(ISNUMBER(FIND("M",C23)),"m",IF(ISNUMBER(FIND("K",C23)),"k"))</f>
        <v>m</v>
      </c>
      <c r="AC23" s="66">
        <f>IF(OR(E23="",AA23=""),0,(YEAR(AA23)-YEAR(E23)))</f>
        <v>54</v>
      </c>
      <c r="AD23" s="67">
        <f>IF(AC23&gt;34,1,"")</f>
        <v>1</v>
      </c>
      <c r="AE23" s="275">
        <f>IF(AD23=1,LOOKUP(AC23,'Meltzer-Faber'!A3:A63,'Meltzer-Faber'!B3:B63))</f>
        <v>1.361</v>
      </c>
      <c r="AF23" s="275">
        <f>IF(AD23=1,LOOKUP(AC23,'Meltzer-Faber'!A3:A63,'Meltzer-Faber'!C3:C63))</f>
        <v>1.47</v>
      </c>
      <c r="AG23" s="275">
        <f>IF(AB23="m",AE23,IF(AB23="k",AF23,""))</f>
        <v>1.361</v>
      </c>
      <c r="AH23" s="246">
        <f>IF(B23="","",IF(B23&gt;175.508,1,IF(B23&lt;32,10^(0.75194503*LOG10(32/175.508)^2),10^(0.75194503*LOG10(B23/175.508)^2))))</f>
        <v>1.127622325</v>
      </c>
      <c r="AI23" s="30"/>
      <c r="AJ23" s="30"/>
      <c r="AK23" s="30"/>
      <c r="AL23" s="30"/>
      <c r="AM23" s="30"/>
    </row>
    <row r="24" ht="18.0" customHeight="1">
      <c r="A24" s="70"/>
      <c r="B24" s="71"/>
      <c r="C24" s="72"/>
      <c r="D24" s="73"/>
      <c r="E24" s="254"/>
      <c r="F24" s="75"/>
      <c r="G24" s="76"/>
      <c r="H24" s="76"/>
      <c r="I24" s="77"/>
      <c r="J24" s="78"/>
      <c r="K24" s="79"/>
      <c r="L24" s="80"/>
      <c r="M24" s="78"/>
      <c r="N24" s="79"/>
      <c r="O24" s="72"/>
      <c r="P24" s="81"/>
      <c r="Q24" s="82">
        <f>IF(R23="","",R23*1.2)</f>
        <v>243.5664222</v>
      </c>
      <c r="R24" s="78"/>
      <c r="S24" s="83"/>
      <c r="T24" s="84">
        <f>IF(T23="","",T23*20)</f>
        <v>134.6</v>
      </c>
      <c r="U24" s="84">
        <f>IF(U23="","",(U23*10)*AH23)</f>
        <v>131.1424764</v>
      </c>
      <c r="V24" s="84">
        <f>IF(V23="","",IF((80+(8-ROUNDUP(V23,1))*40)&lt;0,0,80+(8-ROUNDUP(V23,1))*40))</f>
        <v>56</v>
      </c>
      <c r="W24" s="84">
        <f>IF(SUM(T24,U24,V24)&gt;0,SUM(T24,U24,V24),"")</f>
        <v>321.7424764</v>
      </c>
      <c r="X24" s="61">
        <f>IF(OR(Q24="",T24="",U24="",V24=""),"",SUM(Q24,T24,U24,V24))</f>
        <v>565.3088985</v>
      </c>
      <c r="Y24" s="85" t="s">
        <v>67</v>
      </c>
      <c r="Z24" s="86"/>
      <c r="AA24" s="64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ht="18.0" customHeight="1">
      <c r="A25" s="247" t="s">
        <v>102</v>
      </c>
      <c r="B25" s="48">
        <v>79.17</v>
      </c>
      <c r="C25" s="49" t="s">
        <v>246</v>
      </c>
      <c r="D25" s="268" t="s">
        <v>215</v>
      </c>
      <c r="E25" s="49" t="s">
        <v>247</v>
      </c>
      <c r="F25" s="52"/>
      <c r="G25" s="155" t="s">
        <v>248</v>
      </c>
      <c r="H25" s="144" t="s">
        <v>7</v>
      </c>
      <c r="I25" s="52">
        <v>75.0</v>
      </c>
      <c r="J25" s="52">
        <v>79.0</v>
      </c>
      <c r="K25" s="52">
        <v>-81.0</v>
      </c>
      <c r="L25" s="52">
        <v>95.0</v>
      </c>
      <c r="M25" s="52">
        <v>98.0</v>
      </c>
      <c r="N25" s="52">
        <v>100.0</v>
      </c>
      <c r="O25" s="55">
        <f>IF(MAX(I25:K25)&gt;0,IF(MAX(I25:K25)&lt;0,0,TRUNC(MAX(I25:K25)/1)*1),"")</f>
        <v>79</v>
      </c>
      <c r="P25" s="56">
        <f>IF(MAX(L25:N25)&gt;0,IF(MAX(L25:N25)&lt;0,0,TRUNC(MAX(L25:N25)/1)*1),"")</f>
        <v>100</v>
      </c>
      <c r="Q25" s="57">
        <f>IF(O25="","",IF(P25="","",IF(SUM(O25:P25)=0,"",SUM(O25:P25))))</f>
        <v>179</v>
      </c>
      <c r="R25" s="58">
        <f>IF(Q25="","",IF(C25="","",IF((AB25="k"),IF(B25&gt;153.655,Q25,IF(B25&lt;28,10^(0.783497476*LOG10(28/153.655)^2)*Q25,10^(0.783497476*LOG10(B25/153.655)^2)*Q25)),IF(B25&gt;175.508,Q25,IF(B25&lt;32,10^(0.75194503*LOG10(32/175.508)^2)*Q25,10^(0.75194503*LOG10(B25/175.508)^2)*Q25)))))</f>
        <v>220.1586253</v>
      </c>
      <c r="S25" s="59">
        <f>IF(AD25=1,R25*AG25,"")</f>
        <v>339.2644417</v>
      </c>
      <c r="T25" s="60">
        <f>IF('K9'!G23="","",'K9'!G23)</f>
        <v>7.21</v>
      </c>
      <c r="U25" s="60">
        <f>IF('K9'!K23="","",'K9'!K23)</f>
        <v>9.12</v>
      </c>
      <c r="V25" s="60">
        <f>IF('K9'!N23="","",'K9'!N23)</f>
        <v>7.52</v>
      </c>
      <c r="W25" s="60"/>
      <c r="X25" s="272">
        <f>IF(AC25&gt;34,(IF(OR(Q26="",T26="",U26="",V26=""),"",SUM(Q26,T26,U26,V26))*AG25),IF(OR(Q26="",T26="",U26="",V26=""),"",""))</f>
        <v>950.1198153</v>
      </c>
      <c r="Y25" s="88">
        <v>1.0</v>
      </c>
      <c r="Z25" s="89"/>
      <c r="AA25" s="64">
        <f>V5</f>
        <v>44822</v>
      </c>
      <c r="AB25" s="65" t="str">
        <f>IF(ISNUMBER(FIND("M",C25)),"m",IF(ISNUMBER(FIND("K",C25)),"k"))</f>
        <v>m</v>
      </c>
      <c r="AC25" s="66">
        <f>IF(OR(E25="",AA25=""),0,(YEAR(AA25)-YEAR(E25)))</f>
        <v>61</v>
      </c>
      <c r="AD25" s="67">
        <f>IF(AC25&gt;34,1,"")</f>
        <v>1</v>
      </c>
      <c r="AE25" s="275">
        <f>IF(AD25=1,LOOKUP(AC25,'Meltzer-Faber'!A3:A63,'Meltzer-Faber'!B3:B63))</f>
        <v>1.541</v>
      </c>
      <c r="AF25" s="275">
        <f>IF(AD25=1,LOOKUP(AC25,'Meltzer-Faber'!A3:A63,'Meltzer-Faber'!C3:C63))</f>
        <v>1.744</v>
      </c>
      <c r="AG25" s="275">
        <f>IF(AB25="m",AE25,IF(AB25="k",AF25,""))</f>
        <v>1.541</v>
      </c>
      <c r="AH25" s="246">
        <f>IF(B25="","",IF(B25&gt;175.508,1,IF(B25&lt;32,10^(0.75194503*LOG10(32/175.508)^2),10^(0.75194503*LOG10(B25/175.508)^2))))</f>
        <v>1.229936454</v>
      </c>
      <c r="AI25" s="30"/>
      <c r="AJ25" s="30"/>
      <c r="AK25" s="30"/>
      <c r="AL25" s="30"/>
      <c r="AM25" s="30"/>
    </row>
    <row r="26" ht="18.0" customHeight="1">
      <c r="A26" s="70"/>
      <c r="B26" s="71"/>
      <c r="C26" s="72"/>
      <c r="D26" s="73"/>
      <c r="E26" s="254"/>
      <c r="F26" s="75"/>
      <c r="G26" s="76"/>
      <c r="H26" s="76"/>
      <c r="I26" s="77"/>
      <c r="J26" s="78"/>
      <c r="K26" s="79"/>
      <c r="L26" s="80"/>
      <c r="M26" s="78"/>
      <c r="N26" s="79"/>
      <c r="O26" s="72"/>
      <c r="P26" s="81"/>
      <c r="Q26" s="82">
        <f>IF(R25="","",R25*1.2)</f>
        <v>264.1903504</v>
      </c>
      <c r="R26" s="78"/>
      <c r="S26" s="83"/>
      <c r="T26" s="84">
        <f>IF(T25="","",T25*20)</f>
        <v>144.2</v>
      </c>
      <c r="U26" s="84">
        <f>IF(U25="","",(U25*10)*AH25)</f>
        <v>112.1702046</v>
      </c>
      <c r="V26" s="84">
        <f>IF(V25="","",IF((80+(8-ROUNDUP(V25,1))*40)&lt;0,0,80+(8-ROUNDUP(V25,1))*40))</f>
        <v>96</v>
      </c>
      <c r="W26" s="84">
        <f>IF(SUM(T26,U26,V26)&gt;0,SUM(T26,U26,V26),"")</f>
        <v>352.3702046</v>
      </c>
      <c r="X26" s="61">
        <f>IF(OR(Q26="",T26="",U26="",V26=""),"",SUM(Q26,T26,U26,V26))</f>
        <v>616.5605551</v>
      </c>
      <c r="Y26" s="85"/>
      <c r="Z26" s="86"/>
      <c r="AA26" s="64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ht="18.0" customHeight="1">
      <c r="A27" s="47"/>
      <c r="B27" s="48"/>
      <c r="C27" s="49"/>
      <c r="D27" s="49"/>
      <c r="E27" s="49"/>
      <c r="F27" s="52"/>
      <c r="G27" s="155"/>
      <c r="H27" s="144"/>
      <c r="I27" s="52"/>
      <c r="J27" s="52"/>
      <c r="K27" s="52"/>
      <c r="L27" s="52"/>
      <c r="M27" s="52"/>
      <c r="N27" s="52"/>
      <c r="O27" s="55" t="str">
        <f>IF(MAX(I27:K27)&gt;0,IF(MAX(I27:K27)&lt;0,0,TRUNC(MAX(I27:K27)/1)*1),"")</f>
        <v/>
      </c>
      <c r="P27" s="56" t="str">
        <f>IF(MAX(L27:N27)&gt;0,IF(MAX(L27:N27)&lt;0,0,TRUNC(MAX(L27:N27)/1)*1),"")</f>
        <v/>
      </c>
      <c r="Q27" s="57" t="str">
        <f>IF(O27="","",IF(P27="","",IF(SUM(O27:P27)=0,"",SUM(O27:P27))))</f>
        <v/>
      </c>
      <c r="R27" s="58" t="str">
        <f>IF(Q27="","",IF(C27="","",IF((AB27="k"),IF(B27&gt;153.655,Q27,IF(B27&lt;28,10^(0.783497476*LOG10(28/153.655)^2)*Q27,10^(0.783497476*LOG10(B27/153.655)^2)*Q27)),IF(B27&gt;175.508,Q27,IF(B27&lt;32,10^(0.75194503*LOG10(32/175.508)^2)*Q27,10^(0.75194503*LOG10(B27/175.508)^2)*Q27)))))</f>
        <v/>
      </c>
      <c r="S27" s="59" t="str">
        <f>IF(AD27=1,R27*AG27,"")</f>
        <v/>
      </c>
      <c r="T27" s="60" t="str">
        <f>IF('K9'!G25="","",'K9'!G25)</f>
        <v/>
      </c>
      <c r="U27" s="60" t="str">
        <f>IF('K9'!K25="","",'K9'!K25)</f>
        <v/>
      </c>
      <c r="V27" s="60" t="str">
        <f>IF('K9'!N25="","",'K9'!N25)</f>
        <v/>
      </c>
      <c r="W27" s="60"/>
      <c r="X27" s="206" t="str">
        <f>IF(AC27&gt;34,(IF(OR(Q28="",T28="",U28="",V28=""),"",SUM(Q28,T28,U28,V28))*AG27),IF(OR(Q28="",T28="",U28="",V28=""),"",""))</f>
        <v/>
      </c>
      <c r="Y27" s="88"/>
      <c r="Z27" s="89"/>
      <c r="AA27" s="64">
        <f>V5</f>
        <v>44822</v>
      </c>
      <c r="AB27" s="65" t="b">
        <f>IF(ISNUMBER(FIND("M",C27)),"m",IF(ISNUMBER(FIND("K",C27)),"k"))</f>
        <v>0</v>
      </c>
      <c r="AC27" s="66">
        <f>IF(OR(E27="",AA27=""),0,(YEAR(AA27)-YEAR(E27)))</f>
        <v>0</v>
      </c>
      <c r="AD27" s="67" t="str">
        <f>IF(AC27&gt;34,1,"")</f>
        <v/>
      </c>
      <c r="AE27" s="68" t="b">
        <f>IF(AD27=1,LOOKUP(AC27,'Meltzer-Faber'!A3:A63,'Meltzer-Faber'!B3:B63))</f>
        <v>0</v>
      </c>
      <c r="AF27" s="68" t="b">
        <f>IF(AD27=1,LOOKUP(AC27,'Meltzer-Faber'!A3:A63,'Meltzer-Faber'!C3:C63))</f>
        <v>0</v>
      </c>
      <c r="AG27" s="68" t="str">
        <f>IF(AB27="m",AE27,IF(AB27="k",AF27,""))</f>
        <v/>
      </c>
      <c r="AH27" s="246" t="str">
        <f>IF(B27="","",IF(B27&gt;175.508,1,IF(B27&lt;32,10^(0.75194503*LOG10(32/175.508)^2),10^(0.75194503*LOG10(B27/175.508)^2))))</f>
        <v/>
      </c>
      <c r="AI27" s="30"/>
      <c r="AJ27" s="30"/>
      <c r="AK27" s="30"/>
      <c r="AL27" s="30"/>
      <c r="AM27" s="30"/>
    </row>
    <row r="28" ht="18.0" customHeight="1">
      <c r="A28" s="70"/>
      <c r="B28" s="71"/>
      <c r="C28" s="72"/>
      <c r="D28" s="73"/>
      <c r="E28" s="254"/>
      <c r="F28" s="75"/>
      <c r="G28" s="76"/>
      <c r="H28" s="76"/>
      <c r="I28" s="77"/>
      <c r="J28" s="78"/>
      <c r="K28" s="79"/>
      <c r="L28" s="80"/>
      <c r="M28" s="78"/>
      <c r="N28" s="79"/>
      <c r="O28" s="72"/>
      <c r="P28" s="81"/>
      <c r="Q28" s="82" t="str">
        <f>IF(R27="","",R27*1.2)</f>
        <v/>
      </c>
      <c r="R28" s="78"/>
      <c r="S28" s="83"/>
      <c r="T28" s="84" t="str">
        <f>IF(T27="","",T27*20)</f>
        <v/>
      </c>
      <c r="U28" s="84" t="str">
        <f>IF(U27="","",(U27*10)*AH27)</f>
        <v/>
      </c>
      <c r="V28" s="84" t="str">
        <f>IF(V27="","",IF((80+(8-ROUNDUP(V27,1))*40)&lt;0,0,80+(8-ROUNDUP(V27,1))*40))</f>
        <v/>
      </c>
      <c r="W28" s="84" t="str">
        <f>IF(SUM(T28,U28,V28)&gt;0,SUM(T28,U28,V28),"")</f>
        <v/>
      </c>
      <c r="X28" s="61" t="str">
        <f>IF(OR(Q28="",T28="",U28="",V28=""),"",SUM(Q28,T28,U28,V28))</f>
        <v/>
      </c>
      <c r="Y28" s="85"/>
      <c r="Z28" s="86"/>
      <c r="AA28" s="64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ht="18.0" customHeight="1">
      <c r="A29" s="134"/>
      <c r="B29" s="135"/>
      <c r="C29" s="136"/>
      <c r="D29" s="136"/>
      <c r="E29" s="136"/>
      <c r="F29" s="136"/>
      <c r="G29" s="137"/>
      <c r="H29" s="137"/>
      <c r="I29" s="138"/>
      <c r="J29" s="138"/>
      <c r="K29" s="138"/>
      <c r="L29" s="138"/>
      <c r="M29" s="138"/>
      <c r="N29" s="138"/>
      <c r="O29" s="55" t="str">
        <f>IF(MAX(I29:K29)&gt;0,IF(MAX(I29:K29)&lt;0,0,TRUNC(MAX(I29:K29)/1)*1),"")</f>
        <v/>
      </c>
      <c r="P29" s="56" t="str">
        <f>IF(MAX(L29:N29)&gt;0,IF(MAX(L29:N29)&lt;0,0,TRUNC(MAX(L29:N29)/1)*1),"")</f>
        <v/>
      </c>
      <c r="Q29" s="57" t="str">
        <f>IF(O29="","",IF(P29="","",IF(SUM(O29:P29)=0,"",SUM(O29:P29))))</f>
        <v/>
      </c>
      <c r="R29" s="58" t="str">
        <f>IF(Q29="","",IF(C29="","",IF((AB29="k"),IF(B29&gt;153.655,Q29,IF(B29&lt;28,10^(0.783497476*LOG10(28/153.655)^2)*Q29,10^(0.783497476*LOG10(B29/153.655)^2)*Q29)),IF(B29&gt;175.508,Q29,IF(B29&lt;32,10^(0.75194503*LOG10(32/175.508)^2)*Q29,10^(0.75194503*LOG10(B29/175.508)^2)*Q29)))))</f>
        <v/>
      </c>
      <c r="S29" s="59" t="str">
        <f>IF(AD29=1,R29*AG29,"")</f>
        <v/>
      </c>
      <c r="T29" s="60" t="str">
        <f>IF('K9'!G27="","",'K9'!G27)</f>
        <v/>
      </c>
      <c r="U29" s="60" t="str">
        <f>IF('K9'!K27="","",'K9'!K27)</f>
        <v/>
      </c>
      <c r="V29" s="60" t="str">
        <f>IF('K9'!N27="","",'K9'!N27)</f>
        <v/>
      </c>
      <c r="W29" s="60"/>
      <c r="X29" s="206" t="str">
        <f>IF(AC29&gt;34,(IF(OR(Q30="",T30="",U30="",V30=""),"",SUM(Q30,T30,U30,V30))*AG29),IF(OR(Q30="",T30="",U30="",V30=""),"",""))</f>
        <v/>
      </c>
      <c r="Y29" s="88"/>
      <c r="Z29" s="89"/>
      <c r="AA29" s="64">
        <f>V5</f>
        <v>44822</v>
      </c>
      <c r="AB29" s="65" t="b">
        <f>IF(ISNUMBER(FIND("M",C29)),"m",IF(ISNUMBER(FIND("K",C29)),"k"))</f>
        <v>0</v>
      </c>
      <c r="AC29" s="66">
        <f>IF(OR(E29="",AA29=""),0,(YEAR(AA29)-YEAR(E29)))</f>
        <v>0</v>
      </c>
      <c r="AD29" s="67" t="str">
        <f>IF(AC29&gt;34,1,"")</f>
        <v/>
      </c>
      <c r="AE29" s="68" t="b">
        <f>IF(AD29=1,LOOKUP(AC29,'Meltzer-Faber'!A3:A63,'Meltzer-Faber'!B3:B63))</f>
        <v>0</v>
      </c>
      <c r="AF29" s="68" t="b">
        <f>IF(AD29=1,LOOKUP(AC29,'Meltzer-Faber'!A3:A63,'Meltzer-Faber'!C3:C63))</f>
        <v>0</v>
      </c>
      <c r="AG29" s="68" t="str">
        <f>IF(AB29="m",AE29,IF(AB29="k",AF29,""))</f>
        <v/>
      </c>
      <c r="AH29" s="246" t="str">
        <f>IF(B29="","",IF(B29&gt;175.508,1,IF(B29&lt;32,10^(0.75194503*LOG10(32/175.508)^2),10^(0.75194503*LOG10(B29/175.508)^2))))</f>
        <v/>
      </c>
      <c r="AI29" s="30"/>
      <c r="AJ29" s="30"/>
      <c r="AK29" s="30"/>
      <c r="AL29" s="30"/>
      <c r="AM29" s="30"/>
    </row>
    <row r="30" ht="18.0" customHeight="1">
      <c r="A30" s="70"/>
      <c r="B30" s="71"/>
      <c r="C30" s="72"/>
      <c r="D30" s="73"/>
      <c r="E30" s="74"/>
      <c r="F30" s="74"/>
      <c r="G30" s="76"/>
      <c r="H30" s="139"/>
      <c r="I30" s="80"/>
      <c r="J30" s="78"/>
      <c r="K30" s="79"/>
      <c r="L30" s="80"/>
      <c r="M30" s="78"/>
      <c r="N30" s="79"/>
      <c r="O30" s="72"/>
      <c r="P30" s="81"/>
      <c r="Q30" s="82" t="str">
        <f>IF(AC29&gt;34,IF(S29="","",S29*1.2),IF(R29="","",R29*1.2))</f>
        <v/>
      </c>
      <c r="R30" s="78"/>
      <c r="S30" s="83"/>
      <c r="T30" s="84" t="str">
        <f>IF(T29="","",T29*20)</f>
        <v/>
      </c>
      <c r="U30" s="84" t="str">
        <f>IF(U29="","",(U29*10)*AH29)</f>
        <v/>
      </c>
      <c r="V30" s="84" t="str">
        <f>IF(V29="","",IF((80+(8-ROUNDUP(V29,1))*40)&lt;0,0,80+(8-ROUNDUP(V29,1))*40))</f>
        <v/>
      </c>
      <c r="W30" s="84" t="str">
        <f>IF(SUM(T30,U30,V30)&gt;0,SUM(T30,U30,V30),"")</f>
        <v/>
      </c>
      <c r="X30" s="61" t="str">
        <f>IF(OR(Q30="",T30="",U30="",V30=""),"",SUM(Q30,T30,U30,V30))</f>
        <v/>
      </c>
      <c r="Y30" s="85"/>
      <c r="Z30" s="86"/>
      <c r="AA30" s="64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ht="18.0" customHeight="1">
      <c r="A31" s="134"/>
      <c r="B31" s="135"/>
      <c r="C31" s="136"/>
      <c r="D31" s="136"/>
      <c r="E31" s="136"/>
      <c r="F31" s="136"/>
      <c r="G31" s="137"/>
      <c r="H31" s="137"/>
      <c r="I31" s="138"/>
      <c r="J31" s="138"/>
      <c r="K31" s="138"/>
      <c r="L31" s="138"/>
      <c r="M31" s="138"/>
      <c r="N31" s="138"/>
      <c r="O31" s="55" t="str">
        <f>IF(MAX(I31:K31)&gt;0,IF(MAX(I31:K31)&lt;0,0,TRUNC(MAX(I31:K31)/1)*1),"")</f>
        <v/>
      </c>
      <c r="P31" s="56" t="str">
        <f>IF(MAX(L31:N31)&gt;0,IF(MAX(L31:N31)&lt;0,0,TRUNC(MAX(L31:N31)/1)*1),"")</f>
        <v/>
      </c>
      <c r="Q31" s="57" t="str">
        <f>IF(O31="","",IF(P31="","",IF(SUM(O31:P31)=0,"",SUM(O31:P31))))</f>
        <v/>
      </c>
      <c r="R31" s="58" t="str">
        <f>IF(Q31="","",IF(C31="","",IF((AB31="k"),IF(B31&gt;153.655,Q31,IF(B31&lt;28,10^(0.783497476*LOG10(28/153.655)^2)*Q31,10^(0.783497476*LOG10(B31/153.655)^2)*Q31)),IF(B31&gt;175.508,Q31,IF(B31&lt;32,10^(0.75194503*LOG10(32/175.508)^2)*Q31,10^(0.75194503*LOG10(B31/175.508)^2)*Q31)))))</f>
        <v/>
      </c>
      <c r="S31" s="59" t="str">
        <f>IF(AD31=1,R31*AG31,"")</f>
        <v/>
      </c>
      <c r="T31" s="60" t="str">
        <f>IF('K9'!G29="","",'K9'!G29)</f>
        <v/>
      </c>
      <c r="U31" s="60" t="str">
        <f>IF('K9'!K29="","",'K9'!K29)</f>
        <v/>
      </c>
      <c r="V31" s="60" t="str">
        <f>IF('K9'!N29="","",'K9'!N29)</f>
        <v/>
      </c>
      <c r="W31" s="60" t="s">
        <v>67</v>
      </c>
      <c r="X31" s="206" t="str">
        <f>IF(AC31&gt;34,(IF(OR(Q32="",T32="",U32="",V32=""),"",SUM(Q32,T32,U32,V32))*AG31),IF(OR(Q32="",T32="",U32="",V32=""),"",""))</f>
        <v/>
      </c>
      <c r="Y31" s="88"/>
      <c r="Z31" s="89"/>
      <c r="AA31" s="64">
        <f>V5</f>
        <v>44822</v>
      </c>
      <c r="AB31" s="65" t="b">
        <f>IF(ISNUMBER(FIND("M",C31)),"m",IF(ISNUMBER(FIND("K",C31)),"k"))</f>
        <v>0</v>
      </c>
      <c r="AC31" s="66">
        <f>IF(OR(E31="",AA31=""),0,(YEAR(AA31)-YEAR(E31)))</f>
        <v>0</v>
      </c>
      <c r="AD31" s="67" t="str">
        <f>IF(AC31&gt;34,1,"")</f>
        <v/>
      </c>
      <c r="AE31" s="68" t="b">
        <f>IF(AD31=1,LOOKUP(AC31,'Meltzer-Faber'!A3:A63,'Meltzer-Faber'!B3:B63))</f>
        <v>0</v>
      </c>
      <c r="AF31" s="68" t="b">
        <f>IF(AD31=1,LOOKUP(AC31,'Meltzer-Faber'!A3:A63,'Meltzer-Faber'!C3:C63))</f>
        <v>0</v>
      </c>
      <c r="AG31" s="68" t="str">
        <f>IF(AB31="m",AE31,IF(AB31="k",AF31,""))</f>
        <v/>
      </c>
      <c r="AH31" s="246" t="str">
        <f>IF(B31="","",IF(B31&gt;175.508,1,IF(B31&lt;32,10^(0.75194503*LOG10(32/175.508)^2),10^(0.75194503*LOG10(B31/175.508)^2))))</f>
        <v/>
      </c>
      <c r="AI31" s="30"/>
      <c r="AJ31" s="30"/>
      <c r="AK31" s="30"/>
      <c r="AL31" s="30"/>
      <c r="AM31" s="30"/>
    </row>
    <row r="32" ht="18.0" customHeight="1">
      <c r="A32" s="140"/>
      <c r="B32" s="135"/>
      <c r="C32" s="141"/>
      <c r="D32" s="142"/>
      <c r="E32" s="143"/>
      <c r="F32" s="143"/>
      <c r="G32" s="144"/>
      <c r="H32" s="145"/>
      <c r="I32" s="146"/>
      <c r="J32" s="147"/>
      <c r="K32" s="148"/>
      <c r="L32" s="146"/>
      <c r="M32" s="147"/>
      <c r="N32" s="148"/>
      <c r="O32" s="146"/>
      <c r="P32" s="149"/>
      <c r="Q32" s="82" t="str">
        <f>IF(AC31&gt;34,IF(S31="","",S31*1.2),IF(R31="","",R31*1.2))</f>
        <v/>
      </c>
      <c r="R32" s="78"/>
      <c r="S32" s="150"/>
      <c r="T32" s="151" t="str">
        <f>IF(T31="","",T31*20)</f>
        <v/>
      </c>
      <c r="U32" s="84" t="str">
        <f>IF(U31="","",(U31*10)*AH31)</f>
        <v/>
      </c>
      <c r="V32" s="151" t="str">
        <f>IF(V31="","",IF((80+(8-ROUNDUP(V31,1))*40)&lt;0,0,80+(8-ROUNDUP(V31,1))*40))</f>
        <v/>
      </c>
      <c r="W32" s="151" t="str">
        <f>IF(SUM(T32,U32,V32)&gt;0,SUM(T32,U32,V32),"")</f>
        <v/>
      </c>
      <c r="X32" s="61" t="str">
        <f>IF(OR(Q32="",T32="",U32="",V32=""),"",SUM(Q32,T32,U32,V32))</f>
        <v/>
      </c>
      <c r="Y32" s="152"/>
      <c r="Z32" s="153"/>
      <c r="AA32" s="64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ht="18.0" customHeight="1">
      <c r="A33" s="154"/>
      <c r="B33" s="48"/>
      <c r="C33" s="49"/>
      <c r="D33" s="49"/>
      <c r="E33" s="49"/>
      <c r="F33" s="49"/>
      <c r="G33" s="155"/>
      <c r="H33" s="155"/>
      <c r="I33" s="156"/>
      <c r="J33" s="156"/>
      <c r="K33" s="156"/>
      <c r="L33" s="156"/>
      <c r="M33" s="156"/>
      <c r="N33" s="156"/>
      <c r="O33" s="157" t="str">
        <f>IF(MAX(I33:K33)&gt;0,IF(MAX(I33:K33)&lt;0,0,TRUNC(MAX(I33:K33)/1)*1),"")</f>
        <v/>
      </c>
      <c r="P33" s="158" t="str">
        <f>IF(MAX(L33:N33)&gt;0,IF(MAX(L33:N33)&lt;0,0,TRUNC(MAX(L33:N33)/1)*1),"")</f>
        <v/>
      </c>
      <c r="Q33" s="159" t="str">
        <f>IF(O33="","",IF(P33="","",IF(SUM(O33:P33)=0,"",SUM(O33:P33))))</f>
        <v/>
      </c>
      <c r="R33" s="160" t="str">
        <f>IF(Q33="","",IF(C33="","",IF((AB33="k"),IF(B33&gt;153.655,Q33,IF(B33&lt;28,10^(0.783497476*LOG10(28/153.655)^2)*Q33,10^(0.783497476*LOG10(B33/153.655)^2)*Q33)),IF(B33&gt;175.508,Q33,IF(B33&lt;32,10^(0.75194503*LOG10(32/175.508)^2)*Q33,10^(0.75194503*LOG10(B33/175.508)^2)*Q33)))))</f>
        <v/>
      </c>
      <c r="S33" s="161" t="str">
        <f>IF(AD33=1,R33*AG33,"")</f>
        <v/>
      </c>
      <c r="T33" s="162" t="str">
        <f>IF('K9'!G31="","",'K9'!G31)</f>
        <v/>
      </c>
      <c r="U33" s="162" t="str">
        <f>IF('K9'!K31="","",'K9'!K31)</f>
        <v/>
      </c>
      <c r="V33" s="162" t="str">
        <f>IF('K9'!N31="","",'K9'!N31)</f>
        <v/>
      </c>
      <c r="W33" s="163" t="s">
        <v>67</v>
      </c>
      <c r="X33" s="206" t="str">
        <f>IF(AC33&gt;34,(IF(OR(Q34="",T34="",U34="",V34=""),"",SUM(Q34,T34,U34,V34))*AG33),IF(OR(Q34="",T34="",U34="",V34=""),"",""))</f>
        <v/>
      </c>
      <c r="Y33" s="164"/>
      <c r="Z33" s="165"/>
      <c r="AA33" s="64">
        <f>V5</f>
        <v>44822</v>
      </c>
      <c r="AB33" s="65" t="b">
        <f>IF(ISNUMBER(FIND("M",C33)),"m",IF(ISNUMBER(FIND("K",C33)),"k"))</f>
        <v>0</v>
      </c>
      <c r="AC33" s="66">
        <f>IF(OR(E33="",AA33=""),0,(YEAR(AA33)-YEAR(E33)))</f>
        <v>0</v>
      </c>
      <c r="AD33" s="67" t="str">
        <f>IF(AC33&gt;34,1,"")</f>
        <v/>
      </c>
      <c r="AE33" s="68" t="b">
        <f>IF(AD33=1,LOOKUP(AC33,'Meltzer-Faber'!A3:A63,'Meltzer-Faber'!B3:B63))</f>
        <v>0</v>
      </c>
      <c r="AF33" s="68" t="b">
        <f>IF(AD33=1,LOOKUP(AC33,'Meltzer-Faber'!A3:A63,'Meltzer-Faber'!C3:C63))</f>
        <v>0</v>
      </c>
      <c r="AG33" s="68" t="str">
        <f>IF(AB33="m",AE33,IF(AB33="k",AF33,""))</f>
        <v/>
      </c>
      <c r="AH33" s="246" t="str">
        <f>IF(B33="","",IF(B33&gt;175.508,1,IF(B33&lt;32,10^(0.75194503*LOG10(32/175.508)^2),10^(0.75194503*LOG10(B33/175.508)^2))))</f>
        <v/>
      </c>
      <c r="AI33" s="30"/>
      <c r="AJ33" s="30"/>
      <c r="AK33" s="30"/>
      <c r="AL33" s="30"/>
      <c r="AM33" s="30"/>
    </row>
    <row r="34" ht="18.0" customHeight="1">
      <c r="A34" s="70"/>
      <c r="B34" s="71"/>
      <c r="C34" s="72"/>
      <c r="D34" s="73"/>
      <c r="E34" s="74"/>
      <c r="F34" s="74"/>
      <c r="G34" s="76"/>
      <c r="H34" s="139"/>
      <c r="I34" s="80"/>
      <c r="J34" s="78"/>
      <c r="K34" s="79"/>
      <c r="L34" s="80"/>
      <c r="M34" s="78"/>
      <c r="N34" s="79"/>
      <c r="O34" s="80"/>
      <c r="P34" s="166"/>
      <c r="Q34" s="82" t="str">
        <f>IF(AC33&gt;34,IF(S33="","",S33*1.2),IF(R33="","",R33*1.2))</f>
        <v/>
      </c>
      <c r="R34" s="78"/>
      <c r="S34" s="83"/>
      <c r="T34" s="84" t="str">
        <f>IF(T33="","",T33*20)</f>
        <v/>
      </c>
      <c r="U34" s="84" t="str">
        <f>IF(U33="","",(U33*10)*AH33)</f>
        <v/>
      </c>
      <c r="V34" s="84" t="str">
        <f>IF(V33="","",IF((80+(8-ROUNDUP(V33,1))*40)&lt;0,0,80+(8-ROUNDUP(V33,1))*40))</f>
        <v/>
      </c>
      <c r="W34" s="84" t="str">
        <f>IF(SUM(T34,U34,V34)&gt;0,SUM(T34,U34,V34),"")</f>
        <v/>
      </c>
      <c r="X34" s="61" t="str">
        <f>IF(OR(Q34="",T34="",U34="",V34=""),"",SUM(Q34,T34,U34,V34))</f>
        <v/>
      </c>
      <c r="Y34" s="85"/>
      <c r="Z34" s="86"/>
      <c r="AA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ht="18.0" customHeight="1">
      <c r="A35" s="134"/>
      <c r="B35" s="135"/>
      <c r="C35" s="136"/>
      <c r="D35" s="136"/>
      <c r="E35" s="136"/>
      <c r="F35" s="136"/>
      <c r="G35" s="137"/>
      <c r="H35" s="137"/>
      <c r="I35" s="138"/>
      <c r="J35" s="138"/>
      <c r="K35" s="138"/>
      <c r="L35" s="138"/>
      <c r="M35" s="138"/>
      <c r="N35" s="138"/>
      <c r="O35" s="55" t="str">
        <f>IF(MAX(I35:K35)&gt;0,IF(MAX(I35:K35)&lt;0,0,TRUNC(MAX(I35:K35)/1)*1),"")</f>
        <v/>
      </c>
      <c r="P35" s="56" t="str">
        <f>IF(MAX(L35:N35)&gt;0,IF(MAX(L35:N35)&lt;0,0,TRUNC(MAX(L35:N35)/1)*1),"")</f>
        <v/>
      </c>
      <c r="Q35" s="57" t="str">
        <f>IF(O35="","",IF(P35="","",IF(SUM(O35:P35)=0,"",SUM(O35:P35))))</f>
        <v/>
      </c>
      <c r="R35" s="58" t="str">
        <f>IF(Q35="","",IF(C35="","",IF((AB35="k"),IF(B35&gt;153.655,Q35,IF(B35&lt;28,10^(0.783497476*LOG10(28/153.655)^2)*Q35,10^(0.783497476*LOG10(B35/153.655)^2)*Q35)),IF(B35&gt;175.508,Q35,IF(B35&lt;32,10^(0.75194503*LOG10(32/175.508)^2)*Q35,10^(0.75194503*LOG10(B35/175.508)^2)*Q35)))))</f>
        <v/>
      </c>
      <c r="S35" s="59" t="str">
        <f>IF(AD35=1,R35*AG35,"")</f>
        <v/>
      </c>
      <c r="T35" s="162" t="str">
        <f>IF('K9'!G33="","",'K9'!G33)</f>
        <v/>
      </c>
      <c r="U35" s="162" t="str">
        <f>IF('K9'!K33="","",'K9'!K33)</f>
        <v/>
      </c>
      <c r="V35" s="162" t="str">
        <f>IF('K9'!N33="","",'K9'!N33)</f>
        <v/>
      </c>
      <c r="W35" s="60" t="s">
        <v>67</v>
      </c>
      <c r="X35" s="206" t="str">
        <f>IF(AC35&gt;34,(IF(OR(Q36="",T36="",U36="",V36=""),"",SUM(Q36,T36,U36,V36))*AG35),IF(OR(Q36="",T36="",U36="",V36=""),"",""))</f>
        <v/>
      </c>
      <c r="Y35" s="88"/>
      <c r="Z35" s="89"/>
      <c r="AA35" s="64">
        <f>V5</f>
        <v>44822</v>
      </c>
      <c r="AB35" s="65" t="b">
        <f>IF(ISNUMBER(FIND("M",C35)),"m",IF(ISNUMBER(FIND("K",C35)),"k"))</f>
        <v>0</v>
      </c>
      <c r="AC35" s="66">
        <f>IF(OR(E35="",AA35=""),0,(YEAR(AA35)-YEAR(E35)))</f>
        <v>0</v>
      </c>
      <c r="AD35" s="67" t="str">
        <f>IF(AC35&gt;34,1,"")</f>
        <v/>
      </c>
      <c r="AE35" s="68" t="b">
        <f>IF(AD35=1,LOOKUP(AC35,'Meltzer-Faber'!A3:A63,'Meltzer-Faber'!B3:B63))</f>
        <v>0</v>
      </c>
      <c r="AF35" s="68" t="b">
        <f>IF(AD35=1,LOOKUP(AC35,'Meltzer-Faber'!A3:A63,'Meltzer-Faber'!C3:C63))</f>
        <v>0</v>
      </c>
      <c r="AG35" s="68" t="str">
        <f>IF(AB35="m",AE35,IF(AB35="k",AF35,""))</f>
        <v/>
      </c>
      <c r="AH35" s="246" t="str">
        <f>IF(B35="","",IF(B35&gt;175.508,1,IF(B35&lt;32,10^(0.75194503*LOG10(32/175.508)^2),10^(0.75194503*LOG10(B35/175.508)^2))))</f>
        <v/>
      </c>
      <c r="AI35" s="30"/>
      <c r="AJ35" s="30"/>
      <c r="AK35" s="30"/>
      <c r="AL35" s="30"/>
      <c r="AM35" s="30"/>
    </row>
    <row r="36" ht="18.0" customHeight="1">
      <c r="A36" s="167"/>
      <c r="B36" s="168"/>
      <c r="C36" s="169"/>
      <c r="D36" s="170"/>
      <c r="E36" s="171"/>
      <c r="F36" s="171"/>
      <c r="G36" s="172"/>
      <c r="H36" s="173"/>
      <c r="I36" s="174"/>
      <c r="J36" s="175"/>
      <c r="K36" s="176"/>
      <c r="L36" s="174"/>
      <c r="M36" s="175"/>
      <c r="N36" s="176"/>
      <c r="O36" s="174"/>
      <c r="P36" s="177"/>
      <c r="Q36" s="178" t="str">
        <f>IF(AC35&gt;34,IF(S35="","",S35*1.2),IF(R35="","",R35*1.2))</f>
        <v/>
      </c>
      <c r="R36" s="175"/>
      <c r="S36" s="179"/>
      <c r="T36" s="180" t="str">
        <f>IF(T35="","",T35*20)</f>
        <v/>
      </c>
      <c r="U36" s="180" t="str">
        <f>IF(U35="","",(U35*10)*AH35)</f>
        <v/>
      </c>
      <c r="V36" s="180" t="str">
        <f>IF(V35="","",IF((80+(8-ROUNDUP(V35,1))*40)&lt;0,0,80+(8-ROUNDUP(V35,1))*40))</f>
        <v/>
      </c>
      <c r="W36" s="180" t="str">
        <f>IF(SUM(T36,U36,V36)&gt;0,SUM(T36,U36,V36),"")</f>
        <v/>
      </c>
      <c r="X36" s="181" t="str">
        <f>IF(OR(Q36="",T36="",U36="",V36=""),"",SUM(Q36,T36,U36,V36))</f>
        <v/>
      </c>
      <c r="Y36" s="182"/>
      <c r="Z36" s="183"/>
      <c r="AA36" s="6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ht="12.0" customHeight="1">
      <c r="A37" s="184"/>
      <c r="B37" s="184"/>
      <c r="C37" s="184"/>
      <c r="D37" s="185"/>
      <c r="E37" s="186"/>
      <c r="F37" s="186"/>
      <c r="G37" s="187"/>
      <c r="H37" s="187"/>
      <c r="I37" s="188"/>
      <c r="J37" s="188"/>
      <c r="K37" s="188"/>
      <c r="L37" s="188"/>
      <c r="M37" s="188"/>
      <c r="N37" s="188"/>
      <c r="O37" s="184"/>
      <c r="P37" s="184"/>
      <c r="Q37" s="184"/>
      <c r="R37" s="184"/>
      <c r="S37" s="184"/>
      <c r="T37" s="188"/>
      <c r="U37" s="188"/>
      <c r="V37" s="189"/>
      <c r="W37" s="189"/>
      <c r="X37" s="190"/>
      <c r="Y37" s="191"/>
      <c r="Z37" s="192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ht="12.0" customHeight="1">
      <c r="A38" s="193" t="s">
        <v>69</v>
      </c>
      <c r="B38" s="193"/>
      <c r="C38" s="193" t="s">
        <v>203</v>
      </c>
      <c r="H38" s="193" t="s">
        <v>71</v>
      </c>
      <c r="I38" s="194">
        <v>1.0</v>
      </c>
      <c r="J38" s="193" t="s">
        <v>249</v>
      </c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ht="12.0" customHeight="1">
      <c r="B39" s="193"/>
      <c r="C39" s="196"/>
      <c r="H39" s="196"/>
      <c r="I39" s="194">
        <v>2.0</v>
      </c>
      <c r="J39" s="193" t="s">
        <v>205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ht="12.0" customHeight="1">
      <c r="A40" s="193" t="s">
        <v>74</v>
      </c>
      <c r="B40" s="193"/>
      <c r="C40" s="193"/>
      <c r="H40" s="193"/>
      <c r="I40" s="193">
        <v>3.0</v>
      </c>
      <c r="J40" s="193" t="s">
        <v>250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ht="12.0" customHeight="1">
      <c r="B41" s="197"/>
      <c r="C41" s="193"/>
      <c r="H41" s="193"/>
      <c r="I41" s="15"/>
      <c r="J41" s="19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ht="12.0" customHeight="1">
      <c r="B42" s="193"/>
      <c r="C42" s="193"/>
      <c r="H42" s="198" t="s">
        <v>76</v>
      </c>
      <c r="I42" s="193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ht="12.0" customHeight="1">
      <c r="A43" s="31"/>
      <c r="B43" s="31"/>
      <c r="C43" s="196"/>
      <c r="D43" s="46"/>
      <c r="E43" s="46"/>
      <c r="F43" s="46"/>
      <c r="G43" s="15"/>
      <c r="H43" s="198" t="s">
        <v>77</v>
      </c>
      <c r="I43" s="197" t="s">
        <v>251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2.0" customHeight="1">
      <c r="A44" s="193" t="s">
        <v>79</v>
      </c>
      <c r="B44" s="193"/>
      <c r="C44" s="193" t="s">
        <v>80</v>
      </c>
      <c r="H44" s="198" t="s">
        <v>81</v>
      </c>
      <c r="I44" s="193" t="s">
        <v>82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ht="12.0" customHeight="1">
      <c r="A45" s="31"/>
      <c r="B45" s="31"/>
      <c r="C45" s="193" t="s">
        <v>83</v>
      </c>
      <c r="H45" s="193"/>
      <c r="I45" s="198"/>
      <c r="J45" s="193"/>
      <c r="K45" s="199"/>
      <c r="L45" s="31"/>
      <c r="M45" s="31"/>
      <c r="N45" s="31"/>
      <c r="O45" s="31"/>
      <c r="P45" s="31"/>
      <c r="Q45" s="31"/>
      <c r="R45" s="31"/>
      <c r="S45" s="31"/>
      <c r="T45" s="200"/>
      <c r="U45" s="200"/>
      <c r="V45" s="200"/>
      <c r="W45" s="20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ht="12.0" customHeight="1">
      <c r="A46" s="193" t="s">
        <v>84</v>
      </c>
      <c r="B46" s="193"/>
      <c r="C46" s="193" t="s">
        <v>82</v>
      </c>
      <c r="H46" s="198" t="s">
        <v>85</v>
      </c>
      <c r="I46" s="19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ht="12.0" customHeight="1">
      <c r="A47" s="31"/>
      <c r="B47" s="31"/>
      <c r="C47" s="193"/>
      <c r="H47" s="193"/>
      <c r="I47" s="19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ht="12.0" customHeight="1">
      <c r="A48" s="201" t="s">
        <v>86</v>
      </c>
      <c r="B48" s="202" t="s">
        <v>87</v>
      </c>
      <c r="C48" s="202"/>
      <c r="D48" s="203"/>
      <c r="E48" s="203"/>
      <c r="F48" s="203"/>
      <c r="G48" s="204"/>
      <c r="H48" s="204"/>
      <c r="I48" s="197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ht="12.0" customHeight="1">
      <c r="A49" s="31"/>
      <c r="B49" s="31"/>
      <c r="C49" s="202"/>
      <c r="D49" s="46"/>
      <c r="E49" s="46"/>
      <c r="F49" s="46"/>
      <c r="G49" s="15"/>
      <c r="H49" s="15"/>
      <c r="I49" s="19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ht="12.0" customHeight="1">
      <c r="A50" s="31"/>
      <c r="B50" s="31"/>
      <c r="C50" s="205"/>
      <c r="D50" s="46"/>
      <c r="E50" s="46"/>
      <c r="F50" s="46"/>
      <c r="G50" s="15"/>
      <c r="H50" s="15"/>
      <c r="I50" s="197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ht="12.0" customHeight="1">
      <c r="A51" s="1"/>
      <c r="B51" s="1"/>
      <c r="C51" s="1"/>
      <c r="D51" s="1"/>
      <c r="E51" s="1"/>
      <c r="F51" s="1"/>
      <c r="I51" s="1"/>
      <c r="J51" s="1"/>
      <c r="K51" s="19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I52" s="1"/>
      <c r="J52" s="1"/>
      <c r="K52" s="3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I53" s="1"/>
      <c r="J53" s="1"/>
      <c r="K53" s="3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I54" s="1"/>
      <c r="J54" s="1"/>
      <c r="K54" s="3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L28:N28"/>
    <mergeCell ref="Q28:R28"/>
    <mergeCell ref="I24:K24"/>
    <mergeCell ref="L24:N24"/>
    <mergeCell ref="Q24:R24"/>
    <mergeCell ref="I26:K26"/>
    <mergeCell ref="L26:N26"/>
    <mergeCell ref="Q26:R26"/>
    <mergeCell ref="I28:K28"/>
    <mergeCell ref="L34:N34"/>
    <mergeCell ref="Q34:R34"/>
    <mergeCell ref="I30:K30"/>
    <mergeCell ref="L30:N30"/>
    <mergeCell ref="Q30:R30"/>
    <mergeCell ref="I32:K32"/>
    <mergeCell ref="L32:N32"/>
    <mergeCell ref="Q32:R32"/>
    <mergeCell ref="I34:K34"/>
    <mergeCell ref="J39:Z39"/>
    <mergeCell ref="J40:Z40"/>
    <mergeCell ref="I36:K36"/>
    <mergeCell ref="L36:N36"/>
    <mergeCell ref="Q36:R36"/>
    <mergeCell ref="C38:G38"/>
    <mergeCell ref="J38:Z38"/>
    <mergeCell ref="C39:G39"/>
    <mergeCell ref="C40:G40"/>
    <mergeCell ref="C45:G45"/>
    <mergeCell ref="C46:G46"/>
    <mergeCell ref="I46:Z46"/>
    <mergeCell ref="C47:G47"/>
    <mergeCell ref="I47:Z47"/>
    <mergeCell ref="I48:Z48"/>
    <mergeCell ref="I49:Z49"/>
    <mergeCell ref="I50:Z50"/>
    <mergeCell ref="C41:G41"/>
    <mergeCell ref="J41:Z41"/>
    <mergeCell ref="C42:G42"/>
    <mergeCell ref="I42:Z42"/>
    <mergeCell ref="I43:Z43"/>
    <mergeCell ref="C44:G44"/>
    <mergeCell ref="I44:Z44"/>
    <mergeCell ref="G2:R2"/>
    <mergeCell ref="G3:R3"/>
    <mergeCell ref="S3:Z3"/>
    <mergeCell ref="A5:B5"/>
    <mergeCell ref="C5:G5"/>
    <mergeCell ref="P5:T5"/>
    <mergeCell ref="V5:W5"/>
    <mergeCell ref="L10:N10"/>
    <mergeCell ref="Q10:R10"/>
    <mergeCell ref="I5:N5"/>
    <mergeCell ref="I7:K7"/>
    <mergeCell ref="L7:N7"/>
    <mergeCell ref="O7:R7"/>
    <mergeCell ref="I8:K8"/>
    <mergeCell ref="L8:N8"/>
    <mergeCell ref="I10:K10"/>
    <mergeCell ref="L16:N16"/>
    <mergeCell ref="Q16:R16"/>
    <mergeCell ref="I12:K12"/>
    <mergeCell ref="L12:N12"/>
    <mergeCell ref="Q12:R12"/>
    <mergeCell ref="I14:K14"/>
    <mergeCell ref="L14:N14"/>
    <mergeCell ref="Q14:R14"/>
    <mergeCell ref="I16:K16"/>
    <mergeCell ref="L22:N22"/>
    <mergeCell ref="Q22:R22"/>
    <mergeCell ref="I18:K18"/>
    <mergeCell ref="L18:N18"/>
    <mergeCell ref="Q18:R18"/>
    <mergeCell ref="I20:K20"/>
    <mergeCell ref="L20:N20"/>
    <mergeCell ref="Q20:R20"/>
    <mergeCell ref="I22:K22"/>
  </mergeCells>
  <conditionalFormatting sqref="I29:N29">
    <cfRule type="cellIs" dxfId="0" priority="1" stopIfTrue="1" operator="between">
      <formula>1</formula>
      <formula>300</formula>
    </cfRule>
  </conditionalFormatting>
  <conditionalFormatting sqref="I29:N29">
    <cfRule type="cellIs" dxfId="1" priority="2" stopIfTrue="1" operator="lessThanOrEqual">
      <formula>0</formula>
    </cfRule>
  </conditionalFormatting>
  <conditionalFormatting sqref="I31:N31">
    <cfRule type="cellIs" dxfId="0" priority="3" stopIfTrue="1" operator="between">
      <formula>1</formula>
      <formula>300</formula>
    </cfRule>
  </conditionalFormatting>
  <conditionalFormatting sqref="I31:N31">
    <cfRule type="cellIs" dxfId="1" priority="4" stopIfTrue="1" operator="lessThanOrEqual">
      <formula>0</formula>
    </cfRule>
  </conditionalFormatting>
  <conditionalFormatting sqref="I33:N33">
    <cfRule type="cellIs" dxfId="0" priority="5" stopIfTrue="1" operator="between">
      <formula>1</formula>
      <formula>300</formula>
    </cfRule>
  </conditionalFormatting>
  <conditionalFormatting sqref="I33:N33">
    <cfRule type="cellIs" dxfId="1" priority="6" stopIfTrue="1" operator="lessThanOrEqual">
      <formula>0</formula>
    </cfRule>
  </conditionalFormatting>
  <conditionalFormatting sqref="I35:N35">
    <cfRule type="cellIs" dxfId="0" priority="7" stopIfTrue="1" operator="between">
      <formula>1</formula>
      <formula>300</formula>
    </cfRule>
  </conditionalFormatting>
  <conditionalFormatting sqref="I35:N35">
    <cfRule type="cellIs" dxfId="1" priority="8" stopIfTrue="1" operator="lessThanOrEqual">
      <formula>0</formula>
    </cfRule>
  </conditionalFormatting>
  <conditionalFormatting sqref="I27:N27">
    <cfRule type="cellIs" dxfId="0" priority="9" stopIfTrue="1" operator="between">
      <formula>1</formula>
      <formula>300</formula>
    </cfRule>
  </conditionalFormatting>
  <conditionalFormatting sqref="I27:N27">
    <cfRule type="cellIs" dxfId="1" priority="10" stopIfTrue="1" operator="lessThanOrEqual">
      <formula>0</formula>
    </cfRule>
  </conditionalFormatting>
  <conditionalFormatting sqref="I17:N17">
    <cfRule type="cellIs" dxfId="0" priority="11" stopIfTrue="1" operator="between">
      <formula>1</formula>
      <formula>300</formula>
    </cfRule>
  </conditionalFormatting>
  <conditionalFormatting sqref="I17:N17">
    <cfRule type="cellIs" dxfId="1" priority="12" stopIfTrue="1" operator="lessThanOrEqual">
      <formula>0</formula>
    </cfRule>
  </conditionalFormatting>
  <conditionalFormatting sqref="I13:N13">
    <cfRule type="cellIs" dxfId="0" priority="13" stopIfTrue="1" operator="between">
      <formula>1</formula>
      <formula>300</formula>
    </cfRule>
  </conditionalFormatting>
  <conditionalFormatting sqref="I13:N13">
    <cfRule type="cellIs" dxfId="1" priority="14" stopIfTrue="1" operator="lessThanOrEqual">
      <formula>0</formula>
    </cfRule>
  </conditionalFormatting>
  <conditionalFormatting sqref="I21:N21">
    <cfRule type="cellIs" dxfId="0" priority="15" stopIfTrue="1" operator="between">
      <formula>1</formula>
      <formula>300</formula>
    </cfRule>
  </conditionalFormatting>
  <conditionalFormatting sqref="I21:N21">
    <cfRule type="cellIs" dxfId="1" priority="16" stopIfTrue="1" operator="lessThanOrEqual">
      <formula>0</formula>
    </cfRule>
  </conditionalFormatting>
  <conditionalFormatting sqref="I19:N19">
    <cfRule type="cellIs" dxfId="0" priority="17" stopIfTrue="1" operator="between">
      <formula>1</formula>
      <formula>300</formula>
    </cfRule>
  </conditionalFormatting>
  <conditionalFormatting sqref="I19:N19">
    <cfRule type="cellIs" dxfId="1" priority="18" stopIfTrue="1" operator="lessThanOrEqual">
      <formula>0</formula>
    </cfRule>
  </conditionalFormatting>
  <conditionalFormatting sqref="I11:N11">
    <cfRule type="cellIs" dxfId="0" priority="19" stopIfTrue="1" operator="between">
      <formula>1</formula>
      <formula>300</formula>
    </cfRule>
  </conditionalFormatting>
  <conditionalFormatting sqref="I11:N11">
    <cfRule type="cellIs" dxfId="1" priority="20" stopIfTrue="1" operator="lessThanOrEqual">
      <formula>0</formula>
    </cfRule>
  </conditionalFormatting>
  <conditionalFormatting sqref="I23:N23">
    <cfRule type="cellIs" dxfId="0" priority="21" stopIfTrue="1" operator="between">
      <formula>1</formula>
      <formula>300</formula>
    </cfRule>
  </conditionalFormatting>
  <conditionalFormatting sqref="I23:N23">
    <cfRule type="cellIs" dxfId="1" priority="22" stopIfTrue="1" operator="lessThanOrEqual">
      <formula>0</formula>
    </cfRule>
  </conditionalFormatting>
  <conditionalFormatting sqref="I9:N9">
    <cfRule type="cellIs" dxfId="0" priority="23" stopIfTrue="1" operator="between">
      <formula>1</formula>
      <formula>300</formula>
    </cfRule>
  </conditionalFormatting>
  <conditionalFormatting sqref="I9:N9">
    <cfRule type="cellIs" dxfId="1" priority="24" stopIfTrue="1" operator="lessThanOrEqual">
      <formula>0</formula>
    </cfRule>
  </conditionalFormatting>
  <conditionalFormatting sqref="I15:N15">
    <cfRule type="cellIs" dxfId="0" priority="25" stopIfTrue="1" operator="between">
      <formula>1</formula>
      <formula>300</formula>
    </cfRule>
  </conditionalFormatting>
  <conditionalFormatting sqref="I15:N15">
    <cfRule type="cellIs" dxfId="1" priority="26" stopIfTrue="1" operator="lessThanOrEqual">
      <formula>0</formula>
    </cfRule>
  </conditionalFormatting>
  <conditionalFormatting sqref="I25:N25">
    <cfRule type="cellIs" dxfId="0" priority="27" stopIfTrue="1" operator="between">
      <formula>1</formula>
      <formula>300</formula>
    </cfRule>
  </conditionalFormatting>
  <conditionalFormatting sqref="I25:N25">
    <cfRule type="cellIs" dxfId="1" priority="28" stopIfTrue="1" operator="lessThanOrEqual">
      <formula>0</formula>
    </cfRule>
  </conditionalFormatting>
  <dataValidations>
    <dataValidation type="list" allowBlank="1" showInputMessage="1" showErrorMessage="1" prompt="Feil_i_vektklasse - Feil verddi i vektklasse" sqref="A9 A11 A13 A17 A19 A21 A23 A25 A27 A29 A31 A33 A35">
      <formula1>"40.0,45.0,49.0,55.0,59.0,64.0,71.0,76.0,81.0,=81,81+,87.0,=87,87+,49.0,55.0,61.0,67.0,73.0,81.0,89.0,96.0,102.0,=102,102+,109.0,=109,109+"</formula1>
    </dataValidation>
    <dataValidation type="list" allowBlank="1" showInputMessage="1" showErrorMessage="1" prompt="Feil_i_kat. 5-kamp - Feil verdi i kategori 5-kamp" sqref="D9 D11 D13 D15 D17 D19 D21 D23 D25 D27 D29 D31 D33 D35">
      <formula1>"13-14,15-16,17-18,19-23,24-34,=35,35+"</formula1>
    </dataValidation>
    <dataValidation type="list" allowBlank="1" showInputMessage="1" showErrorMessage="1" prompt="Feil_i_kat.v.løft - Feil verdi i kategori vektløfting" sqref="C9 C11 C13 C17 C19 C21 C23 C25 C27 C29 C31 C33 C35">
      <formula1>"UM,JM,SM,UK,JK,SK,M1,M2,M3,M4,M5,M6,M7,M8,M9,M10,K1,K2,K3,K4,K5,K6,K7,K8,K9,K10"</formula1>
    </dataValidation>
  </dataValidations>
  <printOptions/>
  <pageMargins bottom="0.275590551181102" footer="0.0" header="0.0" left="0.275590551181102" right="0.275590551181102" top="0.275590551181102"/>
  <pageSetup paperSize="9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2001-08-31T20:44:44Z</dcterms:created>
  <dc:creator>Hans Bj. Hagenes Vigrestad IK</dc:creator>
</cp:coreProperties>
</file>