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drawings/drawing3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5-kamp/NM 5-kamp 2017/"/>
    </mc:Choice>
  </mc:AlternateContent>
  <bookViews>
    <workbookView xWindow="0" yWindow="460" windowWidth="25600" windowHeight="14480"/>
  </bookViews>
  <sheets>
    <sheet name="P1" sheetId="18" r:id="rId1"/>
    <sheet name="P2" sheetId="45" r:id="rId2"/>
    <sheet name="P3" sheetId="19" r:id="rId3"/>
    <sheet name="P4" sheetId="20" r:id="rId4"/>
    <sheet name="P5" sheetId="21" r:id="rId5"/>
    <sheet name="P6" sheetId="31" r:id="rId6"/>
    <sheet name="P7" sheetId="36" r:id="rId7"/>
    <sheet name="P8" sheetId="46" r:id="rId8"/>
    <sheet name="Res 5-kamp kategori" sheetId="22" r:id="rId9"/>
    <sheet name="Res 5-kamp ranking" sheetId="50" r:id="rId10"/>
    <sheet name="Resultat NC3" sheetId="24" r:id="rId11"/>
    <sheet name="Resultat NC3 Junior-ungdom" sheetId="51" r:id="rId12"/>
    <sheet name="Resultat NC3  Veteran" sheetId="52" r:id="rId13"/>
    <sheet name="K1" sheetId="26" r:id="rId14"/>
    <sheet name="K3" sheetId="27" r:id="rId15"/>
    <sheet name="K4" sheetId="28" r:id="rId16"/>
    <sheet name="K5" sheetId="29" r:id="rId17"/>
    <sheet name="K6" sheetId="32" r:id="rId18"/>
    <sheet name="K7" sheetId="38" r:id="rId19"/>
    <sheet name="K8" sheetId="48" r:id="rId20"/>
    <sheet name="Meltzer-Malone" sheetId="35" state="hidden" r:id="rId21"/>
    <sheet name="Module1" sheetId="2" state="veryHidden" r:id="rId22"/>
  </sheets>
  <definedNames>
    <definedName name="_xlnm.Print_Area" localSheetId="13">'K1'!$A$1:$N$30</definedName>
    <definedName name="_xlnm.Print_Area" localSheetId="14">'K3'!$A$1:$N$30</definedName>
    <definedName name="_xlnm.Print_Area" localSheetId="15">'K4'!$A$1:$N$30</definedName>
    <definedName name="_xlnm.Print_Area" localSheetId="16">'K5'!$A$1:$N$30</definedName>
    <definedName name="_xlnm.Print_Area" localSheetId="17">'K6'!$A$1:$N$30</definedName>
    <definedName name="_xlnm.Print_Area" localSheetId="18">'K7'!$A$1:$N$30</definedName>
    <definedName name="_xlnm.Print_Area" localSheetId="19">'K8'!$A$1:$N$30</definedName>
    <definedName name="_xlnm.Print_Area" localSheetId="0">'P1'!$A$1:$Y$47</definedName>
    <definedName name="_xlnm.Print_Area" localSheetId="1">'P2'!$A$1:$T$39</definedName>
    <definedName name="_xlnm.Print_Area" localSheetId="2">'P3'!$A$1:$Y$47</definedName>
    <definedName name="_xlnm.Print_Area" localSheetId="3">'P4'!$A$1:$Y$47</definedName>
    <definedName name="_xlnm.Print_Area" localSheetId="4">'P5'!$A$1:$Y$47</definedName>
    <definedName name="_xlnm.Print_Area" localSheetId="5">'P6'!$A$1:$Y$47</definedName>
    <definedName name="_xlnm.Print_Area" localSheetId="6">'P7'!$A$1:$Y$47</definedName>
    <definedName name="_xlnm.Print_Area" localSheetId="7">'P8'!$A$1:$Y$47</definedName>
    <definedName name="_xlnm.Print_Area" localSheetId="8">'Res 5-kamp kategori'!$A:$M</definedName>
    <definedName name="_xlnm.Print_Area" localSheetId="9">'Res 5-kamp ranking'!$A:$M</definedName>
    <definedName name="_xlnm.Print_Area" localSheetId="10">'Resultat NC3'!$A:$J</definedName>
    <definedName name="_xlnm.Print_Area" localSheetId="12">'Resultat NC3  Veteran'!$A:$J</definedName>
    <definedName name="_xlnm.Print_Area" localSheetId="11">'Resultat NC3 Junior-ungdom'!$A:$J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38" l="1"/>
  <c r="B29" i="48"/>
  <c r="B27" i="48"/>
  <c r="B25" i="48"/>
  <c r="B23" i="48"/>
  <c r="B21" i="48"/>
  <c r="B19" i="48"/>
  <c r="B17" i="48"/>
  <c r="B15" i="48"/>
  <c r="B13" i="48"/>
  <c r="B11" i="48"/>
  <c r="B9" i="48"/>
  <c r="B7" i="48"/>
  <c r="E19" i="51"/>
  <c r="Z31" i="46"/>
  <c r="R31" i="46"/>
  <c r="Z29" i="46"/>
  <c r="R29" i="46"/>
  <c r="Z27" i="46"/>
  <c r="R27" i="46"/>
  <c r="N25" i="46"/>
  <c r="O25" i="46"/>
  <c r="P25" i="46"/>
  <c r="Q25" i="46"/>
  <c r="Z25" i="46"/>
  <c r="R25" i="46"/>
  <c r="N23" i="46"/>
  <c r="O23" i="46"/>
  <c r="P23" i="46"/>
  <c r="Q23" i="46"/>
  <c r="Z23" i="46"/>
  <c r="R23" i="46"/>
  <c r="N21" i="46"/>
  <c r="O21" i="46"/>
  <c r="P21" i="46"/>
  <c r="Q21" i="46"/>
  <c r="Z21" i="46"/>
  <c r="R21" i="46"/>
  <c r="N19" i="46"/>
  <c r="O19" i="46"/>
  <c r="P19" i="46"/>
  <c r="Q19" i="46"/>
  <c r="Z19" i="46"/>
  <c r="R19" i="46"/>
  <c r="N17" i="46"/>
  <c r="O17" i="46"/>
  <c r="P17" i="46"/>
  <c r="Q17" i="46"/>
  <c r="Z17" i="46"/>
  <c r="R17" i="46"/>
  <c r="N15" i="46"/>
  <c r="O15" i="46"/>
  <c r="P15" i="46"/>
  <c r="Q15" i="46"/>
  <c r="Z15" i="46"/>
  <c r="R15" i="46"/>
  <c r="N13" i="46"/>
  <c r="O13" i="46"/>
  <c r="P13" i="46"/>
  <c r="Q13" i="46"/>
  <c r="Z13" i="46"/>
  <c r="R13" i="46"/>
  <c r="N11" i="46"/>
  <c r="O11" i="46"/>
  <c r="P11" i="46"/>
  <c r="Q11" i="46"/>
  <c r="Z11" i="46"/>
  <c r="R11" i="46"/>
  <c r="N9" i="46"/>
  <c r="O9" i="46"/>
  <c r="P9" i="46"/>
  <c r="Q9" i="46"/>
  <c r="Z9" i="46"/>
  <c r="R9" i="46"/>
  <c r="Z31" i="36"/>
  <c r="R31" i="36"/>
  <c r="Z29" i="36"/>
  <c r="R29" i="36"/>
  <c r="N27" i="36"/>
  <c r="O27" i="36"/>
  <c r="P27" i="36"/>
  <c r="Q27" i="36"/>
  <c r="Z27" i="36"/>
  <c r="R27" i="36"/>
  <c r="N25" i="36"/>
  <c r="O25" i="36"/>
  <c r="P25" i="36"/>
  <c r="Q25" i="36"/>
  <c r="Z25" i="36"/>
  <c r="R25" i="36"/>
  <c r="N23" i="36"/>
  <c r="O23" i="36"/>
  <c r="P23" i="36"/>
  <c r="Q23" i="36"/>
  <c r="Z23" i="36"/>
  <c r="R23" i="36"/>
  <c r="N21" i="36"/>
  <c r="O21" i="36"/>
  <c r="P21" i="36"/>
  <c r="Q21" i="36"/>
  <c r="Z21" i="36"/>
  <c r="R21" i="36"/>
  <c r="N19" i="36"/>
  <c r="O19" i="36"/>
  <c r="P19" i="36"/>
  <c r="Q19" i="36"/>
  <c r="Z19" i="36"/>
  <c r="R19" i="36"/>
  <c r="N17" i="36"/>
  <c r="O17" i="36"/>
  <c r="P17" i="36"/>
  <c r="Q17" i="36"/>
  <c r="Z17" i="36"/>
  <c r="R17" i="36"/>
  <c r="N15" i="36"/>
  <c r="O15" i="36"/>
  <c r="P15" i="36"/>
  <c r="Q15" i="36"/>
  <c r="Z15" i="36"/>
  <c r="R15" i="36"/>
  <c r="N13" i="36"/>
  <c r="O13" i="36"/>
  <c r="P13" i="36"/>
  <c r="Q13" i="36"/>
  <c r="Z13" i="36"/>
  <c r="R13" i="36"/>
  <c r="N11" i="36"/>
  <c r="O11" i="36"/>
  <c r="P11" i="36"/>
  <c r="Q11" i="36"/>
  <c r="Z11" i="36"/>
  <c r="R11" i="36"/>
  <c r="N9" i="36"/>
  <c r="O9" i="36"/>
  <c r="P9" i="36"/>
  <c r="Q9" i="36"/>
  <c r="Z9" i="36"/>
  <c r="R9" i="36"/>
  <c r="Z31" i="31"/>
  <c r="R31" i="31"/>
  <c r="Z29" i="31"/>
  <c r="R29" i="31"/>
  <c r="N27" i="31"/>
  <c r="O27" i="31"/>
  <c r="P27" i="31"/>
  <c r="Q27" i="31"/>
  <c r="Z27" i="31"/>
  <c r="R27" i="31"/>
  <c r="N25" i="31"/>
  <c r="O25" i="31"/>
  <c r="P25" i="31"/>
  <c r="Q25" i="31"/>
  <c r="Z25" i="31"/>
  <c r="R25" i="31"/>
  <c r="N23" i="31"/>
  <c r="O23" i="31"/>
  <c r="P23" i="31"/>
  <c r="Q23" i="31"/>
  <c r="Z23" i="31"/>
  <c r="R23" i="31"/>
  <c r="N21" i="31"/>
  <c r="O21" i="31"/>
  <c r="P21" i="31"/>
  <c r="Q21" i="31"/>
  <c r="Z21" i="31"/>
  <c r="R21" i="31"/>
  <c r="N19" i="31"/>
  <c r="O19" i="31"/>
  <c r="P19" i="31"/>
  <c r="Q19" i="31"/>
  <c r="Z19" i="31"/>
  <c r="R19" i="31"/>
  <c r="N17" i="31"/>
  <c r="O17" i="31"/>
  <c r="P17" i="31"/>
  <c r="Q17" i="31"/>
  <c r="Z17" i="31"/>
  <c r="R17" i="31"/>
  <c r="N15" i="31"/>
  <c r="O15" i="31"/>
  <c r="P15" i="31"/>
  <c r="Q15" i="31"/>
  <c r="Z15" i="31"/>
  <c r="R15" i="31"/>
  <c r="N13" i="31"/>
  <c r="O13" i="31"/>
  <c r="P13" i="31"/>
  <c r="Q13" i="31"/>
  <c r="Z13" i="31"/>
  <c r="R13" i="31"/>
  <c r="N11" i="31"/>
  <c r="O11" i="31"/>
  <c r="P11" i="31"/>
  <c r="Q11" i="31"/>
  <c r="Z11" i="31"/>
  <c r="R11" i="31"/>
  <c r="N9" i="31"/>
  <c r="O9" i="31"/>
  <c r="P9" i="31"/>
  <c r="Q9" i="31"/>
  <c r="Z9" i="31"/>
  <c r="R9" i="31"/>
  <c r="J12" i="52"/>
  <c r="Z31" i="21"/>
  <c r="R31" i="21"/>
  <c r="Z29" i="21"/>
  <c r="R29" i="21"/>
  <c r="N27" i="21"/>
  <c r="O27" i="21"/>
  <c r="P27" i="21"/>
  <c r="Q27" i="21"/>
  <c r="Z27" i="21"/>
  <c r="R27" i="21"/>
  <c r="N25" i="21"/>
  <c r="O25" i="21"/>
  <c r="P25" i="21"/>
  <c r="Q25" i="21"/>
  <c r="Z25" i="21"/>
  <c r="R25" i="21"/>
  <c r="N23" i="21"/>
  <c r="O23" i="21"/>
  <c r="P23" i="21"/>
  <c r="Q23" i="21"/>
  <c r="Z23" i="21"/>
  <c r="R23" i="21"/>
  <c r="N21" i="21"/>
  <c r="O21" i="21"/>
  <c r="P21" i="21"/>
  <c r="Q21" i="21"/>
  <c r="Z21" i="21"/>
  <c r="R21" i="21"/>
  <c r="N19" i="21"/>
  <c r="O19" i="21"/>
  <c r="P19" i="21"/>
  <c r="Q19" i="21"/>
  <c r="Z19" i="21"/>
  <c r="R19" i="21"/>
  <c r="N17" i="21"/>
  <c r="O17" i="21"/>
  <c r="P17" i="21"/>
  <c r="Q17" i="21"/>
  <c r="Z17" i="21"/>
  <c r="R17" i="21"/>
  <c r="N15" i="21"/>
  <c r="O15" i="21"/>
  <c r="P15" i="21"/>
  <c r="Q15" i="21"/>
  <c r="Z15" i="21"/>
  <c r="R15" i="21"/>
  <c r="N13" i="21"/>
  <c r="O13" i="21"/>
  <c r="P13" i="21"/>
  <c r="Q13" i="21"/>
  <c r="Z13" i="21"/>
  <c r="R13" i="21"/>
  <c r="N11" i="21"/>
  <c r="O11" i="21"/>
  <c r="P11" i="21"/>
  <c r="Q11" i="21"/>
  <c r="Z11" i="21"/>
  <c r="R11" i="21"/>
  <c r="N9" i="21"/>
  <c r="O9" i="21"/>
  <c r="P9" i="21"/>
  <c r="Q9" i="21"/>
  <c r="Z9" i="21"/>
  <c r="R9" i="21"/>
  <c r="N31" i="20"/>
  <c r="O31" i="20"/>
  <c r="P31" i="20"/>
  <c r="Q31" i="20"/>
  <c r="Z31" i="20"/>
  <c r="R31" i="20"/>
  <c r="N29" i="20"/>
  <c r="O29" i="20"/>
  <c r="P29" i="20"/>
  <c r="Q29" i="20"/>
  <c r="Z29" i="20"/>
  <c r="R29" i="20"/>
  <c r="N27" i="20"/>
  <c r="O27" i="20"/>
  <c r="P27" i="20"/>
  <c r="Q27" i="20"/>
  <c r="Z27" i="20"/>
  <c r="R27" i="20"/>
  <c r="N25" i="20"/>
  <c r="O25" i="20"/>
  <c r="P25" i="20"/>
  <c r="Q25" i="20"/>
  <c r="Z25" i="20"/>
  <c r="R25" i="20"/>
  <c r="N23" i="20"/>
  <c r="O23" i="20"/>
  <c r="P23" i="20"/>
  <c r="Q23" i="20"/>
  <c r="Z23" i="20"/>
  <c r="R23" i="20"/>
  <c r="N21" i="20"/>
  <c r="O21" i="20"/>
  <c r="P21" i="20"/>
  <c r="Q21" i="20"/>
  <c r="Z21" i="20"/>
  <c r="R21" i="20"/>
  <c r="J5" i="52"/>
  <c r="N19" i="20"/>
  <c r="O19" i="20"/>
  <c r="P19" i="20"/>
  <c r="Q19" i="20"/>
  <c r="Z19" i="20"/>
  <c r="R19" i="20"/>
  <c r="N17" i="20"/>
  <c r="O17" i="20"/>
  <c r="P17" i="20"/>
  <c r="Q17" i="20"/>
  <c r="Z17" i="20"/>
  <c r="R17" i="20"/>
  <c r="N15" i="20"/>
  <c r="O15" i="20"/>
  <c r="P15" i="20"/>
  <c r="Q15" i="20"/>
  <c r="Z15" i="20"/>
  <c r="R15" i="20"/>
  <c r="N13" i="20"/>
  <c r="O13" i="20"/>
  <c r="P13" i="20"/>
  <c r="Q13" i="20"/>
  <c r="Z13" i="20"/>
  <c r="R13" i="20"/>
  <c r="J6" i="52"/>
  <c r="N11" i="20"/>
  <c r="O11" i="20"/>
  <c r="P11" i="20"/>
  <c r="Q11" i="20"/>
  <c r="Z11" i="20"/>
  <c r="R11" i="20"/>
  <c r="N9" i="20"/>
  <c r="O9" i="20"/>
  <c r="P9" i="20"/>
  <c r="Q9" i="20"/>
  <c r="Z9" i="20"/>
  <c r="R9" i="20"/>
  <c r="J7" i="52"/>
  <c r="V24" i="45"/>
  <c r="R24" i="45"/>
  <c r="V10" i="45"/>
  <c r="R10" i="45"/>
  <c r="V11" i="45"/>
  <c r="R11" i="45"/>
  <c r="V12" i="45"/>
  <c r="R12" i="45"/>
  <c r="V13" i="45"/>
  <c r="N13" i="45"/>
  <c r="O13" i="45"/>
  <c r="P13" i="45"/>
  <c r="Q13" i="45"/>
  <c r="R13" i="45"/>
  <c r="J11" i="52"/>
  <c r="N14" i="45"/>
  <c r="O14" i="45"/>
  <c r="P14" i="45"/>
  <c r="Q14" i="45"/>
  <c r="V14" i="45"/>
  <c r="R14" i="45"/>
  <c r="V15" i="45"/>
  <c r="R15" i="45"/>
  <c r="V16" i="45"/>
  <c r="R16" i="45"/>
  <c r="V17" i="45"/>
  <c r="R17" i="45"/>
  <c r="V18" i="45"/>
  <c r="R18" i="45"/>
  <c r="V19" i="45"/>
  <c r="R19" i="45"/>
  <c r="V20" i="45"/>
  <c r="R20" i="45"/>
  <c r="V21" i="45"/>
  <c r="R21" i="45"/>
  <c r="V22" i="45"/>
  <c r="R22" i="45"/>
  <c r="V23" i="45"/>
  <c r="R23" i="45"/>
  <c r="V9" i="45"/>
  <c r="R9" i="45"/>
  <c r="Z31" i="19"/>
  <c r="R31" i="19"/>
  <c r="Z29" i="19"/>
  <c r="R29" i="19"/>
  <c r="Z27" i="19"/>
  <c r="R27" i="19"/>
  <c r="Z25" i="19"/>
  <c r="R25" i="19"/>
  <c r="Z23" i="19"/>
  <c r="R23" i="19"/>
  <c r="N21" i="19"/>
  <c r="O21" i="19"/>
  <c r="P21" i="19"/>
  <c r="Q21" i="19"/>
  <c r="Z21" i="19"/>
  <c r="R21" i="19"/>
  <c r="N19" i="19"/>
  <c r="O19" i="19"/>
  <c r="P19" i="19"/>
  <c r="Q19" i="19"/>
  <c r="Z19" i="19"/>
  <c r="R19" i="19"/>
  <c r="N17" i="19"/>
  <c r="O17" i="19"/>
  <c r="P17" i="19"/>
  <c r="Q17" i="19"/>
  <c r="Z17" i="19"/>
  <c r="R17" i="19"/>
  <c r="N15" i="19"/>
  <c r="O15" i="19"/>
  <c r="P15" i="19"/>
  <c r="Q15" i="19"/>
  <c r="Z15" i="19"/>
  <c r="R15" i="19"/>
  <c r="N13" i="19"/>
  <c r="O13" i="19"/>
  <c r="P13" i="19"/>
  <c r="Q13" i="19"/>
  <c r="Z13" i="19"/>
  <c r="R13" i="19"/>
  <c r="N11" i="19"/>
  <c r="O11" i="19"/>
  <c r="P11" i="19"/>
  <c r="Q11" i="19"/>
  <c r="Z11" i="19"/>
  <c r="R11" i="19"/>
  <c r="N9" i="19"/>
  <c r="O9" i="19"/>
  <c r="P9" i="19"/>
  <c r="Q9" i="19"/>
  <c r="Z9" i="19"/>
  <c r="R9" i="19"/>
  <c r="N31" i="18"/>
  <c r="O31" i="18"/>
  <c r="P31" i="18"/>
  <c r="Q31" i="18"/>
  <c r="Z31" i="18"/>
  <c r="R31" i="18"/>
  <c r="N29" i="18"/>
  <c r="O29" i="18"/>
  <c r="P29" i="18"/>
  <c r="Q29" i="18"/>
  <c r="Z29" i="18"/>
  <c r="R29" i="18"/>
  <c r="N27" i="18"/>
  <c r="O27" i="18"/>
  <c r="P27" i="18"/>
  <c r="Q27" i="18"/>
  <c r="Z27" i="18"/>
  <c r="R27" i="18"/>
  <c r="N25" i="18"/>
  <c r="O25" i="18"/>
  <c r="P25" i="18"/>
  <c r="Q25" i="18"/>
  <c r="Z25" i="18"/>
  <c r="R25" i="18"/>
  <c r="N23" i="18"/>
  <c r="O23" i="18"/>
  <c r="P23" i="18"/>
  <c r="Q23" i="18"/>
  <c r="Z23" i="18"/>
  <c r="R23" i="18"/>
  <c r="N21" i="18"/>
  <c r="O21" i="18"/>
  <c r="P21" i="18"/>
  <c r="Q21" i="18"/>
  <c r="Z21" i="18"/>
  <c r="R21" i="18"/>
  <c r="N19" i="18"/>
  <c r="O19" i="18"/>
  <c r="P19" i="18"/>
  <c r="Q19" i="18"/>
  <c r="Z19" i="18"/>
  <c r="R19" i="18"/>
  <c r="N17" i="18"/>
  <c r="O17" i="18"/>
  <c r="P17" i="18"/>
  <c r="Q17" i="18"/>
  <c r="Z17" i="18"/>
  <c r="R17" i="18"/>
  <c r="N15" i="18"/>
  <c r="O15" i="18"/>
  <c r="P15" i="18"/>
  <c r="Q15" i="18"/>
  <c r="Z15" i="18"/>
  <c r="R15" i="18"/>
  <c r="N13" i="18"/>
  <c r="O13" i="18"/>
  <c r="P13" i="18"/>
  <c r="Q13" i="18"/>
  <c r="Z13" i="18"/>
  <c r="R13" i="18"/>
  <c r="N11" i="18"/>
  <c r="O11" i="18"/>
  <c r="P11" i="18"/>
  <c r="Q11" i="18"/>
  <c r="Z11" i="18"/>
  <c r="R11" i="18"/>
  <c r="N9" i="18"/>
  <c r="O9" i="18"/>
  <c r="P9" i="18"/>
  <c r="Q9" i="18"/>
  <c r="Z9" i="18"/>
  <c r="R9" i="18"/>
  <c r="I12" i="52"/>
  <c r="H12" i="52"/>
  <c r="G12" i="52"/>
  <c r="F12" i="52"/>
  <c r="E12" i="52"/>
  <c r="D12" i="52"/>
  <c r="C12" i="52"/>
  <c r="B12" i="52"/>
  <c r="I5" i="52"/>
  <c r="H5" i="52"/>
  <c r="G5" i="52"/>
  <c r="F5" i="52"/>
  <c r="E5" i="52"/>
  <c r="D5" i="52"/>
  <c r="C5" i="52"/>
  <c r="B5" i="52"/>
  <c r="I6" i="52"/>
  <c r="H6" i="52"/>
  <c r="G6" i="52"/>
  <c r="F6" i="52"/>
  <c r="E6" i="52"/>
  <c r="D6" i="52"/>
  <c r="C6" i="52"/>
  <c r="B6" i="52"/>
  <c r="I7" i="52"/>
  <c r="H7" i="52"/>
  <c r="G7" i="52"/>
  <c r="F7" i="52"/>
  <c r="E7" i="52"/>
  <c r="D7" i="52"/>
  <c r="C7" i="52"/>
  <c r="B7" i="52"/>
  <c r="N17" i="45"/>
  <c r="O17" i="45"/>
  <c r="P17" i="45"/>
  <c r="N16" i="45"/>
  <c r="O16" i="45"/>
  <c r="P16" i="45"/>
  <c r="N15" i="45"/>
  <c r="O15" i="45"/>
  <c r="P15" i="45"/>
  <c r="I11" i="52"/>
  <c r="H11" i="52"/>
  <c r="G11" i="52"/>
  <c r="F11" i="52"/>
  <c r="E11" i="52"/>
  <c r="D11" i="52"/>
  <c r="C11" i="52"/>
  <c r="B11" i="52"/>
  <c r="N12" i="45"/>
  <c r="O12" i="45"/>
  <c r="P12" i="45"/>
  <c r="N11" i="45"/>
  <c r="O11" i="45"/>
  <c r="P11" i="45"/>
  <c r="N10" i="45"/>
  <c r="O10" i="45"/>
  <c r="P10" i="45"/>
  <c r="N9" i="45"/>
  <c r="O9" i="45"/>
  <c r="P9" i="45"/>
  <c r="G2" i="52"/>
  <c r="E2" i="52"/>
  <c r="A2" i="52"/>
  <c r="J16" i="51"/>
  <c r="I16" i="51"/>
  <c r="H16" i="51"/>
  <c r="G16" i="51"/>
  <c r="F16" i="51"/>
  <c r="E16" i="51"/>
  <c r="D16" i="51"/>
  <c r="C16" i="51"/>
  <c r="B16" i="51"/>
  <c r="Q17" i="45"/>
  <c r="Q16" i="45"/>
  <c r="Q15" i="45"/>
  <c r="Q12" i="45"/>
  <c r="Q11" i="45"/>
  <c r="Q10" i="45"/>
  <c r="Q9" i="45"/>
  <c r="J7" i="51"/>
  <c r="I7" i="51"/>
  <c r="H7" i="51"/>
  <c r="G7" i="51"/>
  <c r="F7" i="51"/>
  <c r="E7" i="51"/>
  <c r="D7" i="51"/>
  <c r="C7" i="51"/>
  <c r="B7" i="51"/>
  <c r="J11" i="51"/>
  <c r="I11" i="51"/>
  <c r="H11" i="51"/>
  <c r="G11" i="51"/>
  <c r="F11" i="51"/>
  <c r="E11" i="51"/>
  <c r="D11" i="51"/>
  <c r="C11" i="51"/>
  <c r="B11" i="51"/>
  <c r="J6" i="51"/>
  <c r="I6" i="51"/>
  <c r="H6" i="51"/>
  <c r="G6" i="51"/>
  <c r="F6" i="51"/>
  <c r="E6" i="51"/>
  <c r="D6" i="51"/>
  <c r="C6" i="51"/>
  <c r="B6" i="51"/>
  <c r="J5" i="51"/>
  <c r="I5" i="51"/>
  <c r="H5" i="51"/>
  <c r="G5" i="51"/>
  <c r="F5" i="51"/>
  <c r="E5" i="51"/>
  <c r="D5" i="51"/>
  <c r="C5" i="51"/>
  <c r="B5" i="51"/>
  <c r="J9" i="51"/>
  <c r="I9" i="51"/>
  <c r="H9" i="51"/>
  <c r="G9" i="51"/>
  <c r="F9" i="51"/>
  <c r="E9" i="51"/>
  <c r="D9" i="51"/>
  <c r="C9" i="51"/>
  <c r="B9" i="51"/>
  <c r="J8" i="51"/>
  <c r="I8" i="51"/>
  <c r="H8" i="51"/>
  <c r="G8" i="51"/>
  <c r="F8" i="51"/>
  <c r="E8" i="51"/>
  <c r="D8" i="51"/>
  <c r="C8" i="51"/>
  <c r="B8" i="51"/>
  <c r="J10" i="51"/>
  <c r="I10" i="51"/>
  <c r="H10" i="51"/>
  <c r="G10" i="51"/>
  <c r="F10" i="51"/>
  <c r="E10" i="51"/>
  <c r="D10" i="51"/>
  <c r="C10" i="51"/>
  <c r="B10" i="51"/>
  <c r="J24" i="51"/>
  <c r="I24" i="51"/>
  <c r="H24" i="51"/>
  <c r="G24" i="51"/>
  <c r="F24" i="51"/>
  <c r="E24" i="51"/>
  <c r="D24" i="51"/>
  <c r="C24" i="51"/>
  <c r="B24" i="51"/>
  <c r="J23" i="51"/>
  <c r="I23" i="51"/>
  <c r="H23" i="51"/>
  <c r="G23" i="51"/>
  <c r="F23" i="51"/>
  <c r="E23" i="51"/>
  <c r="D23" i="51"/>
  <c r="C23" i="51"/>
  <c r="B23" i="51"/>
  <c r="J21" i="51"/>
  <c r="I21" i="51"/>
  <c r="H21" i="51"/>
  <c r="G21" i="51"/>
  <c r="F21" i="51"/>
  <c r="E21" i="51"/>
  <c r="D21" i="51"/>
  <c r="C21" i="51"/>
  <c r="B21" i="51"/>
  <c r="J22" i="51"/>
  <c r="I22" i="51"/>
  <c r="H22" i="51"/>
  <c r="G22" i="51"/>
  <c r="F22" i="51"/>
  <c r="E22" i="51"/>
  <c r="D22" i="51"/>
  <c r="C22" i="51"/>
  <c r="B22" i="51"/>
  <c r="J15" i="51"/>
  <c r="I15" i="51"/>
  <c r="H15" i="51"/>
  <c r="G15" i="51"/>
  <c r="F15" i="51"/>
  <c r="E15" i="51"/>
  <c r="D15" i="51"/>
  <c r="C15" i="51"/>
  <c r="B15" i="51"/>
  <c r="J17" i="51"/>
  <c r="I17" i="51"/>
  <c r="H17" i="51"/>
  <c r="G17" i="51"/>
  <c r="F17" i="51"/>
  <c r="E17" i="51"/>
  <c r="D17" i="51"/>
  <c r="C17" i="51"/>
  <c r="B17" i="51"/>
  <c r="J19" i="51"/>
  <c r="I19" i="51"/>
  <c r="H19" i="51"/>
  <c r="G19" i="51"/>
  <c r="F19" i="51"/>
  <c r="D19" i="51"/>
  <c r="C19" i="51"/>
  <c r="B19" i="51"/>
  <c r="J18" i="51"/>
  <c r="I18" i="51"/>
  <c r="H18" i="51"/>
  <c r="G18" i="51"/>
  <c r="F18" i="51"/>
  <c r="E18" i="51"/>
  <c r="D18" i="51"/>
  <c r="C18" i="51"/>
  <c r="B18" i="51"/>
  <c r="J20" i="51"/>
  <c r="I20" i="51"/>
  <c r="H20" i="51"/>
  <c r="G20" i="51"/>
  <c r="F20" i="51"/>
  <c r="E20" i="51"/>
  <c r="D20" i="51"/>
  <c r="C20" i="51"/>
  <c r="B20" i="51"/>
  <c r="J26" i="51"/>
  <c r="I26" i="51"/>
  <c r="H26" i="51"/>
  <c r="G26" i="51"/>
  <c r="F26" i="51"/>
  <c r="E26" i="51"/>
  <c r="D26" i="51"/>
  <c r="C26" i="51"/>
  <c r="B26" i="51"/>
  <c r="J25" i="51"/>
  <c r="I25" i="51"/>
  <c r="H25" i="51"/>
  <c r="G25" i="51"/>
  <c r="F25" i="51"/>
  <c r="E25" i="51"/>
  <c r="D25" i="51"/>
  <c r="C25" i="51"/>
  <c r="B25" i="51"/>
  <c r="G2" i="51"/>
  <c r="E2" i="51"/>
  <c r="A2" i="51"/>
  <c r="D63" i="24"/>
  <c r="D46" i="24"/>
  <c r="D56" i="24"/>
  <c r="D65" i="24"/>
  <c r="D58" i="24"/>
  <c r="D74" i="24"/>
  <c r="D37" i="24"/>
  <c r="B63" i="24"/>
  <c r="C63" i="24"/>
  <c r="E63" i="24"/>
  <c r="F63" i="24"/>
  <c r="G63" i="24"/>
  <c r="H63" i="24"/>
  <c r="I63" i="24"/>
  <c r="J63" i="24"/>
  <c r="B46" i="24"/>
  <c r="C46" i="24"/>
  <c r="E46" i="24"/>
  <c r="F46" i="24"/>
  <c r="G46" i="24"/>
  <c r="H46" i="24"/>
  <c r="I46" i="24"/>
  <c r="J46" i="24"/>
  <c r="B56" i="24"/>
  <c r="C56" i="24"/>
  <c r="E56" i="24"/>
  <c r="F56" i="24"/>
  <c r="G56" i="24"/>
  <c r="H56" i="24"/>
  <c r="I56" i="24"/>
  <c r="J56" i="24"/>
  <c r="B65" i="24"/>
  <c r="C65" i="24"/>
  <c r="E65" i="24"/>
  <c r="F65" i="24"/>
  <c r="G65" i="24"/>
  <c r="H65" i="24"/>
  <c r="I65" i="24"/>
  <c r="J65" i="24"/>
  <c r="B58" i="24"/>
  <c r="C58" i="24"/>
  <c r="E58" i="24"/>
  <c r="F58" i="24"/>
  <c r="G58" i="24"/>
  <c r="H58" i="24"/>
  <c r="I58" i="24"/>
  <c r="J58" i="24"/>
  <c r="B74" i="24"/>
  <c r="C74" i="24"/>
  <c r="E74" i="24"/>
  <c r="F74" i="24"/>
  <c r="G74" i="24"/>
  <c r="H74" i="24"/>
  <c r="I74" i="24"/>
  <c r="J74" i="24"/>
  <c r="J37" i="24"/>
  <c r="I37" i="24"/>
  <c r="H37" i="24"/>
  <c r="G37" i="24"/>
  <c r="F37" i="24"/>
  <c r="E37" i="24"/>
  <c r="B37" i="24"/>
  <c r="C37" i="24"/>
  <c r="F36" i="24"/>
  <c r="F39" i="24"/>
  <c r="F38" i="24"/>
  <c r="F40" i="24"/>
  <c r="F51" i="24"/>
  <c r="F41" i="24"/>
  <c r="F43" i="24"/>
  <c r="F50" i="24"/>
  <c r="B43" i="24"/>
  <c r="C43" i="24"/>
  <c r="D43" i="24"/>
  <c r="E43" i="24"/>
  <c r="G43" i="24"/>
  <c r="H43" i="24"/>
  <c r="I43" i="24"/>
  <c r="J43" i="24"/>
  <c r="B41" i="24"/>
  <c r="C41" i="24"/>
  <c r="D41" i="24"/>
  <c r="E41" i="24"/>
  <c r="G41" i="24"/>
  <c r="H41" i="24"/>
  <c r="I41" i="24"/>
  <c r="J41" i="24"/>
  <c r="B51" i="24"/>
  <c r="C51" i="24"/>
  <c r="D51" i="24"/>
  <c r="E51" i="24"/>
  <c r="G51" i="24"/>
  <c r="H51" i="24"/>
  <c r="I51" i="24"/>
  <c r="J51" i="24"/>
  <c r="B40" i="24"/>
  <c r="C40" i="24"/>
  <c r="D40" i="24"/>
  <c r="E40" i="24"/>
  <c r="G40" i="24"/>
  <c r="H40" i="24"/>
  <c r="I40" i="24"/>
  <c r="J40" i="24"/>
  <c r="B38" i="24"/>
  <c r="C38" i="24"/>
  <c r="D38" i="24"/>
  <c r="E38" i="24"/>
  <c r="G38" i="24"/>
  <c r="H38" i="24"/>
  <c r="I38" i="24"/>
  <c r="J38" i="24"/>
  <c r="B39" i="24"/>
  <c r="C39" i="24"/>
  <c r="D39" i="24"/>
  <c r="E39" i="24"/>
  <c r="G39" i="24"/>
  <c r="H39" i="24"/>
  <c r="I39" i="24"/>
  <c r="J39" i="24"/>
  <c r="B36" i="24"/>
  <c r="C36" i="24"/>
  <c r="D36" i="24"/>
  <c r="E36" i="24"/>
  <c r="G36" i="24"/>
  <c r="H36" i="24"/>
  <c r="I36" i="24"/>
  <c r="J36" i="24"/>
  <c r="J50" i="24"/>
  <c r="I50" i="24"/>
  <c r="H50" i="24"/>
  <c r="G50" i="24"/>
  <c r="E50" i="24"/>
  <c r="D50" i="24"/>
  <c r="C50" i="24"/>
  <c r="B50" i="24"/>
  <c r="P26" i="46"/>
  <c r="G23" i="48"/>
  <c r="S25" i="46"/>
  <c r="S26" i="46"/>
  <c r="K23" i="48"/>
  <c r="T25" i="46"/>
  <c r="T26" i="46"/>
  <c r="N23" i="48"/>
  <c r="U25" i="46"/>
  <c r="U26" i="46"/>
  <c r="W26" i="46"/>
  <c r="P24" i="46"/>
  <c r="G21" i="48"/>
  <c r="S23" i="46"/>
  <c r="S24" i="46"/>
  <c r="K21" i="48"/>
  <c r="T23" i="46"/>
  <c r="T24" i="46"/>
  <c r="N21" i="48"/>
  <c r="U23" i="46"/>
  <c r="U24" i="46"/>
  <c r="W24" i="46"/>
  <c r="M36" i="50"/>
  <c r="L36" i="50"/>
  <c r="K36" i="50"/>
  <c r="J36" i="50"/>
  <c r="I36" i="50"/>
  <c r="H36" i="50"/>
  <c r="G36" i="50"/>
  <c r="F36" i="50"/>
  <c r="E36" i="50"/>
  <c r="D36" i="50"/>
  <c r="C36" i="50"/>
  <c r="B36" i="50"/>
  <c r="P22" i="46"/>
  <c r="G19" i="48"/>
  <c r="S21" i="46"/>
  <c r="S22" i="46"/>
  <c r="K19" i="48"/>
  <c r="T21" i="46"/>
  <c r="T22" i="46"/>
  <c r="N19" i="48"/>
  <c r="U21" i="46"/>
  <c r="U22" i="46"/>
  <c r="W22" i="46"/>
  <c r="M37" i="50"/>
  <c r="L37" i="50"/>
  <c r="K37" i="50"/>
  <c r="J37" i="50"/>
  <c r="I37" i="50"/>
  <c r="H37" i="50"/>
  <c r="G37" i="50"/>
  <c r="F37" i="50"/>
  <c r="E37" i="50"/>
  <c r="D37" i="50"/>
  <c r="C37" i="50"/>
  <c r="B37" i="50"/>
  <c r="P20" i="46"/>
  <c r="G17" i="48"/>
  <c r="S19" i="46"/>
  <c r="S20" i="46"/>
  <c r="K17" i="48"/>
  <c r="T19" i="46"/>
  <c r="T20" i="46"/>
  <c r="N17" i="48"/>
  <c r="U19" i="46"/>
  <c r="U20" i="46"/>
  <c r="W20" i="46"/>
  <c r="M39" i="50"/>
  <c r="L39" i="50"/>
  <c r="K39" i="50"/>
  <c r="J39" i="50"/>
  <c r="I39" i="50"/>
  <c r="H39" i="50"/>
  <c r="G39" i="50"/>
  <c r="F39" i="50"/>
  <c r="E39" i="50"/>
  <c r="D39" i="50"/>
  <c r="C39" i="50"/>
  <c r="B39" i="50"/>
  <c r="P18" i="46"/>
  <c r="G15" i="48"/>
  <c r="S17" i="46"/>
  <c r="S18" i="46"/>
  <c r="K15" i="48"/>
  <c r="T17" i="46"/>
  <c r="T18" i="46"/>
  <c r="N15" i="48"/>
  <c r="U17" i="46"/>
  <c r="U18" i="46"/>
  <c r="W18" i="46"/>
  <c r="M42" i="50"/>
  <c r="L42" i="50"/>
  <c r="K42" i="50"/>
  <c r="J42" i="50"/>
  <c r="I42" i="50"/>
  <c r="H42" i="50"/>
  <c r="G42" i="50"/>
  <c r="F42" i="50"/>
  <c r="E42" i="50"/>
  <c r="D42" i="50"/>
  <c r="C42" i="50"/>
  <c r="B42" i="50"/>
  <c r="P16" i="46"/>
  <c r="G13" i="48"/>
  <c r="S15" i="46"/>
  <c r="S16" i="46"/>
  <c r="K13" i="48"/>
  <c r="T15" i="46"/>
  <c r="T16" i="46"/>
  <c r="N13" i="48"/>
  <c r="U15" i="46"/>
  <c r="U16" i="46"/>
  <c r="W16" i="46"/>
  <c r="M52" i="50"/>
  <c r="L52" i="50"/>
  <c r="K52" i="50"/>
  <c r="J52" i="50"/>
  <c r="I52" i="50"/>
  <c r="H52" i="50"/>
  <c r="G52" i="50"/>
  <c r="F52" i="50"/>
  <c r="E52" i="50"/>
  <c r="D52" i="50"/>
  <c r="C52" i="50"/>
  <c r="B52" i="50"/>
  <c r="P14" i="46"/>
  <c r="G11" i="48"/>
  <c r="S13" i="46"/>
  <c r="S14" i="46"/>
  <c r="K11" i="48"/>
  <c r="T13" i="46"/>
  <c r="T14" i="46"/>
  <c r="N11" i="48"/>
  <c r="U13" i="46"/>
  <c r="U14" i="46"/>
  <c r="W14" i="46"/>
  <c r="M48" i="50"/>
  <c r="L48" i="50"/>
  <c r="K48" i="50"/>
  <c r="J48" i="50"/>
  <c r="I48" i="50"/>
  <c r="H48" i="50"/>
  <c r="G48" i="50"/>
  <c r="F48" i="50"/>
  <c r="E48" i="50"/>
  <c r="D48" i="50"/>
  <c r="C48" i="50"/>
  <c r="B48" i="50"/>
  <c r="P12" i="46"/>
  <c r="G9" i="48"/>
  <c r="S11" i="46"/>
  <c r="S12" i="46"/>
  <c r="K9" i="48"/>
  <c r="T11" i="46"/>
  <c r="T12" i="46"/>
  <c r="N9" i="48"/>
  <c r="U11" i="46"/>
  <c r="U12" i="46"/>
  <c r="W12" i="46"/>
  <c r="M38" i="50"/>
  <c r="L38" i="50"/>
  <c r="K38" i="50"/>
  <c r="J38" i="50"/>
  <c r="I38" i="50"/>
  <c r="H38" i="50"/>
  <c r="G38" i="50"/>
  <c r="F38" i="50"/>
  <c r="E38" i="50"/>
  <c r="D38" i="50"/>
  <c r="C38" i="50"/>
  <c r="B38" i="50"/>
  <c r="P10" i="46"/>
  <c r="G7" i="48"/>
  <c r="S9" i="46"/>
  <c r="S10" i="46"/>
  <c r="K7" i="48"/>
  <c r="T9" i="46"/>
  <c r="T10" i="46"/>
  <c r="N7" i="48"/>
  <c r="U9" i="46"/>
  <c r="U10" i="46"/>
  <c r="W10" i="46"/>
  <c r="M61" i="50"/>
  <c r="L61" i="50"/>
  <c r="K61" i="50"/>
  <c r="J61" i="50"/>
  <c r="I61" i="50"/>
  <c r="H61" i="50"/>
  <c r="G61" i="50"/>
  <c r="F61" i="50"/>
  <c r="E61" i="50"/>
  <c r="D61" i="50"/>
  <c r="C61" i="50"/>
  <c r="B61" i="50"/>
  <c r="P28" i="36"/>
  <c r="G25" i="38"/>
  <c r="S27" i="36"/>
  <c r="S28" i="36"/>
  <c r="K25" i="38"/>
  <c r="T27" i="36"/>
  <c r="T28" i="36"/>
  <c r="N25" i="38"/>
  <c r="U27" i="36"/>
  <c r="U28" i="36"/>
  <c r="W28" i="36"/>
  <c r="P26" i="36"/>
  <c r="G23" i="38"/>
  <c r="S25" i="36"/>
  <c r="S26" i="36"/>
  <c r="K23" i="38"/>
  <c r="T25" i="36"/>
  <c r="T26" i="36"/>
  <c r="N23" i="38"/>
  <c r="U25" i="36"/>
  <c r="U26" i="36"/>
  <c r="W26" i="36"/>
  <c r="M54" i="50"/>
  <c r="L54" i="50"/>
  <c r="K54" i="50"/>
  <c r="J54" i="50"/>
  <c r="I54" i="50"/>
  <c r="H54" i="50"/>
  <c r="G54" i="50"/>
  <c r="F54" i="50"/>
  <c r="E54" i="50"/>
  <c r="D54" i="50"/>
  <c r="C54" i="50"/>
  <c r="B54" i="50"/>
  <c r="P24" i="36"/>
  <c r="G21" i="38"/>
  <c r="S23" i="36"/>
  <c r="S24" i="36"/>
  <c r="K21" i="38"/>
  <c r="T23" i="36"/>
  <c r="T24" i="36"/>
  <c r="N21" i="38"/>
  <c r="U23" i="36"/>
  <c r="U24" i="36"/>
  <c r="W24" i="36"/>
  <c r="M71" i="50"/>
  <c r="L71" i="50"/>
  <c r="K71" i="50"/>
  <c r="J71" i="50"/>
  <c r="I71" i="50"/>
  <c r="H71" i="50"/>
  <c r="G71" i="50"/>
  <c r="F71" i="50"/>
  <c r="E71" i="50"/>
  <c r="D71" i="50"/>
  <c r="C71" i="50"/>
  <c r="B71" i="50"/>
  <c r="P22" i="36"/>
  <c r="G19" i="38"/>
  <c r="S21" i="36"/>
  <c r="S22" i="36"/>
  <c r="K19" i="38"/>
  <c r="T21" i="36"/>
  <c r="T22" i="36"/>
  <c r="N19" i="38"/>
  <c r="U21" i="36"/>
  <c r="U22" i="36"/>
  <c r="W22" i="36"/>
  <c r="M40" i="50"/>
  <c r="L40" i="50"/>
  <c r="K40" i="50"/>
  <c r="J40" i="50"/>
  <c r="I40" i="50"/>
  <c r="H40" i="50"/>
  <c r="G40" i="50"/>
  <c r="F40" i="50"/>
  <c r="E40" i="50"/>
  <c r="D40" i="50"/>
  <c r="C40" i="50"/>
  <c r="B40" i="50"/>
  <c r="P20" i="36"/>
  <c r="G17" i="38"/>
  <c r="S19" i="36"/>
  <c r="S20" i="36"/>
  <c r="K17" i="38"/>
  <c r="T19" i="36"/>
  <c r="T20" i="36"/>
  <c r="N17" i="38"/>
  <c r="U19" i="36"/>
  <c r="U20" i="36"/>
  <c r="W20" i="36"/>
  <c r="M41" i="50"/>
  <c r="L41" i="50"/>
  <c r="K41" i="50"/>
  <c r="J41" i="50"/>
  <c r="I41" i="50"/>
  <c r="H41" i="50"/>
  <c r="G41" i="50"/>
  <c r="F41" i="50"/>
  <c r="E41" i="50"/>
  <c r="D41" i="50"/>
  <c r="C41" i="50"/>
  <c r="B41" i="50"/>
  <c r="P18" i="36"/>
  <c r="G15" i="38"/>
  <c r="S17" i="36"/>
  <c r="S18" i="36"/>
  <c r="K15" i="38"/>
  <c r="T17" i="36"/>
  <c r="T18" i="36"/>
  <c r="N15" i="38"/>
  <c r="U17" i="36"/>
  <c r="U18" i="36"/>
  <c r="W18" i="36"/>
  <c r="M51" i="50"/>
  <c r="L51" i="50"/>
  <c r="K51" i="50"/>
  <c r="J51" i="50"/>
  <c r="I51" i="50"/>
  <c r="H51" i="50"/>
  <c r="G51" i="50"/>
  <c r="F51" i="50"/>
  <c r="E51" i="50"/>
  <c r="D51" i="50"/>
  <c r="C51" i="50"/>
  <c r="B51" i="50"/>
  <c r="P16" i="36"/>
  <c r="G13" i="38"/>
  <c r="S15" i="36"/>
  <c r="S16" i="36"/>
  <c r="K13" i="38"/>
  <c r="T15" i="36"/>
  <c r="T16" i="36"/>
  <c r="N13" i="38"/>
  <c r="U15" i="36"/>
  <c r="U16" i="36"/>
  <c r="W16" i="36"/>
  <c r="M46" i="50"/>
  <c r="L46" i="50"/>
  <c r="K46" i="50"/>
  <c r="J46" i="50"/>
  <c r="I46" i="50"/>
  <c r="H46" i="50"/>
  <c r="G46" i="50"/>
  <c r="F46" i="50"/>
  <c r="E46" i="50"/>
  <c r="D46" i="50"/>
  <c r="C46" i="50"/>
  <c r="B46" i="50"/>
  <c r="P14" i="36"/>
  <c r="G11" i="38"/>
  <c r="S13" i="36"/>
  <c r="S14" i="36"/>
  <c r="K11" i="38"/>
  <c r="T13" i="36"/>
  <c r="T14" i="36"/>
  <c r="N11" i="38"/>
  <c r="U13" i="36"/>
  <c r="U14" i="36"/>
  <c r="W14" i="36"/>
  <c r="M55" i="50"/>
  <c r="L55" i="50"/>
  <c r="K55" i="50"/>
  <c r="J55" i="50"/>
  <c r="I55" i="50"/>
  <c r="H55" i="50"/>
  <c r="G55" i="50"/>
  <c r="F55" i="50"/>
  <c r="E55" i="50"/>
  <c r="D55" i="50"/>
  <c r="C55" i="50"/>
  <c r="B55" i="50"/>
  <c r="P12" i="36"/>
  <c r="G9" i="38"/>
  <c r="S11" i="36"/>
  <c r="S12" i="36"/>
  <c r="K9" i="38"/>
  <c r="T11" i="36"/>
  <c r="T12" i="36"/>
  <c r="N9" i="38"/>
  <c r="U11" i="36"/>
  <c r="U12" i="36"/>
  <c r="W12" i="36"/>
  <c r="M44" i="50"/>
  <c r="L44" i="50"/>
  <c r="K44" i="50"/>
  <c r="J44" i="50"/>
  <c r="I44" i="50"/>
  <c r="H44" i="50"/>
  <c r="G44" i="50"/>
  <c r="F44" i="50"/>
  <c r="E44" i="50"/>
  <c r="D44" i="50"/>
  <c r="C44" i="50"/>
  <c r="B44" i="50"/>
  <c r="P10" i="36"/>
  <c r="G7" i="38"/>
  <c r="S9" i="36"/>
  <c r="S10" i="36"/>
  <c r="K7" i="38"/>
  <c r="T9" i="36"/>
  <c r="T10" i="36"/>
  <c r="N7" i="38"/>
  <c r="U9" i="36"/>
  <c r="U10" i="36"/>
  <c r="W10" i="36"/>
  <c r="M43" i="50"/>
  <c r="L43" i="50"/>
  <c r="K43" i="50"/>
  <c r="J43" i="50"/>
  <c r="I43" i="50"/>
  <c r="H43" i="50"/>
  <c r="G43" i="50"/>
  <c r="F43" i="50"/>
  <c r="E43" i="50"/>
  <c r="D43" i="50"/>
  <c r="C43" i="50"/>
  <c r="B43" i="50"/>
  <c r="P28" i="31"/>
  <c r="G25" i="32"/>
  <c r="S27" i="31"/>
  <c r="S28" i="31"/>
  <c r="K25" i="32"/>
  <c r="T27" i="31"/>
  <c r="T28" i="31"/>
  <c r="N25" i="32"/>
  <c r="U27" i="31"/>
  <c r="U28" i="31"/>
  <c r="W28" i="31"/>
  <c r="P26" i="31"/>
  <c r="G23" i="32"/>
  <c r="S25" i="31"/>
  <c r="S26" i="31"/>
  <c r="K23" i="32"/>
  <c r="T25" i="31"/>
  <c r="T26" i="31"/>
  <c r="N23" i="32"/>
  <c r="U25" i="31"/>
  <c r="U26" i="31"/>
  <c r="W26" i="31"/>
  <c r="P24" i="31"/>
  <c r="G21" i="32"/>
  <c r="S23" i="31"/>
  <c r="S24" i="31"/>
  <c r="K21" i="32"/>
  <c r="T23" i="31"/>
  <c r="T24" i="31"/>
  <c r="N21" i="32"/>
  <c r="U23" i="31"/>
  <c r="U24" i="31"/>
  <c r="W24" i="31"/>
  <c r="M53" i="50"/>
  <c r="L53" i="50"/>
  <c r="K53" i="50"/>
  <c r="J53" i="50"/>
  <c r="I53" i="50"/>
  <c r="H53" i="50"/>
  <c r="G53" i="50"/>
  <c r="F53" i="50"/>
  <c r="E53" i="50"/>
  <c r="D53" i="50"/>
  <c r="C53" i="50"/>
  <c r="B53" i="50"/>
  <c r="P22" i="31"/>
  <c r="G19" i="32"/>
  <c r="S21" i="31"/>
  <c r="S22" i="31"/>
  <c r="K19" i="32"/>
  <c r="T21" i="31"/>
  <c r="T22" i="31"/>
  <c r="N19" i="32"/>
  <c r="U21" i="31"/>
  <c r="U22" i="31"/>
  <c r="W22" i="31"/>
  <c r="M56" i="50"/>
  <c r="L56" i="50"/>
  <c r="K56" i="50"/>
  <c r="J56" i="50"/>
  <c r="I56" i="50"/>
  <c r="H56" i="50"/>
  <c r="G56" i="50"/>
  <c r="F56" i="50"/>
  <c r="E56" i="50"/>
  <c r="D56" i="50"/>
  <c r="C56" i="50"/>
  <c r="B56" i="50"/>
  <c r="P20" i="31"/>
  <c r="G17" i="32"/>
  <c r="S19" i="31"/>
  <c r="S20" i="31"/>
  <c r="K17" i="32"/>
  <c r="T19" i="31"/>
  <c r="T20" i="31"/>
  <c r="N17" i="32"/>
  <c r="U19" i="31"/>
  <c r="U20" i="31"/>
  <c r="W20" i="31"/>
  <c r="M57" i="50"/>
  <c r="L57" i="50"/>
  <c r="K57" i="50"/>
  <c r="J57" i="50"/>
  <c r="I57" i="50"/>
  <c r="H57" i="50"/>
  <c r="G57" i="50"/>
  <c r="F57" i="50"/>
  <c r="E57" i="50"/>
  <c r="D57" i="50"/>
  <c r="C57" i="50"/>
  <c r="B57" i="50"/>
  <c r="P18" i="31"/>
  <c r="G15" i="32"/>
  <c r="S17" i="31"/>
  <c r="S18" i="31"/>
  <c r="K15" i="32"/>
  <c r="T17" i="31"/>
  <c r="T18" i="31"/>
  <c r="N15" i="32"/>
  <c r="U17" i="31"/>
  <c r="U18" i="31"/>
  <c r="W18" i="31"/>
  <c r="M69" i="50"/>
  <c r="L69" i="50"/>
  <c r="K69" i="50"/>
  <c r="J69" i="50"/>
  <c r="I69" i="50"/>
  <c r="H69" i="50"/>
  <c r="G69" i="50"/>
  <c r="F69" i="50"/>
  <c r="E69" i="50"/>
  <c r="D69" i="50"/>
  <c r="C69" i="50"/>
  <c r="B69" i="50"/>
  <c r="P16" i="31"/>
  <c r="G13" i="32"/>
  <c r="S15" i="31"/>
  <c r="S16" i="31"/>
  <c r="K13" i="32"/>
  <c r="T15" i="31"/>
  <c r="T16" i="31"/>
  <c r="N13" i="32"/>
  <c r="U15" i="31"/>
  <c r="U16" i="31"/>
  <c r="W16" i="31"/>
  <c r="M65" i="50"/>
  <c r="L65" i="50"/>
  <c r="K65" i="50"/>
  <c r="J65" i="50"/>
  <c r="I65" i="50"/>
  <c r="H65" i="50"/>
  <c r="G65" i="50"/>
  <c r="F65" i="50"/>
  <c r="E65" i="50"/>
  <c r="D65" i="50"/>
  <c r="C65" i="50"/>
  <c r="B65" i="50"/>
  <c r="P14" i="31"/>
  <c r="G11" i="32"/>
  <c r="S13" i="31"/>
  <c r="S14" i="31"/>
  <c r="K11" i="32"/>
  <c r="T13" i="31"/>
  <c r="T14" i="31"/>
  <c r="N11" i="32"/>
  <c r="U13" i="31"/>
  <c r="U14" i="31"/>
  <c r="W14" i="31"/>
  <c r="M59" i="50"/>
  <c r="L59" i="50"/>
  <c r="K59" i="50"/>
  <c r="J59" i="50"/>
  <c r="I59" i="50"/>
  <c r="H59" i="50"/>
  <c r="G59" i="50"/>
  <c r="F59" i="50"/>
  <c r="E59" i="50"/>
  <c r="D59" i="50"/>
  <c r="C59" i="50"/>
  <c r="B59" i="50"/>
  <c r="P12" i="31"/>
  <c r="G9" i="32"/>
  <c r="S11" i="31"/>
  <c r="S12" i="31"/>
  <c r="K9" i="32"/>
  <c r="T11" i="31"/>
  <c r="T12" i="31"/>
  <c r="N9" i="32"/>
  <c r="U11" i="31"/>
  <c r="U12" i="31"/>
  <c r="W12" i="31"/>
  <c r="M49" i="50"/>
  <c r="L49" i="50"/>
  <c r="K49" i="50"/>
  <c r="J49" i="50"/>
  <c r="I49" i="50"/>
  <c r="H49" i="50"/>
  <c r="G49" i="50"/>
  <c r="F49" i="50"/>
  <c r="E49" i="50"/>
  <c r="D49" i="50"/>
  <c r="C49" i="50"/>
  <c r="B49" i="50"/>
  <c r="P10" i="31"/>
  <c r="G7" i="32"/>
  <c r="S9" i="31"/>
  <c r="S10" i="31"/>
  <c r="K7" i="32"/>
  <c r="T9" i="31"/>
  <c r="T10" i="31"/>
  <c r="N7" i="32"/>
  <c r="U9" i="31"/>
  <c r="U10" i="31"/>
  <c r="W10" i="31"/>
  <c r="M66" i="50"/>
  <c r="L66" i="50"/>
  <c r="K66" i="50"/>
  <c r="J66" i="50"/>
  <c r="I66" i="50"/>
  <c r="H66" i="50"/>
  <c r="G66" i="50"/>
  <c r="F66" i="50"/>
  <c r="E66" i="50"/>
  <c r="D66" i="50"/>
  <c r="C66" i="50"/>
  <c r="B66" i="50"/>
  <c r="P28" i="21"/>
  <c r="G25" i="29"/>
  <c r="S27" i="21"/>
  <c r="S28" i="21"/>
  <c r="K25" i="29"/>
  <c r="T27" i="21"/>
  <c r="T28" i="21"/>
  <c r="N25" i="29"/>
  <c r="U27" i="21"/>
  <c r="U28" i="21"/>
  <c r="W28" i="21"/>
  <c r="P26" i="21"/>
  <c r="G23" i="29"/>
  <c r="S25" i="21"/>
  <c r="S26" i="21"/>
  <c r="K23" i="29"/>
  <c r="T25" i="21"/>
  <c r="T26" i="21"/>
  <c r="N23" i="29"/>
  <c r="U25" i="21"/>
  <c r="U26" i="21"/>
  <c r="W26" i="21"/>
  <c r="M6" i="50"/>
  <c r="L6" i="50"/>
  <c r="K6" i="50"/>
  <c r="J6" i="50"/>
  <c r="I6" i="50"/>
  <c r="H6" i="50"/>
  <c r="G6" i="50"/>
  <c r="F6" i="50"/>
  <c r="E6" i="50"/>
  <c r="D6" i="50"/>
  <c r="C6" i="50"/>
  <c r="B6" i="50"/>
  <c r="P24" i="21"/>
  <c r="G21" i="29"/>
  <c r="S23" i="21"/>
  <c r="S24" i="21"/>
  <c r="K21" i="29"/>
  <c r="T23" i="21"/>
  <c r="T24" i="21"/>
  <c r="N21" i="29"/>
  <c r="U23" i="21"/>
  <c r="U24" i="21"/>
  <c r="W24" i="21"/>
  <c r="M12" i="50"/>
  <c r="L12" i="50"/>
  <c r="K12" i="50"/>
  <c r="J12" i="50"/>
  <c r="I12" i="50"/>
  <c r="H12" i="50"/>
  <c r="G12" i="50"/>
  <c r="F12" i="50"/>
  <c r="E12" i="50"/>
  <c r="D12" i="50"/>
  <c r="C12" i="50"/>
  <c r="B12" i="50"/>
  <c r="P22" i="21"/>
  <c r="G19" i="29"/>
  <c r="S21" i="21"/>
  <c r="S22" i="21"/>
  <c r="K19" i="29"/>
  <c r="T21" i="21"/>
  <c r="T22" i="21"/>
  <c r="N19" i="29"/>
  <c r="U21" i="21"/>
  <c r="U22" i="21"/>
  <c r="W22" i="21"/>
  <c r="M9" i="50"/>
  <c r="L9" i="50"/>
  <c r="K9" i="50"/>
  <c r="J9" i="50"/>
  <c r="I9" i="50"/>
  <c r="H9" i="50"/>
  <c r="G9" i="50"/>
  <c r="F9" i="50"/>
  <c r="E9" i="50"/>
  <c r="D9" i="50"/>
  <c r="C9" i="50"/>
  <c r="B9" i="50"/>
  <c r="P20" i="21"/>
  <c r="G17" i="29"/>
  <c r="S19" i="21"/>
  <c r="S20" i="21"/>
  <c r="K17" i="29"/>
  <c r="T19" i="21"/>
  <c r="T20" i="21"/>
  <c r="N17" i="29"/>
  <c r="U19" i="21"/>
  <c r="U20" i="21"/>
  <c r="W20" i="21"/>
  <c r="M5" i="50"/>
  <c r="L5" i="50"/>
  <c r="K5" i="50"/>
  <c r="J5" i="50"/>
  <c r="I5" i="50"/>
  <c r="H5" i="50"/>
  <c r="G5" i="50"/>
  <c r="F5" i="50"/>
  <c r="E5" i="50"/>
  <c r="D5" i="50"/>
  <c r="C5" i="50"/>
  <c r="B5" i="50"/>
  <c r="P18" i="21"/>
  <c r="G15" i="29"/>
  <c r="S17" i="21"/>
  <c r="S18" i="21"/>
  <c r="K15" i="29"/>
  <c r="T17" i="21"/>
  <c r="T18" i="21"/>
  <c r="N15" i="29"/>
  <c r="U17" i="21"/>
  <c r="U18" i="21"/>
  <c r="W18" i="21"/>
  <c r="M7" i="50"/>
  <c r="L7" i="50"/>
  <c r="K7" i="50"/>
  <c r="J7" i="50"/>
  <c r="I7" i="50"/>
  <c r="H7" i="50"/>
  <c r="G7" i="50"/>
  <c r="F7" i="50"/>
  <c r="E7" i="50"/>
  <c r="D7" i="50"/>
  <c r="C7" i="50"/>
  <c r="B7" i="50"/>
  <c r="P16" i="21"/>
  <c r="G13" i="29"/>
  <c r="S15" i="21"/>
  <c r="S16" i="21"/>
  <c r="K13" i="29"/>
  <c r="T15" i="21"/>
  <c r="T16" i="21"/>
  <c r="N13" i="29"/>
  <c r="U15" i="21"/>
  <c r="U16" i="21"/>
  <c r="W16" i="21"/>
  <c r="M15" i="50"/>
  <c r="L15" i="50"/>
  <c r="K15" i="50"/>
  <c r="J15" i="50"/>
  <c r="I15" i="50"/>
  <c r="H15" i="50"/>
  <c r="G15" i="50"/>
  <c r="F15" i="50"/>
  <c r="E15" i="50"/>
  <c r="D15" i="50"/>
  <c r="C15" i="50"/>
  <c r="B15" i="50"/>
  <c r="P14" i="21"/>
  <c r="G11" i="29"/>
  <c r="S13" i="21"/>
  <c r="S14" i="21"/>
  <c r="K11" i="29"/>
  <c r="T13" i="21"/>
  <c r="T14" i="21"/>
  <c r="N11" i="29"/>
  <c r="U13" i="21"/>
  <c r="U14" i="21"/>
  <c r="W14" i="21"/>
  <c r="M19" i="50"/>
  <c r="L19" i="50"/>
  <c r="K19" i="50"/>
  <c r="J19" i="50"/>
  <c r="I19" i="50"/>
  <c r="H19" i="50"/>
  <c r="G19" i="50"/>
  <c r="F19" i="50"/>
  <c r="E19" i="50"/>
  <c r="D19" i="50"/>
  <c r="C19" i="50"/>
  <c r="B19" i="50"/>
  <c r="P12" i="21"/>
  <c r="G9" i="29"/>
  <c r="S11" i="21"/>
  <c r="S12" i="21"/>
  <c r="K9" i="29"/>
  <c r="T11" i="21"/>
  <c r="T12" i="21"/>
  <c r="N9" i="29"/>
  <c r="U11" i="21"/>
  <c r="U12" i="21"/>
  <c r="W12" i="21"/>
  <c r="M11" i="50"/>
  <c r="L11" i="50"/>
  <c r="K11" i="50"/>
  <c r="J11" i="50"/>
  <c r="I11" i="50"/>
  <c r="H11" i="50"/>
  <c r="G11" i="50"/>
  <c r="F11" i="50"/>
  <c r="E11" i="50"/>
  <c r="D11" i="50"/>
  <c r="C11" i="50"/>
  <c r="B11" i="50"/>
  <c r="P10" i="21"/>
  <c r="G7" i="29"/>
  <c r="S9" i="21"/>
  <c r="S10" i="21"/>
  <c r="K7" i="29"/>
  <c r="T9" i="21"/>
  <c r="T10" i="21"/>
  <c r="N7" i="29"/>
  <c r="U9" i="21"/>
  <c r="U10" i="21"/>
  <c r="W10" i="21"/>
  <c r="M18" i="50"/>
  <c r="L18" i="50"/>
  <c r="K18" i="50"/>
  <c r="J18" i="50"/>
  <c r="I18" i="50"/>
  <c r="H18" i="50"/>
  <c r="G18" i="50"/>
  <c r="F18" i="50"/>
  <c r="E18" i="50"/>
  <c r="D18" i="50"/>
  <c r="C18" i="50"/>
  <c r="B18" i="50"/>
  <c r="P32" i="20"/>
  <c r="G29" i="28"/>
  <c r="S31" i="20"/>
  <c r="S32" i="20"/>
  <c r="K29" i="28"/>
  <c r="T31" i="20"/>
  <c r="T32" i="20"/>
  <c r="N29" i="28"/>
  <c r="U31" i="20"/>
  <c r="U32" i="20"/>
  <c r="W32" i="20"/>
  <c r="M31" i="50"/>
  <c r="L31" i="50"/>
  <c r="K31" i="50"/>
  <c r="J31" i="50"/>
  <c r="I31" i="50"/>
  <c r="H31" i="50"/>
  <c r="G31" i="50"/>
  <c r="F31" i="50"/>
  <c r="E31" i="50"/>
  <c r="D31" i="50"/>
  <c r="C31" i="50"/>
  <c r="B31" i="50"/>
  <c r="P30" i="20"/>
  <c r="G27" i="28"/>
  <c r="S29" i="20"/>
  <c r="S30" i="20"/>
  <c r="K27" i="28"/>
  <c r="T29" i="20"/>
  <c r="T30" i="20"/>
  <c r="N27" i="28"/>
  <c r="U29" i="20"/>
  <c r="U30" i="20"/>
  <c r="W30" i="20"/>
  <c r="M21" i="50"/>
  <c r="L21" i="50"/>
  <c r="K21" i="50"/>
  <c r="J21" i="50"/>
  <c r="I21" i="50"/>
  <c r="H21" i="50"/>
  <c r="G21" i="50"/>
  <c r="F21" i="50"/>
  <c r="E21" i="50"/>
  <c r="D21" i="50"/>
  <c r="C21" i="50"/>
  <c r="B21" i="50"/>
  <c r="P28" i="20"/>
  <c r="G25" i="28"/>
  <c r="S27" i="20"/>
  <c r="S28" i="20"/>
  <c r="K25" i="28"/>
  <c r="T27" i="20"/>
  <c r="T28" i="20"/>
  <c r="N25" i="28"/>
  <c r="U27" i="20"/>
  <c r="U28" i="20"/>
  <c r="W28" i="20"/>
  <c r="M13" i="50"/>
  <c r="L13" i="50"/>
  <c r="K13" i="50"/>
  <c r="J13" i="50"/>
  <c r="I13" i="50"/>
  <c r="H13" i="50"/>
  <c r="G13" i="50"/>
  <c r="F13" i="50"/>
  <c r="E13" i="50"/>
  <c r="D13" i="50"/>
  <c r="C13" i="50"/>
  <c r="B13" i="50"/>
  <c r="P26" i="20"/>
  <c r="G23" i="28"/>
  <c r="S25" i="20"/>
  <c r="S26" i="20"/>
  <c r="K23" i="28"/>
  <c r="T25" i="20"/>
  <c r="T26" i="20"/>
  <c r="N23" i="28"/>
  <c r="U25" i="20"/>
  <c r="U26" i="20"/>
  <c r="W26" i="20"/>
  <c r="M17" i="50"/>
  <c r="L17" i="50"/>
  <c r="K17" i="50"/>
  <c r="J17" i="50"/>
  <c r="I17" i="50"/>
  <c r="H17" i="50"/>
  <c r="G17" i="50"/>
  <c r="F17" i="50"/>
  <c r="E17" i="50"/>
  <c r="D17" i="50"/>
  <c r="C17" i="50"/>
  <c r="B17" i="50"/>
  <c r="P24" i="20"/>
  <c r="G21" i="28"/>
  <c r="S23" i="20"/>
  <c r="S24" i="20"/>
  <c r="K21" i="28"/>
  <c r="T23" i="20"/>
  <c r="T24" i="20"/>
  <c r="N21" i="28"/>
  <c r="U23" i="20"/>
  <c r="U24" i="20"/>
  <c r="W24" i="20"/>
  <c r="M20" i="50"/>
  <c r="L20" i="50"/>
  <c r="K20" i="50"/>
  <c r="J20" i="50"/>
  <c r="I20" i="50"/>
  <c r="H20" i="50"/>
  <c r="G20" i="50"/>
  <c r="F20" i="50"/>
  <c r="E20" i="50"/>
  <c r="D20" i="50"/>
  <c r="C20" i="50"/>
  <c r="B20" i="50"/>
  <c r="P22" i="20"/>
  <c r="G19" i="28"/>
  <c r="S21" i="20"/>
  <c r="S22" i="20"/>
  <c r="K19" i="28"/>
  <c r="T21" i="20"/>
  <c r="T22" i="20"/>
  <c r="N19" i="28"/>
  <c r="U21" i="20"/>
  <c r="U22" i="20"/>
  <c r="W22" i="20"/>
  <c r="M27" i="50"/>
  <c r="L27" i="50"/>
  <c r="K27" i="50"/>
  <c r="J27" i="50"/>
  <c r="I27" i="50"/>
  <c r="H27" i="50"/>
  <c r="G27" i="50"/>
  <c r="F27" i="50"/>
  <c r="E27" i="50"/>
  <c r="D27" i="50"/>
  <c r="C27" i="50"/>
  <c r="B27" i="50"/>
  <c r="P20" i="20"/>
  <c r="G17" i="28"/>
  <c r="S19" i="20"/>
  <c r="S20" i="20"/>
  <c r="K17" i="28"/>
  <c r="T19" i="20"/>
  <c r="T20" i="20"/>
  <c r="N17" i="28"/>
  <c r="U19" i="20"/>
  <c r="U20" i="20"/>
  <c r="W20" i="20"/>
  <c r="M10" i="50"/>
  <c r="L10" i="50"/>
  <c r="K10" i="50"/>
  <c r="J10" i="50"/>
  <c r="I10" i="50"/>
  <c r="H10" i="50"/>
  <c r="G10" i="50"/>
  <c r="F10" i="50"/>
  <c r="E10" i="50"/>
  <c r="D10" i="50"/>
  <c r="C10" i="50"/>
  <c r="B10" i="50"/>
  <c r="P18" i="20"/>
  <c r="G15" i="28"/>
  <c r="S17" i="20"/>
  <c r="S18" i="20"/>
  <c r="K15" i="28"/>
  <c r="T17" i="20"/>
  <c r="T18" i="20"/>
  <c r="N15" i="28"/>
  <c r="U17" i="20"/>
  <c r="U18" i="20"/>
  <c r="W18" i="20"/>
  <c r="M8" i="50"/>
  <c r="L8" i="50"/>
  <c r="K8" i="50"/>
  <c r="J8" i="50"/>
  <c r="I8" i="50"/>
  <c r="H8" i="50"/>
  <c r="G8" i="50"/>
  <c r="F8" i="50"/>
  <c r="E8" i="50"/>
  <c r="D8" i="50"/>
  <c r="C8" i="50"/>
  <c r="B8" i="50"/>
  <c r="P16" i="20"/>
  <c r="G13" i="28"/>
  <c r="S15" i="20"/>
  <c r="S16" i="20"/>
  <c r="K13" i="28"/>
  <c r="T15" i="20"/>
  <c r="T16" i="20"/>
  <c r="N13" i="28"/>
  <c r="U15" i="20"/>
  <c r="U16" i="20"/>
  <c r="W16" i="20"/>
  <c r="M25" i="50"/>
  <c r="L25" i="50"/>
  <c r="K25" i="50"/>
  <c r="J25" i="50"/>
  <c r="I25" i="50"/>
  <c r="H25" i="50"/>
  <c r="G25" i="50"/>
  <c r="F25" i="50"/>
  <c r="E25" i="50"/>
  <c r="D25" i="50"/>
  <c r="C25" i="50"/>
  <c r="B25" i="50"/>
  <c r="P14" i="20"/>
  <c r="G11" i="28"/>
  <c r="S13" i="20"/>
  <c r="S14" i="20"/>
  <c r="K11" i="28"/>
  <c r="T13" i="20"/>
  <c r="T14" i="20"/>
  <c r="N11" i="28"/>
  <c r="U13" i="20"/>
  <c r="U14" i="20"/>
  <c r="W14" i="20"/>
  <c r="M23" i="50"/>
  <c r="L23" i="50"/>
  <c r="K23" i="50"/>
  <c r="J23" i="50"/>
  <c r="I23" i="50"/>
  <c r="H23" i="50"/>
  <c r="G23" i="50"/>
  <c r="F23" i="50"/>
  <c r="E23" i="50"/>
  <c r="D23" i="50"/>
  <c r="C23" i="50"/>
  <c r="B23" i="50"/>
  <c r="P12" i="20"/>
  <c r="G9" i="28"/>
  <c r="S11" i="20"/>
  <c r="S12" i="20"/>
  <c r="K9" i="28"/>
  <c r="T11" i="20"/>
  <c r="T12" i="20"/>
  <c r="N9" i="28"/>
  <c r="U11" i="20"/>
  <c r="U12" i="20"/>
  <c r="W12" i="20"/>
  <c r="M24" i="50"/>
  <c r="L24" i="50"/>
  <c r="K24" i="50"/>
  <c r="J24" i="50"/>
  <c r="I24" i="50"/>
  <c r="H24" i="50"/>
  <c r="G24" i="50"/>
  <c r="F24" i="50"/>
  <c r="E24" i="50"/>
  <c r="D24" i="50"/>
  <c r="C24" i="50"/>
  <c r="B24" i="50"/>
  <c r="P10" i="20"/>
  <c r="G7" i="28"/>
  <c r="S9" i="20"/>
  <c r="S10" i="20"/>
  <c r="K7" i="28"/>
  <c r="T9" i="20"/>
  <c r="T10" i="20"/>
  <c r="N7" i="28"/>
  <c r="U9" i="20"/>
  <c r="U10" i="20"/>
  <c r="W10" i="20"/>
  <c r="M29" i="50"/>
  <c r="L29" i="50"/>
  <c r="K29" i="50"/>
  <c r="J29" i="50"/>
  <c r="I29" i="50"/>
  <c r="H29" i="50"/>
  <c r="G29" i="50"/>
  <c r="F29" i="50"/>
  <c r="E29" i="50"/>
  <c r="D29" i="50"/>
  <c r="C29" i="50"/>
  <c r="B29" i="50"/>
  <c r="P22" i="19"/>
  <c r="G19" i="27"/>
  <c r="S21" i="19"/>
  <c r="S22" i="19"/>
  <c r="K19" i="27"/>
  <c r="T21" i="19"/>
  <c r="T22" i="19"/>
  <c r="N19" i="27"/>
  <c r="U21" i="19"/>
  <c r="U22" i="19"/>
  <c r="W22" i="19"/>
  <c r="M22" i="50"/>
  <c r="L22" i="50"/>
  <c r="K22" i="50"/>
  <c r="J22" i="50"/>
  <c r="I22" i="50"/>
  <c r="H22" i="50"/>
  <c r="G22" i="50"/>
  <c r="F22" i="50"/>
  <c r="E22" i="50"/>
  <c r="D22" i="50"/>
  <c r="C22" i="50"/>
  <c r="B22" i="50"/>
  <c r="P20" i="19"/>
  <c r="G17" i="27"/>
  <c r="S19" i="19"/>
  <c r="S20" i="19"/>
  <c r="K17" i="27"/>
  <c r="T19" i="19"/>
  <c r="T20" i="19"/>
  <c r="N17" i="27"/>
  <c r="U19" i="19"/>
  <c r="U20" i="19"/>
  <c r="W20" i="19"/>
  <c r="M32" i="50"/>
  <c r="L32" i="50"/>
  <c r="K32" i="50"/>
  <c r="J32" i="50"/>
  <c r="I32" i="50"/>
  <c r="H32" i="50"/>
  <c r="G32" i="50"/>
  <c r="F32" i="50"/>
  <c r="E32" i="50"/>
  <c r="D32" i="50"/>
  <c r="C32" i="50"/>
  <c r="B32" i="50"/>
  <c r="P18" i="19"/>
  <c r="G15" i="27"/>
  <c r="S17" i="19"/>
  <c r="S18" i="19"/>
  <c r="K15" i="27"/>
  <c r="T17" i="19"/>
  <c r="T18" i="19"/>
  <c r="N15" i="27"/>
  <c r="U17" i="19"/>
  <c r="U18" i="19"/>
  <c r="W18" i="19"/>
  <c r="M16" i="50"/>
  <c r="L16" i="50"/>
  <c r="K16" i="50"/>
  <c r="J16" i="50"/>
  <c r="I16" i="50"/>
  <c r="H16" i="50"/>
  <c r="G16" i="50"/>
  <c r="F16" i="50"/>
  <c r="E16" i="50"/>
  <c r="D16" i="50"/>
  <c r="C16" i="50"/>
  <c r="B16" i="50"/>
  <c r="P16" i="19"/>
  <c r="G13" i="27"/>
  <c r="S15" i="19"/>
  <c r="S16" i="19"/>
  <c r="K13" i="27"/>
  <c r="T15" i="19"/>
  <c r="T16" i="19"/>
  <c r="N13" i="27"/>
  <c r="U15" i="19"/>
  <c r="U16" i="19"/>
  <c r="W16" i="19"/>
  <c r="M14" i="50"/>
  <c r="L14" i="50"/>
  <c r="K14" i="50"/>
  <c r="J14" i="50"/>
  <c r="I14" i="50"/>
  <c r="H14" i="50"/>
  <c r="G14" i="50"/>
  <c r="F14" i="50"/>
  <c r="E14" i="50"/>
  <c r="D14" i="50"/>
  <c r="C14" i="50"/>
  <c r="B14" i="50"/>
  <c r="P14" i="19"/>
  <c r="G11" i="27"/>
  <c r="S13" i="19"/>
  <c r="S14" i="19"/>
  <c r="K11" i="27"/>
  <c r="T13" i="19"/>
  <c r="T14" i="19"/>
  <c r="N11" i="27"/>
  <c r="U13" i="19"/>
  <c r="U14" i="19"/>
  <c r="W14" i="19"/>
  <c r="M28" i="50"/>
  <c r="L28" i="50"/>
  <c r="K28" i="50"/>
  <c r="J28" i="50"/>
  <c r="I28" i="50"/>
  <c r="H28" i="50"/>
  <c r="G28" i="50"/>
  <c r="F28" i="50"/>
  <c r="E28" i="50"/>
  <c r="D28" i="50"/>
  <c r="C28" i="50"/>
  <c r="B28" i="50"/>
  <c r="P12" i="19"/>
  <c r="G9" i="27"/>
  <c r="S11" i="19"/>
  <c r="S12" i="19"/>
  <c r="K9" i="27"/>
  <c r="T11" i="19"/>
  <c r="T12" i="19"/>
  <c r="N9" i="27"/>
  <c r="U11" i="19"/>
  <c r="U12" i="19"/>
  <c r="W12" i="19"/>
  <c r="M26" i="50"/>
  <c r="L26" i="50"/>
  <c r="K26" i="50"/>
  <c r="J26" i="50"/>
  <c r="I26" i="50"/>
  <c r="H26" i="50"/>
  <c r="G26" i="50"/>
  <c r="F26" i="50"/>
  <c r="E26" i="50"/>
  <c r="D26" i="50"/>
  <c r="C26" i="50"/>
  <c r="B26" i="50"/>
  <c r="P10" i="19"/>
  <c r="G7" i="27"/>
  <c r="S9" i="19"/>
  <c r="S10" i="19"/>
  <c r="K7" i="27"/>
  <c r="T9" i="19"/>
  <c r="T10" i="19"/>
  <c r="N7" i="27"/>
  <c r="U9" i="19"/>
  <c r="U10" i="19"/>
  <c r="W10" i="19"/>
  <c r="M30" i="50"/>
  <c r="L30" i="50"/>
  <c r="K30" i="50"/>
  <c r="J30" i="50"/>
  <c r="I30" i="50"/>
  <c r="H30" i="50"/>
  <c r="G30" i="50"/>
  <c r="F30" i="50"/>
  <c r="E30" i="50"/>
  <c r="D30" i="50"/>
  <c r="C30" i="50"/>
  <c r="B30" i="50"/>
  <c r="P32" i="18"/>
  <c r="G29" i="26"/>
  <c r="S31" i="18"/>
  <c r="S32" i="18"/>
  <c r="K29" i="26"/>
  <c r="T31" i="18"/>
  <c r="T32" i="18"/>
  <c r="N29" i="26"/>
  <c r="U31" i="18"/>
  <c r="U32" i="18"/>
  <c r="W32" i="18"/>
  <c r="P30" i="18"/>
  <c r="G27" i="26"/>
  <c r="S29" i="18"/>
  <c r="S30" i="18"/>
  <c r="K27" i="26"/>
  <c r="T29" i="18"/>
  <c r="T30" i="18"/>
  <c r="N27" i="26"/>
  <c r="U29" i="18"/>
  <c r="U30" i="18"/>
  <c r="W30" i="18"/>
  <c r="M68" i="50"/>
  <c r="L68" i="50"/>
  <c r="K68" i="50"/>
  <c r="J68" i="50"/>
  <c r="I68" i="50"/>
  <c r="H68" i="50"/>
  <c r="G68" i="50"/>
  <c r="F68" i="50"/>
  <c r="E68" i="50"/>
  <c r="D68" i="50"/>
  <c r="C68" i="50"/>
  <c r="B68" i="50"/>
  <c r="P28" i="18"/>
  <c r="G25" i="26"/>
  <c r="S27" i="18"/>
  <c r="S28" i="18"/>
  <c r="K25" i="26"/>
  <c r="T27" i="18"/>
  <c r="T28" i="18"/>
  <c r="N25" i="26"/>
  <c r="U27" i="18"/>
  <c r="U28" i="18"/>
  <c r="W28" i="18"/>
  <c r="M62" i="50"/>
  <c r="L62" i="50"/>
  <c r="K62" i="50"/>
  <c r="J62" i="50"/>
  <c r="I62" i="50"/>
  <c r="H62" i="50"/>
  <c r="G62" i="50"/>
  <c r="F62" i="50"/>
  <c r="E62" i="50"/>
  <c r="D62" i="50"/>
  <c r="C62" i="50"/>
  <c r="B62" i="50"/>
  <c r="P26" i="18"/>
  <c r="G23" i="26"/>
  <c r="S25" i="18"/>
  <c r="S26" i="18"/>
  <c r="K23" i="26"/>
  <c r="T25" i="18"/>
  <c r="T26" i="18"/>
  <c r="N23" i="26"/>
  <c r="U25" i="18"/>
  <c r="U26" i="18"/>
  <c r="W26" i="18"/>
  <c r="M60" i="50"/>
  <c r="L60" i="50"/>
  <c r="K60" i="50"/>
  <c r="J60" i="50"/>
  <c r="I60" i="50"/>
  <c r="H60" i="50"/>
  <c r="G60" i="50"/>
  <c r="F60" i="50"/>
  <c r="E60" i="50"/>
  <c r="D60" i="50"/>
  <c r="C60" i="50"/>
  <c r="B60" i="50"/>
  <c r="P24" i="18"/>
  <c r="G21" i="26"/>
  <c r="S23" i="18"/>
  <c r="S24" i="18"/>
  <c r="K21" i="26"/>
  <c r="T23" i="18"/>
  <c r="T24" i="18"/>
  <c r="N21" i="26"/>
  <c r="U23" i="18"/>
  <c r="U24" i="18"/>
  <c r="W24" i="18"/>
  <c r="M64" i="50"/>
  <c r="L64" i="50"/>
  <c r="K64" i="50"/>
  <c r="J64" i="50"/>
  <c r="I64" i="50"/>
  <c r="H64" i="50"/>
  <c r="G64" i="50"/>
  <c r="F64" i="50"/>
  <c r="E64" i="50"/>
  <c r="D64" i="50"/>
  <c r="C64" i="50"/>
  <c r="B64" i="50"/>
  <c r="P22" i="18"/>
  <c r="G19" i="26"/>
  <c r="S21" i="18"/>
  <c r="S22" i="18"/>
  <c r="K19" i="26"/>
  <c r="T21" i="18"/>
  <c r="T22" i="18"/>
  <c r="N19" i="26"/>
  <c r="U21" i="18"/>
  <c r="U22" i="18"/>
  <c r="W22" i="18"/>
  <c r="M45" i="50"/>
  <c r="L45" i="50"/>
  <c r="K45" i="50"/>
  <c r="J45" i="50"/>
  <c r="I45" i="50"/>
  <c r="H45" i="50"/>
  <c r="G45" i="50"/>
  <c r="F45" i="50"/>
  <c r="E45" i="50"/>
  <c r="D45" i="50"/>
  <c r="C45" i="50"/>
  <c r="B45" i="50"/>
  <c r="P20" i="18"/>
  <c r="G17" i="26"/>
  <c r="S19" i="18"/>
  <c r="S20" i="18"/>
  <c r="K17" i="26"/>
  <c r="T19" i="18"/>
  <c r="T20" i="18"/>
  <c r="N17" i="26"/>
  <c r="U19" i="18"/>
  <c r="U20" i="18"/>
  <c r="W20" i="18"/>
  <c r="M47" i="50"/>
  <c r="L47" i="50"/>
  <c r="K47" i="50"/>
  <c r="J47" i="50"/>
  <c r="I47" i="50"/>
  <c r="H47" i="50"/>
  <c r="G47" i="50"/>
  <c r="F47" i="50"/>
  <c r="E47" i="50"/>
  <c r="D47" i="50"/>
  <c r="C47" i="50"/>
  <c r="B47" i="50"/>
  <c r="P18" i="18"/>
  <c r="G15" i="26"/>
  <c r="S17" i="18"/>
  <c r="S18" i="18"/>
  <c r="K15" i="26"/>
  <c r="T17" i="18"/>
  <c r="T18" i="18"/>
  <c r="N15" i="26"/>
  <c r="U17" i="18"/>
  <c r="U18" i="18"/>
  <c r="W18" i="18"/>
  <c r="M58" i="50"/>
  <c r="L58" i="50"/>
  <c r="K58" i="50"/>
  <c r="J58" i="50"/>
  <c r="I58" i="50"/>
  <c r="H58" i="50"/>
  <c r="G58" i="50"/>
  <c r="F58" i="50"/>
  <c r="E58" i="50"/>
  <c r="D58" i="50"/>
  <c r="C58" i="50"/>
  <c r="B58" i="50"/>
  <c r="P16" i="18"/>
  <c r="G13" i="26"/>
  <c r="S15" i="18"/>
  <c r="S16" i="18"/>
  <c r="K13" i="26"/>
  <c r="T15" i="18"/>
  <c r="T16" i="18"/>
  <c r="N13" i="26"/>
  <c r="U15" i="18"/>
  <c r="U16" i="18"/>
  <c r="W16" i="18"/>
  <c r="M50" i="50"/>
  <c r="L50" i="50"/>
  <c r="K50" i="50"/>
  <c r="J50" i="50"/>
  <c r="I50" i="50"/>
  <c r="H50" i="50"/>
  <c r="G50" i="50"/>
  <c r="F50" i="50"/>
  <c r="E50" i="50"/>
  <c r="D50" i="50"/>
  <c r="C50" i="50"/>
  <c r="B50" i="50"/>
  <c r="P14" i="18"/>
  <c r="G11" i="26"/>
  <c r="S13" i="18"/>
  <c r="S14" i="18"/>
  <c r="K11" i="26"/>
  <c r="T13" i="18"/>
  <c r="T14" i="18"/>
  <c r="N11" i="26"/>
  <c r="U13" i="18"/>
  <c r="U14" i="18"/>
  <c r="W14" i="18"/>
  <c r="M63" i="50"/>
  <c r="L63" i="50"/>
  <c r="K63" i="50"/>
  <c r="J63" i="50"/>
  <c r="I63" i="50"/>
  <c r="H63" i="50"/>
  <c r="G63" i="50"/>
  <c r="F63" i="50"/>
  <c r="E63" i="50"/>
  <c r="D63" i="50"/>
  <c r="C63" i="50"/>
  <c r="B63" i="50"/>
  <c r="P12" i="18"/>
  <c r="G9" i="26"/>
  <c r="S11" i="18"/>
  <c r="S12" i="18"/>
  <c r="K9" i="26"/>
  <c r="T11" i="18"/>
  <c r="T12" i="18"/>
  <c r="N9" i="26"/>
  <c r="U11" i="18"/>
  <c r="U12" i="18"/>
  <c r="W12" i="18"/>
  <c r="M70" i="50"/>
  <c r="L70" i="50"/>
  <c r="K70" i="50"/>
  <c r="J70" i="50"/>
  <c r="I70" i="50"/>
  <c r="H70" i="50"/>
  <c r="G70" i="50"/>
  <c r="F70" i="50"/>
  <c r="E70" i="50"/>
  <c r="D70" i="50"/>
  <c r="C70" i="50"/>
  <c r="B70" i="50"/>
  <c r="P10" i="18"/>
  <c r="G7" i="26"/>
  <c r="S9" i="18"/>
  <c r="S10" i="18"/>
  <c r="K7" i="26"/>
  <c r="T9" i="18"/>
  <c r="T10" i="18"/>
  <c r="N7" i="26"/>
  <c r="U9" i="18"/>
  <c r="U10" i="18"/>
  <c r="W10" i="18"/>
  <c r="M67" i="50"/>
  <c r="L67" i="50"/>
  <c r="K67" i="50"/>
  <c r="J67" i="50"/>
  <c r="I67" i="50"/>
  <c r="H67" i="50"/>
  <c r="G67" i="50"/>
  <c r="F67" i="50"/>
  <c r="E67" i="50"/>
  <c r="D67" i="50"/>
  <c r="C67" i="50"/>
  <c r="B67" i="50"/>
  <c r="J2" i="50"/>
  <c r="F2" i="50"/>
  <c r="A2" i="50"/>
  <c r="B55" i="22"/>
  <c r="C55" i="22"/>
  <c r="D55" i="22"/>
  <c r="E55" i="22"/>
  <c r="F55" i="22"/>
  <c r="G55" i="22"/>
  <c r="H55" i="22"/>
  <c r="I55" i="22"/>
  <c r="J55" i="22"/>
  <c r="K55" i="22"/>
  <c r="L55" i="22"/>
  <c r="M55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U31" i="46"/>
  <c r="T31" i="46"/>
  <c r="S31" i="46"/>
  <c r="U29" i="46"/>
  <c r="T29" i="46"/>
  <c r="S29" i="46"/>
  <c r="U27" i="46"/>
  <c r="T27" i="46"/>
  <c r="S27" i="46"/>
  <c r="C30" i="48"/>
  <c r="C28" i="48"/>
  <c r="C26" i="48"/>
  <c r="C24" i="48"/>
  <c r="C22" i="48"/>
  <c r="C20" i="48"/>
  <c r="C18" i="48"/>
  <c r="C16" i="48"/>
  <c r="C14" i="48"/>
  <c r="C12" i="48"/>
  <c r="C10" i="48"/>
  <c r="C29" i="48"/>
  <c r="C27" i="48"/>
  <c r="C25" i="48"/>
  <c r="C23" i="48"/>
  <c r="C21" i="48"/>
  <c r="C19" i="48"/>
  <c r="C17" i="48"/>
  <c r="C15" i="48"/>
  <c r="C13" i="48"/>
  <c r="C11" i="48"/>
  <c r="C9" i="48"/>
  <c r="C8" i="48"/>
  <c r="C7" i="48"/>
  <c r="O30" i="48"/>
  <c r="N29" i="48"/>
  <c r="K29" i="48"/>
  <c r="G29" i="48"/>
  <c r="O28" i="48"/>
  <c r="N27" i="48"/>
  <c r="K27" i="48"/>
  <c r="G27" i="48"/>
  <c r="O26" i="48"/>
  <c r="N25" i="48"/>
  <c r="K25" i="48"/>
  <c r="G25" i="48"/>
  <c r="O24" i="48"/>
  <c r="O22" i="48"/>
  <c r="O20" i="48"/>
  <c r="O18" i="48"/>
  <c r="O16" i="48"/>
  <c r="O14" i="48"/>
  <c r="O12" i="48"/>
  <c r="O10" i="48"/>
  <c r="O8" i="48"/>
  <c r="K3" i="48"/>
  <c r="F3" i="48"/>
  <c r="C3" i="48"/>
  <c r="C2" i="48"/>
  <c r="N31" i="46"/>
  <c r="P31" i="46"/>
  <c r="Q31" i="46"/>
  <c r="P32" i="46"/>
  <c r="S32" i="46"/>
  <c r="T32" i="46"/>
  <c r="U32" i="46"/>
  <c r="W32" i="46"/>
  <c r="V32" i="46"/>
  <c r="O31" i="46"/>
  <c r="N29" i="46"/>
  <c r="P29" i="46"/>
  <c r="Q29" i="46"/>
  <c r="P30" i="46"/>
  <c r="S30" i="46"/>
  <c r="T30" i="46"/>
  <c r="U30" i="46"/>
  <c r="W30" i="46"/>
  <c r="V30" i="46"/>
  <c r="O29" i="46"/>
  <c r="N27" i="46"/>
  <c r="P27" i="46"/>
  <c r="Q27" i="46"/>
  <c r="P28" i="46"/>
  <c r="S28" i="46"/>
  <c r="T28" i="46"/>
  <c r="U28" i="46"/>
  <c r="W28" i="46"/>
  <c r="V28" i="46"/>
  <c r="O27" i="46"/>
  <c r="V26" i="46"/>
  <c r="V24" i="46"/>
  <c r="V22" i="46"/>
  <c r="V20" i="46"/>
  <c r="V18" i="46"/>
  <c r="V16" i="46"/>
  <c r="V14" i="46"/>
  <c r="V12" i="46"/>
  <c r="V10" i="46"/>
  <c r="N24" i="45"/>
  <c r="P24" i="45"/>
  <c r="U24" i="45"/>
  <c r="Q24" i="45"/>
  <c r="O24" i="45"/>
  <c r="N23" i="45"/>
  <c r="P23" i="45"/>
  <c r="U23" i="45"/>
  <c r="Q23" i="45"/>
  <c r="O23" i="45"/>
  <c r="N22" i="45"/>
  <c r="P22" i="45"/>
  <c r="U22" i="45"/>
  <c r="Q22" i="45"/>
  <c r="O22" i="45"/>
  <c r="N21" i="45"/>
  <c r="P21" i="45"/>
  <c r="U21" i="45"/>
  <c r="Q21" i="45"/>
  <c r="O21" i="45"/>
  <c r="N20" i="45"/>
  <c r="P20" i="45"/>
  <c r="U20" i="45"/>
  <c r="Q20" i="45"/>
  <c r="O20" i="45"/>
  <c r="N19" i="45"/>
  <c r="P19" i="45"/>
  <c r="U19" i="45"/>
  <c r="Q19" i="45"/>
  <c r="O19" i="45"/>
  <c r="N18" i="45"/>
  <c r="P18" i="45"/>
  <c r="U18" i="45"/>
  <c r="Q18" i="45"/>
  <c r="O18" i="45"/>
  <c r="U17" i="45"/>
  <c r="U16" i="45"/>
  <c r="U15" i="45"/>
  <c r="U14" i="45"/>
  <c r="U13" i="45"/>
  <c r="U12" i="45"/>
  <c r="U11" i="45"/>
  <c r="U10" i="45"/>
  <c r="U9" i="45"/>
  <c r="D75" i="24"/>
  <c r="D72" i="24"/>
  <c r="D69" i="24"/>
  <c r="D71" i="24"/>
  <c r="D42" i="24"/>
  <c r="D54" i="24"/>
  <c r="D60" i="24"/>
  <c r="D55" i="24"/>
  <c r="D64" i="24"/>
  <c r="D78" i="24"/>
  <c r="D77" i="24"/>
  <c r="B75" i="24"/>
  <c r="B72" i="24"/>
  <c r="B69" i="24"/>
  <c r="B71" i="24"/>
  <c r="B42" i="24"/>
  <c r="B54" i="24"/>
  <c r="B60" i="24"/>
  <c r="B55" i="24"/>
  <c r="B64" i="24"/>
  <c r="B78" i="24"/>
  <c r="B77" i="24"/>
  <c r="Q23" i="19"/>
  <c r="G2" i="24"/>
  <c r="W32" i="21"/>
  <c r="W32" i="31"/>
  <c r="W32" i="36"/>
  <c r="W32" i="19"/>
  <c r="W30" i="21"/>
  <c r="W30" i="31"/>
  <c r="W30" i="36"/>
  <c r="W30" i="19"/>
  <c r="W28" i="19"/>
  <c r="W26" i="19"/>
  <c r="P24" i="19"/>
  <c r="W24" i="19"/>
  <c r="T32" i="21"/>
  <c r="T32" i="31"/>
  <c r="T32" i="36"/>
  <c r="T32" i="19"/>
  <c r="T30" i="21"/>
  <c r="T30" i="31"/>
  <c r="T30" i="36"/>
  <c r="T30" i="19"/>
  <c r="T28" i="19"/>
  <c r="T26" i="19"/>
  <c r="T24" i="19"/>
  <c r="P32" i="21"/>
  <c r="P32" i="31"/>
  <c r="P32" i="36"/>
  <c r="P32" i="19"/>
  <c r="P30" i="21"/>
  <c r="P30" i="31"/>
  <c r="P30" i="36"/>
  <c r="P30" i="19"/>
  <c r="P28" i="19"/>
  <c r="P26" i="19"/>
  <c r="N31" i="36"/>
  <c r="P31" i="36"/>
  <c r="Q31" i="36"/>
  <c r="O31" i="36"/>
  <c r="N29" i="36"/>
  <c r="P29" i="36"/>
  <c r="Q29" i="36"/>
  <c r="O29" i="36"/>
  <c r="N31" i="31"/>
  <c r="P31" i="31"/>
  <c r="Q31" i="31"/>
  <c r="O31" i="31"/>
  <c r="N29" i="31"/>
  <c r="P29" i="31"/>
  <c r="Q29" i="31"/>
  <c r="O29" i="31"/>
  <c r="N31" i="21"/>
  <c r="P31" i="21"/>
  <c r="Q31" i="21"/>
  <c r="O31" i="21"/>
  <c r="N29" i="21"/>
  <c r="P29" i="21"/>
  <c r="Q29" i="21"/>
  <c r="O29" i="21"/>
  <c r="N31" i="19"/>
  <c r="P31" i="19"/>
  <c r="Q31" i="19"/>
  <c r="O31" i="19"/>
  <c r="N29" i="19"/>
  <c r="P29" i="19"/>
  <c r="Q29" i="19"/>
  <c r="O29" i="19"/>
  <c r="N27" i="19"/>
  <c r="P27" i="19"/>
  <c r="Q27" i="19"/>
  <c r="O27" i="19"/>
  <c r="N25" i="19"/>
  <c r="P25" i="19"/>
  <c r="Q25" i="19"/>
  <c r="O25" i="19"/>
  <c r="N23" i="19"/>
  <c r="P23" i="19"/>
  <c r="O23" i="19"/>
  <c r="E78" i="24"/>
  <c r="E64" i="24"/>
  <c r="E55" i="24"/>
  <c r="E60" i="24"/>
  <c r="E54" i="24"/>
  <c r="E42" i="24"/>
  <c r="E71" i="24"/>
  <c r="E69" i="24"/>
  <c r="E72" i="24"/>
  <c r="E75" i="24"/>
  <c r="E77" i="24"/>
  <c r="G29" i="38"/>
  <c r="S31" i="36"/>
  <c r="S32" i="36"/>
  <c r="K29" i="38"/>
  <c r="T31" i="36"/>
  <c r="N29" i="38"/>
  <c r="U31" i="36"/>
  <c r="U32" i="36"/>
  <c r="G27" i="38"/>
  <c r="S29" i="36"/>
  <c r="S30" i="36"/>
  <c r="K27" i="38"/>
  <c r="T29" i="36"/>
  <c r="N27" i="38"/>
  <c r="U29" i="36"/>
  <c r="U30" i="36"/>
  <c r="G29" i="32"/>
  <c r="S31" i="31"/>
  <c r="S32" i="31"/>
  <c r="K29" i="32"/>
  <c r="T31" i="31"/>
  <c r="N29" i="32"/>
  <c r="U31" i="31"/>
  <c r="U32" i="31"/>
  <c r="G27" i="32"/>
  <c r="S29" i="31"/>
  <c r="S30" i="31"/>
  <c r="K27" i="32"/>
  <c r="T29" i="31"/>
  <c r="N27" i="32"/>
  <c r="U29" i="31"/>
  <c r="U30" i="31"/>
  <c r="G29" i="29"/>
  <c r="S31" i="21"/>
  <c r="S32" i="21"/>
  <c r="K29" i="29"/>
  <c r="T31" i="21"/>
  <c r="N29" i="29"/>
  <c r="U31" i="21"/>
  <c r="U32" i="21"/>
  <c r="G27" i="29"/>
  <c r="S29" i="21"/>
  <c r="S30" i="21"/>
  <c r="K27" i="29"/>
  <c r="T29" i="21"/>
  <c r="N27" i="29"/>
  <c r="U29" i="21"/>
  <c r="U30" i="21"/>
  <c r="G29" i="27"/>
  <c r="S31" i="19"/>
  <c r="S32" i="19"/>
  <c r="K29" i="27"/>
  <c r="T31" i="19"/>
  <c r="N29" i="27"/>
  <c r="U31" i="19"/>
  <c r="U32" i="19"/>
  <c r="G27" i="27"/>
  <c r="S29" i="19"/>
  <c r="S30" i="19"/>
  <c r="K27" i="27"/>
  <c r="T29" i="19"/>
  <c r="N27" i="27"/>
  <c r="U29" i="19"/>
  <c r="U30" i="19"/>
  <c r="G25" i="27"/>
  <c r="S27" i="19"/>
  <c r="S28" i="19"/>
  <c r="K25" i="27"/>
  <c r="T27" i="19"/>
  <c r="N25" i="27"/>
  <c r="U27" i="19"/>
  <c r="U28" i="19"/>
  <c r="G23" i="27"/>
  <c r="S25" i="19"/>
  <c r="S26" i="19"/>
  <c r="K23" i="27"/>
  <c r="T25" i="19"/>
  <c r="N23" i="27"/>
  <c r="U25" i="19"/>
  <c r="U26" i="19"/>
  <c r="G21" i="27"/>
  <c r="S23" i="19"/>
  <c r="S24" i="19"/>
  <c r="K21" i="27"/>
  <c r="T23" i="19"/>
  <c r="N21" i="27"/>
  <c r="U23" i="19"/>
  <c r="U24" i="19"/>
  <c r="B61" i="22"/>
  <c r="C61" i="22"/>
  <c r="D61" i="22"/>
  <c r="E61" i="22"/>
  <c r="F61" i="22"/>
  <c r="G61" i="22"/>
  <c r="H61" i="22"/>
  <c r="I61" i="22"/>
  <c r="J61" i="22"/>
  <c r="K61" i="22"/>
  <c r="L61" i="22"/>
  <c r="M61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M60" i="22"/>
  <c r="G60" i="22"/>
  <c r="B62" i="24"/>
  <c r="C62" i="24"/>
  <c r="D62" i="24"/>
  <c r="E62" i="24"/>
  <c r="F62" i="24"/>
  <c r="G62" i="24"/>
  <c r="H62" i="24"/>
  <c r="I62" i="24"/>
  <c r="J62" i="24"/>
  <c r="B67" i="24"/>
  <c r="C67" i="24"/>
  <c r="D67" i="24"/>
  <c r="E67" i="24"/>
  <c r="F67" i="24"/>
  <c r="G67" i="24"/>
  <c r="H67" i="24"/>
  <c r="I67" i="24"/>
  <c r="J67" i="24"/>
  <c r="B48" i="24"/>
  <c r="C48" i="24"/>
  <c r="D48" i="24"/>
  <c r="E48" i="24"/>
  <c r="F48" i="24"/>
  <c r="G48" i="24"/>
  <c r="H48" i="24"/>
  <c r="I48" i="24"/>
  <c r="J48" i="24"/>
  <c r="B53" i="24"/>
  <c r="C53" i="24"/>
  <c r="D53" i="24"/>
  <c r="E53" i="24"/>
  <c r="F53" i="24"/>
  <c r="G53" i="24"/>
  <c r="H53" i="24"/>
  <c r="I53" i="24"/>
  <c r="J53" i="24"/>
  <c r="B45" i="24"/>
  <c r="C45" i="24"/>
  <c r="D45" i="24"/>
  <c r="E45" i="24"/>
  <c r="F45" i="24"/>
  <c r="G45" i="24"/>
  <c r="H45" i="24"/>
  <c r="I45" i="24"/>
  <c r="J45" i="24"/>
  <c r="B47" i="24"/>
  <c r="C47" i="24"/>
  <c r="D47" i="24"/>
  <c r="E47" i="24"/>
  <c r="F47" i="24"/>
  <c r="G47" i="24"/>
  <c r="H47" i="24"/>
  <c r="I47" i="24"/>
  <c r="J47" i="24"/>
  <c r="B59" i="24"/>
  <c r="C59" i="24"/>
  <c r="D59" i="24"/>
  <c r="E59" i="24"/>
  <c r="F59" i="24"/>
  <c r="G59" i="24"/>
  <c r="H59" i="24"/>
  <c r="I59" i="24"/>
  <c r="J59" i="24"/>
  <c r="B49" i="24"/>
  <c r="C49" i="24"/>
  <c r="D49" i="24"/>
  <c r="E49" i="24"/>
  <c r="F49" i="24"/>
  <c r="G49" i="24"/>
  <c r="H49" i="24"/>
  <c r="I49" i="24"/>
  <c r="J49" i="24"/>
  <c r="J44" i="24"/>
  <c r="I44" i="24"/>
  <c r="H44" i="24"/>
  <c r="G44" i="24"/>
  <c r="F44" i="24"/>
  <c r="E44" i="24"/>
  <c r="D44" i="24"/>
  <c r="C44" i="24"/>
  <c r="B44" i="24"/>
  <c r="B61" i="24"/>
  <c r="C61" i="24"/>
  <c r="D61" i="24"/>
  <c r="E61" i="24"/>
  <c r="F61" i="24"/>
  <c r="G61" i="24"/>
  <c r="H61" i="24"/>
  <c r="I61" i="24"/>
  <c r="J61" i="24"/>
  <c r="B66" i="24"/>
  <c r="C66" i="24"/>
  <c r="D66" i="24"/>
  <c r="E66" i="24"/>
  <c r="F66" i="24"/>
  <c r="G66" i="24"/>
  <c r="H66" i="24"/>
  <c r="I66" i="24"/>
  <c r="J66" i="24"/>
  <c r="B68" i="24"/>
  <c r="C68" i="24"/>
  <c r="D68" i="24"/>
  <c r="E68" i="24"/>
  <c r="F68" i="24"/>
  <c r="G68" i="24"/>
  <c r="H68" i="24"/>
  <c r="I68" i="24"/>
  <c r="J68" i="24"/>
  <c r="B73" i="24"/>
  <c r="C73" i="24"/>
  <c r="D73" i="24"/>
  <c r="E73" i="24"/>
  <c r="F73" i="24"/>
  <c r="G73" i="24"/>
  <c r="H73" i="24"/>
  <c r="I73" i="24"/>
  <c r="J73" i="24"/>
  <c r="B70" i="24"/>
  <c r="C70" i="24"/>
  <c r="D70" i="24"/>
  <c r="E70" i="24"/>
  <c r="F70" i="24"/>
  <c r="G70" i="24"/>
  <c r="H70" i="24"/>
  <c r="I70" i="24"/>
  <c r="J70" i="24"/>
  <c r="B57" i="24"/>
  <c r="C57" i="24"/>
  <c r="D57" i="24"/>
  <c r="E57" i="24"/>
  <c r="F57" i="24"/>
  <c r="G57" i="24"/>
  <c r="H57" i="24"/>
  <c r="I57" i="24"/>
  <c r="J57" i="24"/>
  <c r="B52" i="24"/>
  <c r="C52" i="24"/>
  <c r="D52" i="24"/>
  <c r="E52" i="24"/>
  <c r="F52" i="24"/>
  <c r="G52" i="24"/>
  <c r="H52" i="24"/>
  <c r="I52" i="24"/>
  <c r="J52" i="24"/>
  <c r="J76" i="24"/>
  <c r="I76" i="24"/>
  <c r="H76" i="24"/>
  <c r="G76" i="24"/>
  <c r="F76" i="24"/>
  <c r="E76" i="24"/>
  <c r="D76" i="24"/>
  <c r="C76" i="24"/>
  <c r="B76" i="24"/>
  <c r="B11" i="24"/>
  <c r="C11" i="24"/>
  <c r="D11" i="24"/>
  <c r="E11" i="24"/>
  <c r="F11" i="24"/>
  <c r="G11" i="24"/>
  <c r="H11" i="24"/>
  <c r="I11" i="24"/>
  <c r="J11" i="24"/>
  <c r="B19" i="24"/>
  <c r="C19" i="24"/>
  <c r="D19" i="24"/>
  <c r="E19" i="24"/>
  <c r="F19" i="24"/>
  <c r="G19" i="24"/>
  <c r="H19" i="24"/>
  <c r="I19" i="24"/>
  <c r="J19" i="24"/>
  <c r="B15" i="24"/>
  <c r="C15" i="24"/>
  <c r="D15" i="24"/>
  <c r="E15" i="24"/>
  <c r="F15" i="24"/>
  <c r="G15" i="24"/>
  <c r="H15" i="24"/>
  <c r="I15" i="24"/>
  <c r="J15" i="24"/>
  <c r="B6" i="24"/>
  <c r="C6" i="24"/>
  <c r="D6" i="24"/>
  <c r="E6" i="24"/>
  <c r="F6" i="24"/>
  <c r="G6" i="24"/>
  <c r="H6" i="24"/>
  <c r="I6" i="24"/>
  <c r="J6" i="24"/>
  <c r="B5" i="24"/>
  <c r="C5" i="24"/>
  <c r="D5" i="24"/>
  <c r="E5" i="24"/>
  <c r="F5" i="24"/>
  <c r="G5" i="24"/>
  <c r="H5" i="24"/>
  <c r="I5" i="24"/>
  <c r="J5" i="24"/>
  <c r="B10" i="24"/>
  <c r="C10" i="24"/>
  <c r="D10" i="24"/>
  <c r="E10" i="24"/>
  <c r="F10" i="24"/>
  <c r="G10" i="24"/>
  <c r="H10" i="24"/>
  <c r="I10" i="24"/>
  <c r="J10" i="24"/>
  <c r="B8" i="24"/>
  <c r="C8" i="24"/>
  <c r="D8" i="24"/>
  <c r="E8" i="24"/>
  <c r="F8" i="24"/>
  <c r="G8" i="24"/>
  <c r="H8" i="24"/>
  <c r="I8" i="24"/>
  <c r="J8" i="24"/>
  <c r="B7" i="24"/>
  <c r="C7" i="24"/>
  <c r="D7" i="24"/>
  <c r="E7" i="24"/>
  <c r="F7" i="24"/>
  <c r="G7" i="24"/>
  <c r="H7" i="24"/>
  <c r="I7" i="24"/>
  <c r="J7" i="24"/>
  <c r="B17" i="24"/>
  <c r="C17" i="24"/>
  <c r="D17" i="24"/>
  <c r="E17" i="24"/>
  <c r="F17" i="24"/>
  <c r="G17" i="24"/>
  <c r="H17" i="24"/>
  <c r="I17" i="24"/>
  <c r="J17" i="24"/>
  <c r="B24" i="24"/>
  <c r="C24" i="24"/>
  <c r="D24" i="24"/>
  <c r="E24" i="24"/>
  <c r="F24" i="24"/>
  <c r="G24" i="24"/>
  <c r="H24" i="24"/>
  <c r="I24" i="24"/>
  <c r="J24" i="24"/>
  <c r="B23" i="24"/>
  <c r="C23" i="24"/>
  <c r="D23" i="24"/>
  <c r="E23" i="24"/>
  <c r="F23" i="24"/>
  <c r="G23" i="24"/>
  <c r="H23" i="24"/>
  <c r="I23" i="24"/>
  <c r="J23" i="24"/>
  <c r="B26" i="24"/>
  <c r="C26" i="24"/>
  <c r="D26" i="24"/>
  <c r="E26" i="24"/>
  <c r="F26" i="24"/>
  <c r="G26" i="24"/>
  <c r="H26" i="24"/>
  <c r="I26" i="24"/>
  <c r="J26" i="24"/>
  <c r="B14" i="24"/>
  <c r="C14" i="24"/>
  <c r="D14" i="24"/>
  <c r="E14" i="24"/>
  <c r="F14" i="24"/>
  <c r="G14" i="24"/>
  <c r="H14" i="24"/>
  <c r="I14" i="24"/>
  <c r="J14" i="24"/>
  <c r="B9" i="24"/>
  <c r="C9" i="24"/>
  <c r="D9" i="24"/>
  <c r="E9" i="24"/>
  <c r="F9" i="24"/>
  <c r="G9" i="24"/>
  <c r="H9" i="24"/>
  <c r="I9" i="24"/>
  <c r="J9" i="24"/>
  <c r="B22" i="24"/>
  <c r="C22" i="24"/>
  <c r="D22" i="24"/>
  <c r="E22" i="24"/>
  <c r="F22" i="24"/>
  <c r="G22" i="24"/>
  <c r="H22" i="24"/>
  <c r="I22" i="24"/>
  <c r="J22" i="24"/>
  <c r="B21" i="24"/>
  <c r="C21" i="24"/>
  <c r="D21" i="24"/>
  <c r="E21" i="24"/>
  <c r="F21" i="24"/>
  <c r="G21" i="24"/>
  <c r="H21" i="24"/>
  <c r="I21" i="24"/>
  <c r="J21" i="24"/>
  <c r="B18" i="24"/>
  <c r="C18" i="24"/>
  <c r="D18" i="24"/>
  <c r="E18" i="24"/>
  <c r="F18" i="24"/>
  <c r="G18" i="24"/>
  <c r="H18" i="24"/>
  <c r="I18" i="24"/>
  <c r="J18" i="24"/>
  <c r="B13" i="24"/>
  <c r="C13" i="24"/>
  <c r="D13" i="24"/>
  <c r="E13" i="24"/>
  <c r="F13" i="24"/>
  <c r="G13" i="24"/>
  <c r="H13" i="24"/>
  <c r="I13" i="24"/>
  <c r="J13" i="24"/>
  <c r="B20" i="24"/>
  <c r="C20" i="24"/>
  <c r="D20" i="24"/>
  <c r="E20" i="24"/>
  <c r="F20" i="24"/>
  <c r="G20" i="24"/>
  <c r="H20" i="24"/>
  <c r="I20" i="24"/>
  <c r="J20" i="24"/>
  <c r="B31" i="24"/>
  <c r="C31" i="24"/>
  <c r="D31" i="24"/>
  <c r="E31" i="24"/>
  <c r="F31" i="24"/>
  <c r="G31" i="24"/>
  <c r="H31" i="24"/>
  <c r="I31" i="24"/>
  <c r="J31" i="24"/>
  <c r="J29" i="24"/>
  <c r="I29" i="24"/>
  <c r="H29" i="24"/>
  <c r="G29" i="24"/>
  <c r="F29" i="24"/>
  <c r="E29" i="24"/>
  <c r="D29" i="24"/>
  <c r="C29" i="24"/>
  <c r="B29" i="24"/>
  <c r="B30" i="24"/>
  <c r="C30" i="24"/>
  <c r="D30" i="24"/>
  <c r="E30" i="24"/>
  <c r="F30" i="24"/>
  <c r="G30" i="24"/>
  <c r="H30" i="24"/>
  <c r="I30" i="24"/>
  <c r="J30" i="24"/>
  <c r="C69" i="24"/>
  <c r="F69" i="24"/>
  <c r="G69" i="24"/>
  <c r="H69" i="24"/>
  <c r="I69" i="24"/>
  <c r="J69" i="24"/>
  <c r="C72" i="24"/>
  <c r="F72" i="24"/>
  <c r="G72" i="24"/>
  <c r="H72" i="24"/>
  <c r="I72" i="24"/>
  <c r="J72" i="24"/>
  <c r="C75" i="24"/>
  <c r="F75" i="24"/>
  <c r="G75" i="24"/>
  <c r="H75" i="24"/>
  <c r="I75" i="24"/>
  <c r="J75" i="24"/>
  <c r="B27" i="24"/>
  <c r="C27" i="24"/>
  <c r="D27" i="24"/>
  <c r="E27" i="24"/>
  <c r="F27" i="24"/>
  <c r="G27" i="24"/>
  <c r="H27" i="24"/>
  <c r="I27" i="24"/>
  <c r="J27" i="24"/>
  <c r="B28" i="24"/>
  <c r="C28" i="24"/>
  <c r="D28" i="24"/>
  <c r="E28" i="24"/>
  <c r="F28" i="24"/>
  <c r="G28" i="24"/>
  <c r="H28" i="24"/>
  <c r="I28" i="24"/>
  <c r="J28" i="24"/>
  <c r="B12" i="24"/>
  <c r="C12" i="24"/>
  <c r="D12" i="24"/>
  <c r="E12" i="24"/>
  <c r="F12" i="24"/>
  <c r="G12" i="24"/>
  <c r="H12" i="24"/>
  <c r="I12" i="24"/>
  <c r="J12" i="24"/>
  <c r="B16" i="24"/>
  <c r="C16" i="24"/>
  <c r="D16" i="24"/>
  <c r="E16" i="24"/>
  <c r="F16" i="24"/>
  <c r="G16" i="24"/>
  <c r="H16" i="24"/>
  <c r="I16" i="24"/>
  <c r="J16" i="24"/>
  <c r="B32" i="24"/>
  <c r="C32" i="24"/>
  <c r="D32" i="24"/>
  <c r="E32" i="24"/>
  <c r="F32" i="24"/>
  <c r="G32" i="24"/>
  <c r="H32" i="24"/>
  <c r="I32" i="24"/>
  <c r="J32" i="24"/>
  <c r="B25" i="24"/>
  <c r="C25" i="24"/>
  <c r="D25" i="24"/>
  <c r="E25" i="24"/>
  <c r="F25" i="24"/>
  <c r="G25" i="24"/>
  <c r="H25" i="24"/>
  <c r="I25" i="24"/>
  <c r="J25" i="24"/>
  <c r="C78" i="24"/>
  <c r="F78" i="24"/>
  <c r="G78" i="24"/>
  <c r="H78" i="24"/>
  <c r="I78" i="24"/>
  <c r="J78" i="24"/>
  <c r="C64" i="24"/>
  <c r="F64" i="24"/>
  <c r="G64" i="24"/>
  <c r="H64" i="24"/>
  <c r="I64" i="24"/>
  <c r="J64" i="24"/>
  <c r="C55" i="24"/>
  <c r="F55" i="24"/>
  <c r="G55" i="24"/>
  <c r="H55" i="24"/>
  <c r="I55" i="24"/>
  <c r="J55" i="24"/>
  <c r="C60" i="24"/>
  <c r="F60" i="24"/>
  <c r="G60" i="24"/>
  <c r="H60" i="24"/>
  <c r="I60" i="24"/>
  <c r="J60" i="24"/>
  <c r="C54" i="24"/>
  <c r="F54" i="24"/>
  <c r="G54" i="24"/>
  <c r="H54" i="24"/>
  <c r="I54" i="24"/>
  <c r="J54" i="24"/>
  <c r="C42" i="24"/>
  <c r="F42" i="24"/>
  <c r="G42" i="24"/>
  <c r="H42" i="24"/>
  <c r="I42" i="24"/>
  <c r="J42" i="24"/>
  <c r="C71" i="24"/>
  <c r="F71" i="24"/>
  <c r="G71" i="24"/>
  <c r="H71" i="24"/>
  <c r="I71" i="24"/>
  <c r="J71" i="24"/>
  <c r="J77" i="24"/>
  <c r="I77" i="24"/>
  <c r="H77" i="24"/>
  <c r="G77" i="24"/>
  <c r="F77" i="24"/>
  <c r="C77" i="24"/>
  <c r="C30" i="38"/>
  <c r="C29" i="38"/>
  <c r="B29" i="38"/>
  <c r="C28" i="38"/>
  <c r="C27" i="38"/>
  <c r="B27" i="38"/>
  <c r="C26" i="38"/>
  <c r="C25" i="38"/>
  <c r="B25" i="38"/>
  <c r="C24" i="38"/>
  <c r="C23" i="38"/>
  <c r="B23" i="38"/>
  <c r="C22" i="38"/>
  <c r="C21" i="38"/>
  <c r="B21" i="38"/>
  <c r="C20" i="38"/>
  <c r="C19" i="38"/>
  <c r="B19" i="38"/>
  <c r="C18" i="38"/>
  <c r="B17" i="38"/>
  <c r="C16" i="38"/>
  <c r="C15" i="38"/>
  <c r="B15" i="38"/>
  <c r="C14" i="38"/>
  <c r="C13" i="38"/>
  <c r="B13" i="38"/>
  <c r="C12" i="38"/>
  <c r="C11" i="38"/>
  <c r="B11" i="38"/>
  <c r="C10" i="38"/>
  <c r="C9" i="38"/>
  <c r="B9" i="38"/>
  <c r="C8" i="38"/>
  <c r="C7" i="38"/>
  <c r="B7" i="38"/>
  <c r="O30" i="38"/>
  <c r="O28" i="38"/>
  <c r="O26" i="38"/>
  <c r="O24" i="38"/>
  <c r="O22" i="38"/>
  <c r="O20" i="38"/>
  <c r="O18" i="38"/>
  <c r="O16" i="38"/>
  <c r="O14" i="38"/>
  <c r="O12" i="38"/>
  <c r="O10" i="38"/>
  <c r="O8" i="38"/>
  <c r="K3" i="38"/>
  <c r="F3" i="38"/>
  <c r="C3" i="38"/>
  <c r="C2" i="38"/>
  <c r="L60" i="22"/>
  <c r="K60" i="22"/>
  <c r="J60" i="22"/>
  <c r="I60" i="22"/>
  <c r="H60" i="22"/>
  <c r="F60" i="22"/>
  <c r="E60" i="22"/>
  <c r="D60" i="22"/>
  <c r="C60" i="22"/>
  <c r="B60" i="22"/>
  <c r="V32" i="36"/>
  <c r="V30" i="36"/>
  <c r="V28" i="36"/>
  <c r="V26" i="36"/>
  <c r="V24" i="36"/>
  <c r="V22" i="36"/>
  <c r="V20" i="36"/>
  <c r="V18" i="36"/>
  <c r="V16" i="36"/>
  <c r="V14" i="36"/>
  <c r="V12" i="36"/>
  <c r="V10" i="36"/>
  <c r="R30" i="21"/>
  <c r="R28" i="21"/>
  <c r="F3" i="32"/>
  <c r="F3" i="29"/>
  <c r="F3" i="28"/>
  <c r="F3" i="27"/>
  <c r="F3" i="26"/>
  <c r="E2" i="24"/>
  <c r="F2" i="22"/>
  <c r="W31" i="18"/>
  <c r="C30" i="32"/>
  <c r="C28" i="32"/>
  <c r="C26" i="32"/>
  <c r="C29" i="32"/>
  <c r="C27" i="32"/>
  <c r="C25" i="32"/>
  <c r="B29" i="32"/>
  <c r="B27" i="32"/>
  <c r="B25" i="32"/>
  <c r="C24" i="32"/>
  <c r="C22" i="32"/>
  <c r="C20" i="32"/>
  <c r="C18" i="32"/>
  <c r="C16" i="32"/>
  <c r="C14" i="32"/>
  <c r="C12" i="32"/>
  <c r="C10" i="32"/>
  <c r="C23" i="32"/>
  <c r="C21" i="32"/>
  <c r="C19" i="32"/>
  <c r="C17" i="32"/>
  <c r="C15" i="32"/>
  <c r="C13" i="32"/>
  <c r="C11" i="32"/>
  <c r="B23" i="32"/>
  <c r="B21" i="32"/>
  <c r="B19" i="32"/>
  <c r="B17" i="32"/>
  <c r="B15" i="32"/>
  <c r="B13" i="32"/>
  <c r="B11" i="32"/>
  <c r="B9" i="32"/>
  <c r="C9" i="32"/>
  <c r="C8" i="32"/>
  <c r="C7" i="32"/>
  <c r="B7" i="32"/>
  <c r="H76" i="22"/>
  <c r="H70" i="22"/>
  <c r="H47" i="22"/>
  <c r="B64" i="22"/>
  <c r="C64" i="22"/>
  <c r="D64" i="22"/>
  <c r="E64" i="22"/>
  <c r="F64" i="22"/>
  <c r="G64" i="22"/>
  <c r="B72" i="22"/>
  <c r="C72" i="22"/>
  <c r="D72" i="22"/>
  <c r="E72" i="22"/>
  <c r="F72" i="22"/>
  <c r="G72" i="22"/>
  <c r="B74" i="22"/>
  <c r="C74" i="22"/>
  <c r="D74" i="22"/>
  <c r="E74" i="22"/>
  <c r="F74" i="22"/>
  <c r="G74" i="22"/>
  <c r="B76" i="22"/>
  <c r="C76" i="22"/>
  <c r="D76" i="22"/>
  <c r="E76" i="22"/>
  <c r="F76" i="22"/>
  <c r="G76" i="22"/>
  <c r="B71" i="22"/>
  <c r="C71" i="22"/>
  <c r="D71" i="22"/>
  <c r="E71" i="22"/>
  <c r="F71" i="22"/>
  <c r="G71" i="22"/>
  <c r="B70" i="22"/>
  <c r="C70" i="22"/>
  <c r="D70" i="22"/>
  <c r="E70" i="22"/>
  <c r="F70" i="22"/>
  <c r="G70" i="22"/>
  <c r="B67" i="22"/>
  <c r="C67" i="22"/>
  <c r="D67" i="22"/>
  <c r="E67" i="22"/>
  <c r="F67" i="22"/>
  <c r="G67" i="22"/>
  <c r="G75" i="22"/>
  <c r="F75" i="22"/>
  <c r="E75" i="22"/>
  <c r="D75" i="22"/>
  <c r="C75" i="22"/>
  <c r="B75" i="22"/>
  <c r="C2" i="32"/>
  <c r="C3" i="32"/>
  <c r="K3" i="32"/>
  <c r="O8" i="32"/>
  <c r="O10" i="32"/>
  <c r="O12" i="32"/>
  <c r="O14" i="32"/>
  <c r="O16" i="32"/>
  <c r="O18" i="32"/>
  <c r="O20" i="32"/>
  <c r="O22" i="32"/>
  <c r="O24" i="32"/>
  <c r="O26" i="32"/>
  <c r="O28" i="32"/>
  <c r="O30" i="32"/>
  <c r="A2" i="22"/>
  <c r="A2" i="24"/>
  <c r="J2" i="22"/>
  <c r="L17" i="22"/>
  <c r="L26" i="22"/>
  <c r="K35" i="22"/>
  <c r="J23" i="22"/>
  <c r="K28" i="22"/>
  <c r="J20" i="22"/>
  <c r="L18" i="22"/>
  <c r="J9" i="22"/>
  <c r="L5" i="22"/>
  <c r="K5" i="22"/>
  <c r="J43" i="22"/>
  <c r="K42" i="22"/>
  <c r="K47" i="22"/>
  <c r="L45" i="22"/>
  <c r="K50" i="22"/>
  <c r="L48" i="22"/>
  <c r="K51" i="22"/>
  <c r="I7" i="22"/>
  <c r="H10" i="22"/>
  <c r="I13" i="22"/>
  <c r="H18" i="22"/>
  <c r="I20" i="22"/>
  <c r="I29" i="22"/>
  <c r="I21" i="22"/>
  <c r="H27" i="22"/>
  <c r="I24" i="22"/>
  <c r="H17" i="22"/>
  <c r="H15" i="22"/>
  <c r="I19" i="22"/>
  <c r="H16" i="22"/>
  <c r="B21" i="22"/>
  <c r="C21" i="22"/>
  <c r="D21" i="22"/>
  <c r="E21" i="22"/>
  <c r="F21" i="22"/>
  <c r="G21" i="22"/>
  <c r="B27" i="22"/>
  <c r="C27" i="22"/>
  <c r="D27" i="22"/>
  <c r="E27" i="22"/>
  <c r="F27" i="22"/>
  <c r="G27" i="22"/>
  <c r="B24" i="22"/>
  <c r="C24" i="22"/>
  <c r="D24" i="22"/>
  <c r="E24" i="22"/>
  <c r="F24" i="22"/>
  <c r="G24" i="22"/>
  <c r="B17" i="22"/>
  <c r="C17" i="22"/>
  <c r="D17" i="22"/>
  <c r="E17" i="22"/>
  <c r="F17" i="22"/>
  <c r="G17" i="22"/>
  <c r="B15" i="22"/>
  <c r="C15" i="22"/>
  <c r="D15" i="22"/>
  <c r="E15" i="22"/>
  <c r="F15" i="22"/>
  <c r="G15" i="22"/>
  <c r="B19" i="22"/>
  <c r="C19" i="22"/>
  <c r="D19" i="22"/>
  <c r="E19" i="22"/>
  <c r="F19" i="22"/>
  <c r="G19" i="22"/>
  <c r="B22" i="22"/>
  <c r="C22" i="22"/>
  <c r="D22" i="22"/>
  <c r="E22" i="22"/>
  <c r="F22" i="22"/>
  <c r="G22" i="22"/>
  <c r="H22" i="22"/>
  <c r="B16" i="22"/>
  <c r="C16" i="22"/>
  <c r="D16" i="22"/>
  <c r="E16" i="22"/>
  <c r="F16" i="22"/>
  <c r="G16" i="22"/>
  <c r="B35" i="22"/>
  <c r="C35" i="22"/>
  <c r="D35" i="22"/>
  <c r="E35" i="22"/>
  <c r="F35" i="22"/>
  <c r="G35" i="22"/>
  <c r="L35" i="22"/>
  <c r="B31" i="22"/>
  <c r="C31" i="22"/>
  <c r="D31" i="22"/>
  <c r="E31" i="22"/>
  <c r="F31" i="22"/>
  <c r="G31" i="22"/>
  <c r="B30" i="22"/>
  <c r="C30" i="22"/>
  <c r="D30" i="22"/>
  <c r="E30" i="22"/>
  <c r="F30" i="22"/>
  <c r="G30" i="22"/>
  <c r="B32" i="22"/>
  <c r="C32" i="22"/>
  <c r="D32" i="22"/>
  <c r="E32" i="22"/>
  <c r="F32" i="22"/>
  <c r="G32" i="22"/>
  <c r="B18" i="22"/>
  <c r="C18" i="22"/>
  <c r="D18" i="22"/>
  <c r="E18" i="22"/>
  <c r="F18" i="22"/>
  <c r="G18" i="22"/>
  <c r="I18" i="22"/>
  <c r="B20" i="22"/>
  <c r="C20" i="22"/>
  <c r="D20" i="22"/>
  <c r="E20" i="22"/>
  <c r="F20" i="22"/>
  <c r="G20" i="22"/>
  <c r="H20" i="22"/>
  <c r="B33" i="22"/>
  <c r="C33" i="22"/>
  <c r="D33" i="22"/>
  <c r="E33" i="22"/>
  <c r="F33" i="22"/>
  <c r="G33" i="22"/>
  <c r="B28" i="22"/>
  <c r="C28" i="22"/>
  <c r="D28" i="22"/>
  <c r="E28" i="22"/>
  <c r="F28" i="22"/>
  <c r="G28" i="22"/>
  <c r="H28" i="22"/>
  <c r="B25" i="22"/>
  <c r="C25" i="22"/>
  <c r="D25" i="22"/>
  <c r="E25" i="22"/>
  <c r="F25" i="22"/>
  <c r="G25" i="22"/>
  <c r="B23" i="22"/>
  <c r="C23" i="22"/>
  <c r="D23" i="22"/>
  <c r="E23" i="22"/>
  <c r="F23" i="22"/>
  <c r="G23" i="22"/>
  <c r="B29" i="22"/>
  <c r="C29" i="22"/>
  <c r="D29" i="22"/>
  <c r="E29" i="22"/>
  <c r="F29" i="22"/>
  <c r="G29" i="22"/>
  <c r="B5" i="22"/>
  <c r="C5" i="22"/>
  <c r="D5" i="22"/>
  <c r="E5" i="22"/>
  <c r="F5" i="22"/>
  <c r="G5" i="22"/>
  <c r="H5" i="22"/>
  <c r="B6" i="22"/>
  <c r="C6" i="22"/>
  <c r="D6" i="22"/>
  <c r="E6" i="22"/>
  <c r="F6" i="22"/>
  <c r="G6" i="22"/>
  <c r="B9" i="22"/>
  <c r="C9" i="22"/>
  <c r="D9" i="22"/>
  <c r="E9" i="22"/>
  <c r="F9" i="22"/>
  <c r="G9" i="22"/>
  <c r="H9" i="22"/>
  <c r="B10" i="22"/>
  <c r="C10" i="22"/>
  <c r="D10" i="22"/>
  <c r="E10" i="22"/>
  <c r="F10" i="22"/>
  <c r="G10" i="22"/>
  <c r="B13" i="22"/>
  <c r="C13" i="22"/>
  <c r="D13" i="22"/>
  <c r="E13" i="22"/>
  <c r="F13" i="22"/>
  <c r="G13" i="22"/>
  <c r="H13" i="22"/>
  <c r="B12" i="22"/>
  <c r="C12" i="22"/>
  <c r="D12" i="22"/>
  <c r="E12" i="22"/>
  <c r="F12" i="22"/>
  <c r="G12" i="22"/>
  <c r="B40" i="22"/>
  <c r="C40" i="22"/>
  <c r="D40" i="22"/>
  <c r="E40" i="22"/>
  <c r="F40" i="22"/>
  <c r="G40" i="22"/>
  <c r="H40" i="22"/>
  <c r="I40" i="22"/>
  <c r="B43" i="22"/>
  <c r="C43" i="22"/>
  <c r="D43" i="22"/>
  <c r="E43" i="22"/>
  <c r="F43" i="22"/>
  <c r="G43" i="22"/>
  <c r="H43" i="22"/>
  <c r="I43" i="22"/>
  <c r="B42" i="22"/>
  <c r="C42" i="22"/>
  <c r="D42" i="22"/>
  <c r="E42" i="22"/>
  <c r="F42" i="22"/>
  <c r="G42" i="22"/>
  <c r="H42" i="22"/>
  <c r="B47" i="22"/>
  <c r="C47" i="22"/>
  <c r="D47" i="22"/>
  <c r="E47" i="22"/>
  <c r="F47" i="22"/>
  <c r="G47" i="22"/>
  <c r="B46" i="22"/>
  <c r="C46" i="22"/>
  <c r="D46" i="22"/>
  <c r="E46" i="22"/>
  <c r="F46" i="22"/>
  <c r="G46" i="22"/>
  <c r="B45" i="22"/>
  <c r="C45" i="22"/>
  <c r="D45" i="22"/>
  <c r="E45" i="22"/>
  <c r="F45" i="22"/>
  <c r="G45" i="22"/>
  <c r="I45" i="22"/>
  <c r="B50" i="22"/>
  <c r="C50" i="22"/>
  <c r="D50" i="22"/>
  <c r="E50" i="22"/>
  <c r="F50" i="22"/>
  <c r="G50" i="22"/>
  <c r="H50" i="22"/>
  <c r="I50" i="22"/>
  <c r="B48" i="22"/>
  <c r="C48" i="22"/>
  <c r="D48" i="22"/>
  <c r="E48" i="22"/>
  <c r="F48" i="22"/>
  <c r="G48" i="22"/>
  <c r="I48" i="22"/>
  <c r="J48" i="22"/>
  <c r="B49" i="22"/>
  <c r="C49" i="22"/>
  <c r="D49" i="22"/>
  <c r="E49" i="22"/>
  <c r="F49" i="22"/>
  <c r="G49" i="22"/>
  <c r="H49" i="22"/>
  <c r="I49" i="22"/>
  <c r="J49" i="22"/>
  <c r="B51" i="22"/>
  <c r="C51" i="22"/>
  <c r="D51" i="22"/>
  <c r="E51" i="22"/>
  <c r="F51" i="22"/>
  <c r="G51" i="22"/>
  <c r="H51" i="22"/>
  <c r="I51" i="22"/>
  <c r="L51" i="22"/>
  <c r="K3" i="29"/>
  <c r="K3" i="28"/>
  <c r="K3" i="27"/>
  <c r="C3" i="29"/>
  <c r="C3" i="28"/>
  <c r="C3" i="27"/>
  <c r="C2" i="27"/>
  <c r="C2" i="28"/>
  <c r="C2" i="29"/>
  <c r="K3" i="26"/>
  <c r="C3" i="26"/>
  <c r="C2" i="26"/>
  <c r="C30" i="29"/>
  <c r="C29" i="29"/>
  <c r="B29" i="29"/>
  <c r="C28" i="29"/>
  <c r="C27" i="29"/>
  <c r="B27" i="29"/>
  <c r="C26" i="29"/>
  <c r="C25" i="29"/>
  <c r="B25" i="29"/>
  <c r="C24" i="29"/>
  <c r="C23" i="29"/>
  <c r="B23" i="29"/>
  <c r="C22" i="29"/>
  <c r="C21" i="29"/>
  <c r="B21" i="29"/>
  <c r="C20" i="29"/>
  <c r="C19" i="29"/>
  <c r="B19" i="29"/>
  <c r="C18" i="29"/>
  <c r="C17" i="29"/>
  <c r="B17" i="29"/>
  <c r="C16" i="29"/>
  <c r="C15" i="29"/>
  <c r="B15" i="29"/>
  <c r="C14" i="29"/>
  <c r="C13" i="29"/>
  <c r="B13" i="29"/>
  <c r="C12" i="29"/>
  <c r="C11" i="29"/>
  <c r="B11" i="29"/>
  <c r="C10" i="29"/>
  <c r="C9" i="29"/>
  <c r="B9" i="29"/>
  <c r="C8" i="29"/>
  <c r="C7" i="29"/>
  <c r="B7" i="29"/>
  <c r="O8" i="29"/>
  <c r="O10" i="29"/>
  <c r="O12" i="29"/>
  <c r="O14" i="29"/>
  <c r="O16" i="29"/>
  <c r="O18" i="29"/>
  <c r="O20" i="29"/>
  <c r="O22" i="29"/>
  <c r="O24" i="29"/>
  <c r="O26" i="29"/>
  <c r="O28" i="29"/>
  <c r="O30" i="29"/>
  <c r="C30" i="28"/>
  <c r="C29" i="28"/>
  <c r="B29" i="28"/>
  <c r="C28" i="28"/>
  <c r="C27" i="28"/>
  <c r="B27" i="28"/>
  <c r="C26" i="28"/>
  <c r="C25" i="28"/>
  <c r="B25" i="28"/>
  <c r="C24" i="28"/>
  <c r="C23" i="28"/>
  <c r="B23" i="28"/>
  <c r="C22" i="28"/>
  <c r="C21" i="28"/>
  <c r="B21" i="28"/>
  <c r="C20" i="28"/>
  <c r="C19" i="28"/>
  <c r="B19" i="28"/>
  <c r="C18" i="28"/>
  <c r="C17" i="28"/>
  <c r="B17" i="28"/>
  <c r="C16" i="28"/>
  <c r="C15" i="28"/>
  <c r="B15" i="28"/>
  <c r="C14" i="28"/>
  <c r="C13" i="28"/>
  <c r="B13" i="28"/>
  <c r="C12" i="28"/>
  <c r="C11" i="28"/>
  <c r="B11" i="28"/>
  <c r="C10" i="28"/>
  <c r="C9" i="28"/>
  <c r="B9" i="28"/>
  <c r="C8" i="28"/>
  <c r="C7" i="28"/>
  <c r="B7" i="28"/>
  <c r="O8" i="28"/>
  <c r="O10" i="28"/>
  <c r="O12" i="28"/>
  <c r="O14" i="28"/>
  <c r="O16" i="28"/>
  <c r="O18" i="28"/>
  <c r="O20" i="28"/>
  <c r="O22" i="28"/>
  <c r="O24" i="28"/>
  <c r="O26" i="28"/>
  <c r="O28" i="28"/>
  <c r="O30" i="28"/>
  <c r="C30" i="27"/>
  <c r="C29" i="27"/>
  <c r="B29" i="27"/>
  <c r="C28" i="27"/>
  <c r="C27" i="27"/>
  <c r="B27" i="27"/>
  <c r="C26" i="27"/>
  <c r="C25" i="27"/>
  <c r="B25" i="27"/>
  <c r="C24" i="27"/>
  <c r="C23" i="27"/>
  <c r="B23" i="27"/>
  <c r="C22" i="27"/>
  <c r="C21" i="27"/>
  <c r="B21" i="27"/>
  <c r="C20" i="27"/>
  <c r="C19" i="27"/>
  <c r="B19" i="27"/>
  <c r="C18" i="27"/>
  <c r="C17" i="27"/>
  <c r="B17" i="27"/>
  <c r="C16" i="27"/>
  <c r="C15" i="27"/>
  <c r="B15" i="27"/>
  <c r="C14" i="27"/>
  <c r="C13" i="27"/>
  <c r="B13" i="27"/>
  <c r="C12" i="27"/>
  <c r="C11" i="27"/>
  <c r="B11" i="27"/>
  <c r="C10" i="27"/>
  <c r="C9" i="27"/>
  <c r="B9" i="27"/>
  <c r="C8" i="27"/>
  <c r="C7" i="27"/>
  <c r="B7" i="27"/>
  <c r="O8" i="27"/>
  <c r="O10" i="27"/>
  <c r="O12" i="27"/>
  <c r="O14" i="27"/>
  <c r="O16" i="27"/>
  <c r="O18" i="27"/>
  <c r="O20" i="27"/>
  <c r="O22" i="27"/>
  <c r="O24" i="27"/>
  <c r="O26" i="27"/>
  <c r="O28" i="27"/>
  <c r="O30" i="27"/>
  <c r="C30" i="26"/>
  <c r="C29" i="26"/>
  <c r="B29" i="26"/>
  <c r="C28" i="26"/>
  <c r="C27" i="26"/>
  <c r="B27" i="26"/>
  <c r="C26" i="26"/>
  <c r="C25" i="26"/>
  <c r="B25" i="26"/>
  <c r="C24" i="26"/>
  <c r="C23" i="26"/>
  <c r="B23" i="26"/>
  <c r="C22" i="26"/>
  <c r="C21" i="26"/>
  <c r="B21" i="26"/>
  <c r="C20" i="26"/>
  <c r="C19" i="26"/>
  <c r="B19" i="26"/>
  <c r="C18" i="26"/>
  <c r="C17" i="26"/>
  <c r="B17" i="26"/>
  <c r="C16" i="26"/>
  <c r="C15" i="26"/>
  <c r="B15" i="26"/>
  <c r="C14" i="26"/>
  <c r="C13" i="26"/>
  <c r="B13" i="26"/>
  <c r="C12" i="26"/>
  <c r="C11" i="26"/>
  <c r="B11" i="26"/>
  <c r="C10" i="26"/>
  <c r="C9" i="26"/>
  <c r="B9" i="26"/>
  <c r="C8" i="26"/>
  <c r="C7" i="26"/>
  <c r="B7" i="26"/>
  <c r="O30" i="26"/>
  <c r="O28" i="26"/>
  <c r="O26" i="26"/>
  <c r="O24" i="26"/>
  <c r="O22" i="26"/>
  <c r="O20" i="26"/>
  <c r="O18" i="26"/>
  <c r="O16" i="26"/>
  <c r="O14" i="26"/>
  <c r="O12" i="26"/>
  <c r="O10" i="26"/>
  <c r="O8" i="26"/>
  <c r="I26" i="22"/>
  <c r="G26" i="22"/>
  <c r="F26" i="22"/>
  <c r="D26" i="22"/>
  <c r="E26" i="22"/>
  <c r="C26" i="22"/>
  <c r="B26" i="22"/>
  <c r="H34" i="22"/>
  <c r="G34" i="22"/>
  <c r="F34" i="22"/>
  <c r="D34" i="22"/>
  <c r="E34" i="22"/>
  <c r="C34" i="22"/>
  <c r="B34" i="22"/>
  <c r="G7" i="22"/>
  <c r="F7" i="22"/>
  <c r="D7" i="22"/>
  <c r="E7" i="22"/>
  <c r="C7" i="22"/>
  <c r="B7" i="22"/>
  <c r="G39" i="22"/>
  <c r="F39" i="22"/>
  <c r="D39" i="22"/>
  <c r="E39" i="22"/>
  <c r="C39" i="22"/>
  <c r="B39" i="22"/>
  <c r="H45" i="22"/>
  <c r="H48" i="22"/>
  <c r="J51" i="22"/>
  <c r="H32" i="22"/>
  <c r="L49" i="22"/>
  <c r="I31" i="22"/>
  <c r="I30" i="22"/>
  <c r="K48" i="22"/>
  <c r="I17" i="22"/>
  <c r="H67" i="22"/>
  <c r="I70" i="22"/>
  <c r="H74" i="22"/>
  <c r="H75" i="22"/>
  <c r="V32" i="21"/>
  <c r="I64" i="22"/>
  <c r="H26" i="22"/>
  <c r="I22" i="22"/>
  <c r="H21" i="22"/>
  <c r="I35" i="22"/>
  <c r="I12" i="22"/>
  <c r="I10" i="22"/>
  <c r="I9" i="22"/>
  <c r="I46" i="22"/>
  <c r="H39" i="22"/>
  <c r="I47" i="22"/>
  <c r="I39" i="22"/>
  <c r="I42" i="22"/>
  <c r="V32" i="19"/>
  <c r="H35" i="22"/>
  <c r="V26" i="18"/>
  <c r="J76" i="22"/>
  <c r="V28" i="19"/>
  <c r="V30" i="31"/>
  <c r="H33" i="22"/>
  <c r="H25" i="22"/>
  <c r="I28" i="22"/>
  <c r="H29" i="22"/>
  <c r="I23" i="22"/>
  <c r="H71" i="22"/>
  <c r="I72" i="22"/>
  <c r="H19" i="22"/>
  <c r="I15" i="22"/>
  <c r="I16" i="22"/>
  <c r="J35" i="22"/>
  <c r="L74" i="22"/>
  <c r="L16" i="22"/>
  <c r="L22" i="22"/>
  <c r="L24" i="22"/>
  <c r="K16" i="22"/>
  <c r="K22" i="22"/>
  <c r="J16" i="22"/>
  <c r="V24" i="21"/>
  <c r="J22" i="22"/>
  <c r="L23" i="22"/>
  <c r="K29" i="22"/>
  <c r="K23" i="22"/>
  <c r="K18" i="22"/>
  <c r="K31" i="22"/>
  <c r="J29" i="22"/>
  <c r="I32" i="22"/>
  <c r="H46" i="22"/>
  <c r="M22" i="22"/>
  <c r="V30" i="21"/>
  <c r="I6" i="22"/>
  <c r="L29" i="22"/>
  <c r="H64" i="22"/>
  <c r="I27" i="22"/>
  <c r="H24" i="22"/>
  <c r="H23" i="22"/>
  <c r="H30" i="22"/>
  <c r="I71" i="22"/>
  <c r="V30" i="19"/>
  <c r="V32" i="18"/>
  <c r="V32" i="31"/>
  <c r="V28" i="18"/>
  <c r="V30" i="18"/>
  <c r="V28" i="21"/>
  <c r="M16" i="22"/>
  <c r="M48" i="22"/>
  <c r="K49" i="22"/>
  <c r="V26" i="21"/>
  <c r="V30" i="20"/>
  <c r="M51" i="22"/>
  <c r="V28" i="20"/>
  <c r="M49" i="22"/>
  <c r="V32" i="20"/>
  <c r="M29" i="22"/>
  <c r="M23" i="22"/>
  <c r="M35" i="22"/>
  <c r="I33" i="22"/>
  <c r="I34" i="22"/>
  <c r="L70" i="22"/>
  <c r="V26" i="31"/>
  <c r="J70" i="22"/>
  <c r="J71" i="22"/>
  <c r="J72" i="22"/>
  <c r="J64" i="22"/>
  <c r="L19" i="22"/>
  <c r="K17" i="22"/>
  <c r="J15" i="22"/>
  <c r="L32" i="22"/>
  <c r="J18" i="22"/>
  <c r="J31" i="22"/>
  <c r="K12" i="22"/>
  <c r="K6" i="22"/>
  <c r="J12" i="22"/>
  <c r="J5" i="22"/>
  <c r="L50" i="22"/>
  <c r="L42" i="22"/>
  <c r="K45" i="22"/>
  <c r="K46" i="22"/>
  <c r="M42" i="22"/>
  <c r="J46" i="22"/>
  <c r="J42" i="22"/>
  <c r="H72" i="22"/>
  <c r="H31" i="22"/>
  <c r="I25" i="22"/>
  <c r="H7" i="22"/>
  <c r="I5" i="22"/>
  <c r="H6" i="22"/>
  <c r="H12" i="22"/>
  <c r="V28" i="31"/>
  <c r="I67" i="22"/>
  <c r="I74" i="22"/>
  <c r="I75" i="22"/>
  <c r="I76" i="22"/>
  <c r="V12" i="31"/>
  <c r="L64" i="22"/>
  <c r="L76" i="22"/>
  <c r="V24" i="31"/>
  <c r="L67" i="22"/>
  <c r="L71" i="22"/>
  <c r="L75" i="22"/>
  <c r="L72" i="22"/>
  <c r="K67" i="22"/>
  <c r="J67" i="22"/>
  <c r="K71" i="22"/>
  <c r="K72" i="22"/>
  <c r="K70" i="22"/>
  <c r="K74" i="22"/>
  <c r="K76" i="22"/>
  <c r="K75" i="22"/>
  <c r="K64" i="22"/>
  <c r="V20" i="31"/>
  <c r="V22" i="31"/>
  <c r="J75" i="22"/>
  <c r="J74" i="22"/>
  <c r="L27" i="22"/>
  <c r="L21" i="22"/>
  <c r="L15" i="22"/>
  <c r="K19" i="22"/>
  <c r="K26" i="22"/>
  <c r="K24" i="22"/>
  <c r="K27" i="22"/>
  <c r="K15" i="22"/>
  <c r="K21" i="22"/>
  <c r="J26" i="22"/>
  <c r="J17" i="22"/>
  <c r="J21" i="22"/>
  <c r="J27" i="22"/>
  <c r="J19" i="22"/>
  <c r="V20" i="21"/>
  <c r="J24" i="22"/>
  <c r="L34" i="22"/>
  <c r="L33" i="22"/>
  <c r="L30" i="22"/>
  <c r="L31" i="22"/>
  <c r="L28" i="22"/>
  <c r="L20" i="22"/>
  <c r="M31" i="22"/>
  <c r="L25" i="22"/>
  <c r="K25" i="22"/>
  <c r="K30" i="22"/>
  <c r="K20" i="22"/>
  <c r="K32" i="22"/>
  <c r="K33" i="22"/>
  <c r="K34" i="22"/>
  <c r="J28" i="22"/>
  <c r="J33" i="22"/>
  <c r="J34" i="22"/>
  <c r="V18" i="20"/>
  <c r="J25" i="22"/>
  <c r="J32" i="22"/>
  <c r="V12" i="20"/>
  <c r="J30" i="22"/>
  <c r="L13" i="22"/>
  <c r="L9" i="22"/>
  <c r="L7" i="22"/>
  <c r="L6" i="22"/>
  <c r="L12" i="22"/>
  <c r="L10" i="22"/>
  <c r="K7" i="22"/>
  <c r="K9" i="22"/>
  <c r="K13" i="22"/>
  <c r="K10" i="22"/>
  <c r="V12" i="19"/>
  <c r="M9" i="22"/>
  <c r="V22" i="19"/>
  <c r="V24" i="19"/>
  <c r="J10" i="22"/>
  <c r="J6" i="22"/>
  <c r="J13" i="22"/>
  <c r="J7" i="22"/>
  <c r="V16" i="19"/>
  <c r="L47" i="22"/>
  <c r="L40" i="22"/>
  <c r="V20" i="18"/>
  <c r="L46" i="22"/>
  <c r="L39" i="22"/>
  <c r="L43" i="22"/>
  <c r="K40" i="22"/>
  <c r="K39" i="22"/>
  <c r="K43" i="22"/>
  <c r="V16" i="18"/>
  <c r="J39" i="22"/>
  <c r="J40" i="22"/>
  <c r="J45" i="22"/>
  <c r="J50" i="22"/>
  <c r="J47" i="22"/>
  <c r="M67" i="22"/>
  <c r="V18" i="31"/>
  <c r="V14" i="31"/>
  <c r="V16" i="31"/>
  <c r="V10" i="31"/>
  <c r="M71" i="22"/>
  <c r="M64" i="22"/>
  <c r="M70" i="22"/>
  <c r="M15" i="22"/>
  <c r="V12" i="21"/>
  <c r="V22" i="21"/>
  <c r="V14" i="21"/>
  <c r="V16" i="21"/>
  <c r="V18" i="21"/>
  <c r="V10" i="21"/>
  <c r="V20" i="20"/>
  <c r="V22" i="20"/>
  <c r="M18" i="22"/>
  <c r="V16" i="20"/>
  <c r="V24" i="20"/>
  <c r="V26" i="20"/>
  <c r="V14" i="20"/>
  <c r="V10" i="20"/>
  <c r="M12" i="22"/>
  <c r="V26" i="19"/>
  <c r="V14" i="19"/>
  <c r="V18" i="19"/>
  <c r="V20" i="19"/>
  <c r="V10" i="19"/>
  <c r="V14" i="18"/>
  <c r="V22" i="18"/>
  <c r="V18" i="18"/>
  <c r="V24" i="18"/>
  <c r="V12" i="18"/>
  <c r="V10" i="18"/>
  <c r="M76" i="22"/>
  <c r="M72" i="22"/>
  <c r="M75" i="22"/>
  <c r="M74" i="22"/>
  <c r="M19" i="22"/>
  <c r="M24" i="22"/>
  <c r="M17" i="22"/>
  <c r="M27" i="22"/>
  <c r="M26" i="22"/>
  <c r="M21" i="22"/>
  <c r="M32" i="22"/>
  <c r="M30" i="22"/>
  <c r="M33" i="22"/>
  <c r="M34" i="22"/>
  <c r="M25" i="22"/>
  <c r="M20" i="22"/>
  <c r="M28" i="22"/>
  <c r="M5" i="22"/>
  <c r="M13" i="22"/>
  <c r="M10" i="22"/>
  <c r="M6" i="22"/>
  <c r="M7" i="22"/>
  <c r="M46" i="22"/>
  <c r="M43" i="22"/>
  <c r="M45" i="22"/>
  <c r="M39" i="22"/>
  <c r="M40" i="22"/>
  <c r="M50" i="22"/>
  <c r="M47" i="22"/>
</calcChain>
</file>

<file path=xl/comments1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  <author>arne.h.pedersen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3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3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3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<sst xmlns="http://schemas.openxmlformats.org/spreadsheetml/2006/main" count="1209" uniqueCount="259">
  <si>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</si>
  <si>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</si>
  <si>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</si>
  <si>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</si>
  <si>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</si>
  <si>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</si>
  <si>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</si>
  <si>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</si>
  <si>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</si>
  <si>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</si>
  <si>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</si>
  <si>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</si>
  <si>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</si>
  <si>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</si>
  <si>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</si>
  <si>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</si>
  <si>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</si>
  <si>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</si>
  <si>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Dommere: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</si>
  <si>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</si>
  <si>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</si>
  <si>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</si>
  <si>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</si>
  <si>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</si>
  <si>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</si>
  <si>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</si>
  <si>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</si>
  <si>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</si>
  <si>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</si>
  <si>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</si>
  <si>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</si>
  <si>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Norges Vektløfterforbund</t>
  </si>
  <si>
    <t>Kat.</t>
  </si>
  <si>
    <t>St</t>
  </si>
  <si>
    <t>Vektløfting  total</t>
  </si>
  <si>
    <t>Trehopp</t>
  </si>
  <si>
    <t>Kulekast</t>
  </si>
  <si>
    <t>40 m sprint</t>
  </si>
  <si>
    <t>5-kamp</t>
  </si>
  <si>
    <t>PL</t>
  </si>
  <si>
    <t>Rek</t>
  </si>
  <si>
    <t>v.løft</t>
  </si>
  <si>
    <t>år</t>
  </si>
  <si>
    <t>nr</t>
  </si>
  <si>
    <t>Klubb</t>
  </si>
  <si>
    <t>5-kamp poeng</t>
  </si>
  <si>
    <t>Sml</t>
  </si>
  <si>
    <t>total</t>
  </si>
  <si>
    <t>Kvinner</t>
  </si>
  <si>
    <t>Plass</t>
  </si>
  <si>
    <t>Kr.vekt</t>
  </si>
  <si>
    <t>Kat. vl</t>
  </si>
  <si>
    <t>Kat. 5-k</t>
  </si>
  <si>
    <t>Født</t>
  </si>
  <si>
    <t>Hopp</t>
  </si>
  <si>
    <t>Kule</t>
  </si>
  <si>
    <t>Menn</t>
  </si>
  <si>
    <t>Sml.</t>
  </si>
  <si>
    <t>Stevnets art:</t>
  </si>
  <si>
    <t>40m sprint</t>
  </si>
  <si>
    <t>Beste</t>
  </si>
  <si>
    <t>Jury:</t>
  </si>
  <si>
    <t>Teknisk kontrollør:</t>
  </si>
  <si>
    <t>Chief Marshall:</t>
  </si>
  <si>
    <t>Tidtaker:</t>
  </si>
  <si>
    <t>Speaker:</t>
  </si>
  <si>
    <t xml:space="preserve">Dommere:                                  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</si>
  <si>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</si>
  <si>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>S t e v n e p r o t o k o l l</t>
  </si>
  <si>
    <t>Veteran</t>
  </si>
  <si>
    <t>3-kamp</t>
  </si>
  <si>
    <t>sum</t>
  </si>
  <si>
    <t>Ny Sinclair tablell benyttes fra 1.1.2013</t>
  </si>
  <si>
    <t>Meltzer-Malone tabellen</t>
  </si>
  <si>
    <t>Alder</t>
  </si>
  <si>
    <t>RM 5-kamp Sør-Vestlandet og NC2 og S-V RC2</t>
  </si>
  <si>
    <t>NM 5-kamp og Norges Cup 3. runde</t>
  </si>
  <si>
    <t>Resultat NM 5-kamp katagori</t>
  </si>
  <si>
    <t>Resultat Norges Cup 3. runde</t>
  </si>
  <si>
    <t>Resultat Norges Cup 3  runde Junior - Ungdom</t>
  </si>
  <si>
    <t>Resultat Norges Cup 3. runde Veteran</t>
  </si>
  <si>
    <r>
      <t xml:space="preserve">Kulestørrelser: Gutter: 11-12: </t>
    </r>
    <r>
      <rPr>
        <b/>
        <sz val="10"/>
        <rFont val="MS Sans Serif"/>
      </rPr>
      <t>2 kg</t>
    </r>
    <r>
      <rPr>
        <sz val="10"/>
        <rFont val="MS Sans Serif"/>
      </rPr>
      <t xml:space="preserve">, 13-14: </t>
    </r>
    <r>
      <rPr>
        <b/>
        <sz val="10"/>
        <rFont val="Arial"/>
        <family val="2"/>
      </rPr>
      <t>3 kg</t>
    </r>
    <r>
      <rPr>
        <sz val="10"/>
        <rFont val="MS Sans Serif"/>
      </rPr>
      <t xml:space="preserve">, 15-16: </t>
    </r>
    <r>
      <rPr>
        <b/>
        <sz val="10"/>
        <rFont val="Arial"/>
        <family val="2"/>
      </rPr>
      <t>4 kg</t>
    </r>
    <r>
      <rPr>
        <sz val="10"/>
        <rFont val="MS Sans Serif"/>
      </rPr>
      <t xml:space="preserve">, 17-18, +18: </t>
    </r>
    <r>
      <rPr>
        <b/>
        <sz val="10"/>
        <rFont val="Arial"/>
        <family val="2"/>
      </rPr>
      <t>5 kg</t>
    </r>
    <r>
      <rPr>
        <sz val="10"/>
        <rFont val="MS Sans Serif"/>
      </rPr>
      <t xml:space="preserve">.     Jenter:11-12, 13-14: </t>
    </r>
    <r>
      <rPr>
        <b/>
        <sz val="10"/>
        <rFont val="MS Sans Serif"/>
      </rPr>
      <t>2 kg,</t>
    </r>
    <r>
      <rPr>
        <sz val="10"/>
        <rFont val="MS Sans Serif"/>
      </rPr>
      <t xml:space="preserve">  Alle andre: </t>
    </r>
    <r>
      <rPr>
        <b/>
        <sz val="10"/>
        <rFont val="Arial"/>
        <family val="2"/>
      </rPr>
      <t>3 kg</t>
    </r>
    <r>
      <rPr>
        <sz val="10"/>
        <rFont val="MS Sans Serif"/>
      </rPr>
      <t>.</t>
    </r>
  </si>
  <si>
    <t>Kulestørrelser: Gutter: 11-12: 2 kg, 13-14: 3 kg, 15-16: 4 kg, 17-18, +18: 5 kg.     Jenter:11-12, 13-14: 2 kg,  Alle andre: 3 kg.</t>
  </si>
  <si>
    <t>Resultat NM 5-kamp ranking</t>
  </si>
  <si>
    <t>Larvik AK</t>
  </si>
  <si>
    <t>Stavernhallen</t>
  </si>
  <si>
    <t>Arne H. Pedersen, AK Bjørgvin</t>
  </si>
  <si>
    <t>Hans Bjørnar Hagenes, Vigrestad IK, F</t>
  </si>
  <si>
    <t>Ken Berge, Larvik AK, F</t>
  </si>
  <si>
    <t>Roald Bjerkholt, Larvik AK, F</t>
  </si>
  <si>
    <t>Trond Vidar Bjerkholt, Larvik AK, F</t>
  </si>
  <si>
    <t>Johan Thonerud, Spydeberg Atetene, F</t>
  </si>
  <si>
    <t xml:space="preserve">Arne Grostad, Nidelv IL, Int II           </t>
  </si>
  <si>
    <t xml:space="preserve">Jostein Frøyd, Larvik AK, F - Ken Berge, Larvik AK, F            </t>
  </si>
  <si>
    <t>Jarle T. Bjerkholt, Larvik AK, F</t>
  </si>
  <si>
    <t>Gunnar Knudsen, Grenland AK, F - Johan Fredrik Murberg, Larvik AK, K</t>
  </si>
  <si>
    <t>Kira Ingelsrudøyen, Larvik AK, Int II</t>
  </si>
  <si>
    <t>Gunnar Knudsen, Grenland AK, F - Maats Olsen, Tønsberg-Kam., F</t>
  </si>
  <si>
    <t>Even H. Walaker, Tønsberg-Kam., F - Mats Olsen, Tønsberg-Kam., F</t>
  </si>
  <si>
    <t>Arne Grostad, Nidelv IL, Int II</t>
  </si>
  <si>
    <t>Johnny Olsen, Grenland AK, F</t>
  </si>
  <si>
    <t>Aage Sletsjøe, Larvik AK</t>
  </si>
  <si>
    <t>Mats Olsen, Tønsberg-Kam., F - Helene Skuggedal, Larvik AK</t>
  </si>
  <si>
    <t>Rebekka Tao Jacobsen, Larvik AK, F - Even H. Walaker, Tønsberg-Kam., F</t>
  </si>
  <si>
    <t>Mats Olsen, Tønsberg-Kam., F</t>
  </si>
  <si>
    <t>Johan Fredrik Murberg, Larvik AK, K - Even H. Walaker, Tønsberg-Kam., F</t>
  </si>
  <si>
    <t>69</t>
  </si>
  <si>
    <t>UM</t>
  </si>
  <si>
    <t>13-14</t>
  </si>
  <si>
    <t>Henrik Reiakvam</t>
  </si>
  <si>
    <t>Tambarskjelvar IL</t>
  </si>
  <si>
    <t>85</t>
  </si>
  <si>
    <t>Mathias Dale</t>
  </si>
  <si>
    <t>Breimsbygda IL</t>
  </si>
  <si>
    <t>94</t>
  </si>
  <si>
    <t>15-16</t>
  </si>
  <si>
    <t>Dennis Lauritsen</t>
  </si>
  <si>
    <t>77</t>
  </si>
  <si>
    <t>Øystein Aleksander Skauge</t>
  </si>
  <si>
    <t>Nidelv IL</t>
  </si>
  <si>
    <t>62</t>
  </si>
  <si>
    <t>17-18</t>
  </si>
  <si>
    <t>Kim Aleksander Kværnø</t>
  </si>
  <si>
    <t>Hitra VK</t>
  </si>
  <si>
    <t>Robert Andre Moldestad</t>
  </si>
  <si>
    <t>Marcus Bratli</t>
  </si>
  <si>
    <t>AK Bjørgvin</t>
  </si>
  <si>
    <t>+94</t>
  </si>
  <si>
    <t>Leiv Arne Støyva Sårheim</t>
  </si>
  <si>
    <t>Hans Kristian Lorentzen</t>
  </si>
  <si>
    <t>JM</t>
  </si>
  <si>
    <t>Vetle Andersen</t>
  </si>
  <si>
    <t>Daniel Solberg</t>
  </si>
  <si>
    <t>Tønsberg-Kam.</t>
  </si>
  <si>
    <t>SM</t>
  </si>
  <si>
    <t>Daniel Roness</t>
  </si>
  <si>
    <t>Spydeberg Atletene</t>
  </si>
  <si>
    <t>Christian Lysenstøen</t>
  </si>
  <si>
    <t>Aleksandr Tkachenko</t>
  </si>
  <si>
    <t>Vigrestad IK</t>
  </si>
  <si>
    <t>Anders Albert</t>
  </si>
  <si>
    <t>M4</t>
  </si>
  <si>
    <t>Bjørnar Olsen</t>
  </si>
  <si>
    <t>Grenland AK</t>
  </si>
  <si>
    <t>Hans Magnus Kleven</t>
  </si>
  <si>
    <t>Tom-Erik Lysenstøen</t>
  </si>
  <si>
    <t>Johan Fredrik Murberg, Larvik AK, K- Arne Grostad, Nidelv IL, Int II</t>
  </si>
  <si>
    <t>Johnny Olsen, Genland AK, F</t>
  </si>
  <si>
    <t>Hilde Næss, Lørenskog AK, F</t>
  </si>
  <si>
    <t xml:space="preserve">Hilde Næss, Lørenskog AK, F         </t>
  </si>
  <si>
    <t xml:space="preserve">Hilde Næss, Lørenskog AK, F              </t>
  </si>
  <si>
    <t xml:space="preserve">Trond Vidar Bjerkholt, Larvik AK, F              </t>
  </si>
  <si>
    <t>xxx</t>
  </si>
  <si>
    <t>Marcus Bratli, 62 kg, NRU, rykk 95 kg, støt 116 kg, sml. 211 kg</t>
  </si>
  <si>
    <t xml:space="preserve">Hilde Næss, Lørenskog AK, F            </t>
  </si>
  <si>
    <t xml:space="preserve"> -</t>
  </si>
  <si>
    <t xml:space="preserve"> X</t>
  </si>
  <si>
    <t>+105</t>
  </si>
  <si>
    <t>+18</t>
  </si>
  <si>
    <t>17.04.91</t>
  </si>
  <si>
    <t>Tord Gravdal</t>
  </si>
  <si>
    <t>Fabian Fosse</t>
  </si>
  <si>
    <t>11.01.89</t>
  </si>
  <si>
    <t>Leik Simon Aas</t>
  </si>
  <si>
    <t>T &amp; IL National</t>
  </si>
  <si>
    <t>19.09.88</t>
  </si>
  <si>
    <t>Lars Joachim Nilsen</t>
  </si>
  <si>
    <t>Tore Gjøringbø</t>
  </si>
  <si>
    <t>05.01.95</t>
  </si>
  <si>
    <t>Roger B. Myrholt</t>
  </si>
  <si>
    <t>105</t>
  </si>
  <si>
    <t>Håvard Grostad</t>
  </si>
  <si>
    <t>Kim Eirik Tollefsen</t>
  </si>
  <si>
    <t>02.09.94</t>
  </si>
  <si>
    <t>Jantsen Øverås</t>
  </si>
  <si>
    <t>Geir Amund Svan Hasle</t>
  </si>
  <si>
    <t>06.06.87</t>
  </si>
  <si>
    <t>John Anders Terland</t>
  </si>
  <si>
    <t>20.05.88</t>
  </si>
  <si>
    <t>Patrik Wevelstad</t>
  </si>
  <si>
    <t>03.06.87</t>
  </si>
  <si>
    <t>Kim Helge Moe</t>
  </si>
  <si>
    <t>16.06.91</t>
  </si>
  <si>
    <t>Ole Morten Joneid</t>
  </si>
  <si>
    <t>22.02.96</t>
  </si>
  <si>
    <t>Peter Wilke</t>
  </si>
  <si>
    <t>IL Brodd</t>
  </si>
  <si>
    <t>Bjørn Christian Stabo-Eeg</t>
  </si>
  <si>
    <t>Gjøvik AK</t>
  </si>
  <si>
    <t>Ole Magnus Strand</t>
  </si>
  <si>
    <t>44</t>
  </si>
  <si>
    <t>UK</t>
  </si>
  <si>
    <t>Iben Karete Karlsen</t>
  </si>
  <si>
    <t>58</t>
  </si>
  <si>
    <t>Agathe Skuggedal</t>
  </si>
  <si>
    <t>Camilla Eie</t>
  </si>
  <si>
    <t>Helene Skuggedal</t>
  </si>
  <si>
    <t>63</t>
  </si>
  <si>
    <t>Sofie Prytz Løwer</t>
  </si>
  <si>
    <t>53</t>
  </si>
  <si>
    <t>Tiril Boge</t>
  </si>
  <si>
    <t>75</t>
  </si>
  <si>
    <t>Vilde Sårheim</t>
  </si>
  <si>
    <t>90</t>
  </si>
  <si>
    <t>K4</t>
  </si>
  <si>
    <t>19.06.66</t>
  </si>
  <si>
    <t>Eva Lundberg</t>
  </si>
  <si>
    <t>SK</t>
  </si>
  <si>
    <t>Ingvild Bang</t>
  </si>
  <si>
    <t>Oslo AK</t>
  </si>
  <si>
    <t>K1</t>
  </si>
  <si>
    <t>Camilla Pedersen</t>
  </si>
  <si>
    <t>Christiania AK</t>
  </si>
  <si>
    <t>13.07.89</t>
  </si>
  <si>
    <t>Marita Strømmen</t>
  </si>
  <si>
    <t>Vibeke Carlsen</t>
  </si>
  <si>
    <t>Sandra Trædal</t>
  </si>
  <si>
    <t>Larisa Izumrudova</t>
  </si>
  <si>
    <t>Ingvild Skoe</t>
  </si>
  <si>
    <t>Hanna Sletvold</t>
  </si>
  <si>
    <t>13.11.92</t>
  </si>
  <si>
    <t>Ragnhild Haug Lillegård</t>
  </si>
  <si>
    <t>Janicke Walle Jensen</t>
  </si>
  <si>
    <t>Anna-Lykke Sandvik</t>
  </si>
  <si>
    <t>07.09.86</t>
  </si>
  <si>
    <t>Rebecca Tiffin</t>
  </si>
  <si>
    <t>Kristin Solbakken</t>
  </si>
  <si>
    <t>Lone Elise Kalland</t>
  </si>
  <si>
    <t>Tiril Tøien</t>
  </si>
  <si>
    <t>Rebekka Tao Jacobsen</t>
  </si>
  <si>
    <t>Sarah Hovden Øvsthus</t>
  </si>
  <si>
    <t>14.11.85</t>
  </si>
  <si>
    <t>Marianne Hasfjord</t>
  </si>
  <si>
    <t>01.01.89</t>
  </si>
  <si>
    <t>Melissa Schanche</t>
  </si>
  <si>
    <t>Marit Årdalsbakke</t>
  </si>
  <si>
    <t>Årets klubb (NM 5-kamp)</t>
  </si>
  <si>
    <t>Stavanger VK</t>
  </si>
  <si>
    <t>M1</t>
  </si>
  <si>
    <t>17.11.79</t>
  </si>
  <si>
    <t>Harald Borgebund</t>
  </si>
  <si>
    <t>06.05.95</t>
  </si>
  <si>
    <t>Johan Fredrik Murberg</t>
  </si>
  <si>
    <t>03.09.91</t>
  </si>
  <si>
    <t>Trygve Stenrud Nilsen</t>
  </si>
  <si>
    <t>26.12.84</t>
  </si>
  <si>
    <t>Andreas Nordmo Skauen</t>
  </si>
  <si>
    <t>Kristoffer Solheimsnes</t>
  </si>
  <si>
    <t>Bjarne Bergheim</t>
  </si>
  <si>
    <t>Arne Fless Prestholt</t>
  </si>
  <si>
    <t>09.11.96</t>
  </si>
  <si>
    <t>Runar Klungrvik</t>
  </si>
  <si>
    <t>Rebekka Tao Jacobsen, Larvik AK, F</t>
  </si>
  <si>
    <t>-</t>
  </si>
  <si>
    <t>Bjørnar Olsen, Grenland AK, F</t>
  </si>
  <si>
    <t>Roy Sømme Ommedal, Vigrestad IK, F</t>
  </si>
  <si>
    <t>Hilde Næss, Lørenskog AK, F - Bjørnar Olsen, Grenland AK, F</t>
  </si>
  <si>
    <t xml:space="preserve"> - 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</si>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</sst>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48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8"/>
      <name val="MS Sans Serif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0"/>
      <name val="MS Sans Serif"/>
    </font>
    <font>
      <b/>
      <sz val="24"/>
      <color indexed="9"/>
      <name val="Arial"/>
      <family val="2"/>
    </font>
    <font>
      <b/>
      <sz val="20"/>
      <color indexed="9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sz val="18"/>
      <name val="Arial Black"/>
      <family val="2"/>
    </font>
    <font>
      <sz val="28"/>
      <name val="Arial Black"/>
      <family val="2"/>
    </font>
    <font>
      <b/>
      <sz val="10"/>
      <name val="Times New Roman"/>
      <family val="1"/>
    </font>
    <font>
      <b/>
      <sz val="12"/>
      <color indexed="18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color indexed="56"/>
      <name val="Times New Roman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/>
      <bottom style="dashed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6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165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9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1" applyFont="1" applyAlignment="1" applyProtection="1">
      <alignment horizontal="right"/>
    </xf>
    <xf numFmtId="14" fontId="16" fillId="0" borderId="0" xfId="1" applyNumberFormat="1" applyFont="1" applyAlignment="1" applyProtection="1">
      <alignment horizontal="right"/>
    </xf>
    <xf numFmtId="0" fontId="18" fillId="0" borderId="0" xfId="1" applyFont="1" applyAlignment="1" applyProtection="1">
      <alignment horizontal="center"/>
      <protection locked="0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 applyAlignment="1">
      <alignment horizontal="center"/>
    </xf>
    <xf numFmtId="0" fontId="9" fillId="0" borderId="10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165" fontId="9" fillId="0" borderId="13" xfId="1" applyNumberFormat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2" fontId="9" fillId="0" borderId="13" xfId="1" applyNumberFormat="1" applyFont="1" applyBorder="1" applyAlignment="1" applyProtection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1" applyFont="1" applyBorder="1" applyAlignment="1" applyProtection="1">
      <alignment horizontal="center"/>
    </xf>
    <xf numFmtId="0" fontId="9" fillId="0" borderId="16" xfId="1" applyFont="1" applyBorder="1" applyAlignment="1" applyProtection="1">
      <alignment horizontal="center"/>
    </xf>
    <xf numFmtId="0" fontId="9" fillId="0" borderId="17" xfId="1" applyFont="1" applyBorder="1" applyAlignment="1" applyProtection="1">
      <alignment horizontal="center"/>
    </xf>
    <xf numFmtId="165" fontId="9" fillId="0" borderId="18" xfId="1" applyNumberFormat="1" applyFont="1" applyBorder="1" applyAlignment="1" applyProtection="1">
      <alignment horizontal="center"/>
    </xf>
    <xf numFmtId="0" fontId="9" fillId="0" borderId="18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0" fontId="9" fillId="0" borderId="20" xfId="1" applyFont="1" applyBorder="1" applyAlignment="1" applyProtection="1">
      <alignment horizontal="center"/>
    </xf>
    <xf numFmtId="0" fontId="9" fillId="0" borderId="21" xfId="1" applyFont="1" applyBorder="1" applyAlignment="1" applyProtection="1">
      <alignment horizontal="center"/>
    </xf>
    <xf numFmtId="0" fontId="9" fillId="0" borderId="22" xfId="1" applyFont="1" applyBorder="1" applyAlignment="1" applyProtection="1">
      <alignment horizontal="center"/>
    </xf>
    <xf numFmtId="2" fontId="9" fillId="0" borderId="18" xfId="1" applyNumberFormat="1" applyFont="1" applyBorder="1" applyAlignment="1" applyProtection="1">
      <alignment horizontal="center"/>
    </xf>
    <xf numFmtId="0" fontId="19" fillId="0" borderId="23" xfId="0" applyFont="1" applyBorder="1" applyAlignment="1">
      <alignment horizontal="center"/>
    </xf>
    <xf numFmtId="2" fontId="14" fillId="0" borderId="0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14" fontId="14" fillId="0" borderId="0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  <protection locked="0"/>
    </xf>
    <xf numFmtId="2" fontId="20" fillId="0" borderId="0" xfId="1" applyNumberFormat="1" applyFont="1" applyBorder="1" applyAlignment="1" applyProtection="1">
      <alignment horizontal="center" vertical="center"/>
    </xf>
    <xf numFmtId="2" fontId="20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 applyProtection="1">
      <alignment horizontal="center" vertical="top" wrapText="1"/>
    </xf>
    <xf numFmtId="1" fontId="21" fillId="0" borderId="0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2" fillId="0" borderId="0" xfId="0" applyFont="1"/>
    <xf numFmtId="1" fontId="17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  <protection locked="0"/>
    </xf>
    <xf numFmtId="0" fontId="13" fillId="0" borderId="0" xfId="0" applyFont="1"/>
    <xf numFmtId="0" fontId="13" fillId="0" borderId="24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0" fillId="0" borderId="26" xfId="0" applyBorder="1" applyProtection="1"/>
    <xf numFmtId="0" fontId="0" fillId="0" borderId="22" xfId="0" applyBorder="1" applyProtection="1"/>
    <xf numFmtId="0" fontId="0" fillId="0" borderId="2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7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12" fillId="0" borderId="11" xfId="0" applyNumberFormat="1" applyFont="1" applyBorder="1" applyAlignment="1">
      <alignment horizontal="center"/>
    </xf>
    <xf numFmtId="2" fontId="27" fillId="0" borderId="29" xfId="1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/>
    </xf>
    <xf numFmtId="49" fontId="17" fillId="0" borderId="30" xfId="0" applyNumberFormat="1" applyFont="1" applyBorder="1" applyAlignment="1">
      <alignment horizontal="center"/>
    </xf>
    <xf numFmtId="0" fontId="27" fillId="0" borderId="31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2" fontId="27" fillId="0" borderId="32" xfId="0" applyNumberFormat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vertical="center" wrapText="1"/>
    </xf>
    <xf numFmtId="2" fontId="12" fillId="0" borderId="7" xfId="0" applyNumberFormat="1" applyFont="1" applyBorder="1" applyAlignment="1">
      <alignment horizontal="center"/>
    </xf>
    <xf numFmtId="2" fontId="27" fillId="0" borderId="33" xfId="1" applyNumberFormat="1" applyFont="1" applyBorder="1" applyAlignment="1" applyProtection="1">
      <alignment vertical="center"/>
    </xf>
    <xf numFmtId="2" fontId="27" fillId="0" borderId="34" xfId="1" applyNumberFormat="1" applyFont="1" applyBorder="1" applyAlignment="1" applyProtection="1">
      <alignment vertical="center"/>
    </xf>
    <xf numFmtId="0" fontId="28" fillId="0" borderId="35" xfId="0" applyFont="1" applyBorder="1" applyAlignment="1" applyProtection="1">
      <alignment vertical="center"/>
      <protection locked="0"/>
    </xf>
    <xf numFmtId="0" fontId="28" fillId="0" borderId="36" xfId="0" applyFont="1" applyBorder="1" applyAlignment="1" applyProtection="1">
      <alignment vertical="center"/>
      <protection locked="0"/>
    </xf>
    <xf numFmtId="0" fontId="27" fillId="0" borderId="31" xfId="0" applyFont="1" applyBorder="1" applyAlignment="1" applyProtection="1">
      <alignment vertical="center"/>
      <protection locked="0"/>
    </xf>
    <xf numFmtId="0" fontId="28" fillId="0" borderId="37" xfId="0" applyFont="1" applyBorder="1" applyAlignment="1" applyProtection="1">
      <alignment vertical="center"/>
      <protection locked="0"/>
    </xf>
    <xf numFmtId="0" fontId="27" fillId="0" borderId="32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2" fontId="27" fillId="0" borderId="31" xfId="0" applyNumberFormat="1" applyFont="1" applyBorder="1" applyAlignment="1" applyProtection="1">
      <alignment vertical="center"/>
    </xf>
    <xf numFmtId="0" fontId="0" fillId="0" borderId="1" xfId="0" applyBorder="1"/>
    <xf numFmtId="2" fontId="28" fillId="0" borderId="38" xfId="1" quotePrefix="1" applyNumberFormat="1" applyFont="1" applyBorder="1" applyAlignment="1" applyProtection="1">
      <alignment vertical="center"/>
      <protection locked="0"/>
    </xf>
    <xf numFmtId="2" fontId="28" fillId="0" borderId="38" xfId="1" applyNumberFormat="1" applyFont="1" applyBorder="1" applyAlignment="1" applyProtection="1">
      <alignment vertical="center"/>
      <protection locked="0"/>
    </xf>
    <xf numFmtId="2" fontId="28" fillId="0" borderId="39" xfId="1" quotePrefix="1" applyNumberFormat="1" applyFont="1" applyBorder="1" applyAlignment="1" applyProtection="1">
      <alignment vertical="center"/>
      <protection locked="0"/>
    </xf>
    <xf numFmtId="2" fontId="28" fillId="0" borderId="39" xfId="1" applyNumberFormat="1" applyFont="1" applyBorder="1" applyAlignment="1" applyProtection="1">
      <alignment vertical="center"/>
      <protection locked="0"/>
    </xf>
    <xf numFmtId="2" fontId="28" fillId="0" borderId="40" xfId="1" quotePrefix="1" applyNumberFormat="1" applyFont="1" applyBorder="1" applyAlignment="1" applyProtection="1">
      <alignment vertical="center"/>
      <protection locked="0"/>
    </xf>
    <xf numFmtId="2" fontId="28" fillId="0" borderId="41" xfId="1" quotePrefix="1" applyNumberFormat="1" applyFont="1" applyBorder="1" applyAlignment="1" applyProtection="1">
      <alignment vertical="center"/>
      <protection locked="0"/>
    </xf>
    <xf numFmtId="2" fontId="28" fillId="0" borderId="42" xfId="1" applyNumberFormat="1" applyFont="1" applyBorder="1" applyAlignment="1" applyProtection="1">
      <alignment vertical="center"/>
      <protection locked="0"/>
    </xf>
    <xf numFmtId="2" fontId="28" fillId="0" borderId="43" xfId="1" applyNumberFormat="1" applyFont="1" applyBorder="1" applyAlignment="1" applyProtection="1">
      <alignment vertical="center"/>
      <protection locked="0"/>
    </xf>
    <xf numFmtId="0" fontId="28" fillId="0" borderId="44" xfId="0" applyFont="1" applyBorder="1" applyAlignment="1" applyProtection="1">
      <alignment vertical="center"/>
      <protection locked="0"/>
    </xf>
    <xf numFmtId="2" fontId="28" fillId="0" borderId="45" xfId="1" applyNumberFormat="1" applyFont="1" applyBorder="1" applyAlignment="1" applyProtection="1">
      <alignment vertical="center"/>
      <protection locked="0"/>
    </xf>
    <xf numFmtId="2" fontId="12" fillId="0" borderId="11" xfId="0" applyNumberFormat="1" applyFont="1" applyBorder="1" applyAlignment="1">
      <alignment horizontal="left"/>
    </xf>
    <xf numFmtId="2" fontId="12" fillId="0" borderId="35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0" fontId="0" fillId="0" borderId="0" xfId="0" applyBorder="1"/>
    <xf numFmtId="0" fontId="0" fillId="0" borderId="9" xfId="0" applyBorder="1"/>
    <xf numFmtId="49" fontId="17" fillId="0" borderId="35" xfId="0" applyNumberFormat="1" applyFont="1" applyBorder="1" applyAlignment="1">
      <alignment horizontal="center"/>
    </xf>
    <xf numFmtId="169" fontId="27" fillId="0" borderId="0" xfId="0" applyNumberFormat="1" applyFont="1" applyAlignment="1" applyProtection="1">
      <alignment vertical="center"/>
    </xf>
    <xf numFmtId="1" fontId="27" fillId="0" borderId="0" xfId="0" applyNumberFormat="1" applyFont="1" applyAlignment="1" applyProtection="1">
      <alignment horizontal="center" vertical="center"/>
    </xf>
    <xf numFmtId="169" fontId="27" fillId="0" borderId="0" xfId="0" applyNumberFormat="1" applyFont="1" applyAlignment="1" applyProtection="1"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1" fontId="1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left"/>
    </xf>
    <xf numFmtId="170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/>
    <xf numFmtId="170" fontId="3" fillId="0" borderId="0" xfId="0" applyNumberFormat="1" applyFont="1" applyAlignment="1" applyProtection="1">
      <alignment horizontal="center"/>
    </xf>
    <xf numFmtId="170" fontId="5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left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1" fontId="17" fillId="0" borderId="0" xfId="0" applyNumberFormat="1" applyFont="1" applyBorder="1" applyAlignment="1" applyProtection="1">
      <alignment horizontal="right"/>
      <protection locked="0"/>
    </xf>
    <xf numFmtId="2" fontId="17" fillId="0" borderId="0" xfId="0" applyNumberFormat="1" applyFont="1" applyBorder="1" applyAlignment="1">
      <alignment horizontal="center"/>
    </xf>
    <xf numFmtId="169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29" fillId="0" borderId="0" xfId="0" applyFo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70" fontId="23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9" fontId="18" fillId="0" borderId="0" xfId="0" applyNumberFormat="1" applyFont="1" applyAlignment="1" applyProtection="1">
      <alignment horizontal="left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2" fontId="23" fillId="0" borderId="2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/>
    </xf>
    <xf numFmtId="1" fontId="18" fillId="0" borderId="0" xfId="0" applyNumberFormat="1" applyFont="1" applyAlignment="1" applyProtection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 applyProtection="1">
      <alignment vertical="top"/>
    </xf>
    <xf numFmtId="2" fontId="20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/>
    <xf numFmtId="0" fontId="16" fillId="0" borderId="0" xfId="0" applyFont="1" applyProtection="1"/>
    <xf numFmtId="0" fontId="23" fillId="0" borderId="0" xfId="0" applyFont="1" applyAlignment="1" applyProtection="1">
      <alignment horizontal="right"/>
    </xf>
    <xf numFmtId="0" fontId="23" fillId="0" borderId="0" xfId="0" applyFont="1" applyProtection="1"/>
    <xf numFmtId="0" fontId="14" fillId="0" borderId="0" xfId="0" applyFont="1" applyProtection="1"/>
    <xf numFmtId="170" fontId="14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2" fontId="18" fillId="0" borderId="46" xfId="1" applyNumberFormat="1" applyFont="1" applyBorder="1" applyAlignment="1" applyProtection="1">
      <alignment horizontal="center" vertical="center"/>
      <protection locked="0"/>
    </xf>
    <xf numFmtId="49" fontId="18" fillId="0" borderId="25" xfId="1" applyNumberFormat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left" vertical="center"/>
      <protection locked="0"/>
    </xf>
    <xf numFmtId="171" fontId="18" fillId="0" borderId="47" xfId="1" quotePrefix="1" applyNumberFormat="1" applyFont="1" applyBorder="1" applyAlignment="1" applyProtection="1">
      <alignment horizontal="center" vertical="center"/>
      <protection locked="0"/>
    </xf>
    <xf numFmtId="2" fontId="18" fillId="0" borderId="48" xfId="0" applyNumberFormat="1" applyFont="1" applyBorder="1" applyAlignment="1" applyProtection="1">
      <alignment horizontal="center" vertical="center" wrapText="1"/>
    </xf>
    <xf numFmtId="2" fontId="37" fillId="0" borderId="47" xfId="1" applyNumberFormat="1" applyFont="1" applyBorder="1" applyAlignment="1" applyProtection="1">
      <alignment horizontal="center" vertical="center"/>
      <protection locked="0"/>
    </xf>
    <xf numFmtId="2" fontId="18" fillId="0" borderId="47" xfId="0" applyNumberFormat="1" applyFont="1" applyBorder="1" applyAlignment="1" applyProtection="1">
      <alignment horizontal="center" vertical="center" wrapText="1"/>
    </xf>
    <xf numFmtId="2" fontId="18" fillId="0" borderId="49" xfId="1" applyNumberFormat="1" applyFont="1" applyBorder="1" applyAlignment="1" applyProtection="1">
      <alignment horizontal="center" vertical="center"/>
    </xf>
    <xf numFmtId="2" fontId="18" fillId="0" borderId="8" xfId="1" applyNumberFormat="1" applyFont="1" applyBorder="1" applyAlignment="1" applyProtection="1">
      <alignment horizontal="center" vertical="center"/>
    </xf>
    <xf numFmtId="2" fontId="18" fillId="0" borderId="3" xfId="1" applyNumberFormat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14" fontId="18" fillId="0" borderId="3" xfId="1" applyNumberFormat="1" applyFont="1" applyBorder="1" applyAlignment="1" applyProtection="1">
      <alignment horizontal="center" vertical="center"/>
    </xf>
    <xf numFmtId="0" fontId="18" fillId="0" borderId="35" xfId="1" applyFont="1" applyBorder="1" applyAlignment="1" applyProtection="1">
      <alignment horizontal="left" vertical="center"/>
      <protection locked="0"/>
    </xf>
    <xf numFmtId="2" fontId="18" fillId="0" borderId="9" xfId="1" applyNumberFormat="1" applyFont="1" applyBorder="1" applyAlignment="1" applyProtection="1">
      <alignment horizontal="center" vertical="center"/>
    </xf>
    <xf numFmtId="2" fontId="18" fillId="0" borderId="30" xfId="1" applyNumberFormat="1" applyFont="1" applyBorder="1" applyAlignment="1" applyProtection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37" fillId="0" borderId="50" xfId="1" applyNumberFormat="1" applyFont="1" applyBorder="1" applyAlignment="1" applyProtection="1">
      <alignment horizontal="center" vertical="center"/>
      <protection locked="0"/>
    </xf>
    <xf numFmtId="1" fontId="18" fillId="0" borderId="25" xfId="1" applyNumberFormat="1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  <protection locked="0"/>
    </xf>
    <xf numFmtId="2" fontId="18" fillId="0" borderId="15" xfId="1" applyNumberFormat="1" applyFont="1" applyBorder="1" applyAlignment="1" applyProtection="1">
      <alignment horizontal="center" vertical="center"/>
    </xf>
    <xf numFmtId="2" fontId="18" fillId="0" borderId="16" xfId="1" applyNumberFormat="1" applyFont="1" applyBorder="1" applyAlignment="1" applyProtection="1">
      <alignment horizontal="center" vertical="center"/>
    </xf>
    <xf numFmtId="2" fontId="18" fillId="0" borderId="18" xfId="1" applyNumberFormat="1" applyFont="1" applyBorder="1" applyAlignment="1" applyProtection="1">
      <alignment horizontal="center" vertical="center"/>
    </xf>
    <xf numFmtId="0" fontId="18" fillId="0" borderId="18" xfId="1" applyFont="1" applyBorder="1" applyAlignment="1" applyProtection="1">
      <alignment horizontal="center" vertical="center"/>
    </xf>
    <xf numFmtId="14" fontId="18" fillId="0" borderId="18" xfId="1" applyNumberFormat="1" applyFont="1" applyBorder="1" applyAlignment="1" applyProtection="1">
      <alignment horizontal="center" vertical="center"/>
    </xf>
    <xf numFmtId="0" fontId="18" fillId="0" borderId="20" xfId="1" applyFont="1" applyBorder="1" applyAlignment="1" applyProtection="1">
      <alignment horizontal="left" vertical="center"/>
      <protection locked="0"/>
    </xf>
    <xf numFmtId="2" fontId="18" fillId="0" borderId="20" xfId="1" applyNumberFormat="1" applyFont="1" applyBorder="1" applyAlignment="1" applyProtection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  <xf numFmtId="2" fontId="18" fillId="0" borderId="52" xfId="1" applyNumberFormat="1" applyFont="1" applyBorder="1" applyAlignment="1" applyProtection="1">
      <alignment horizontal="center" vertical="center"/>
      <protection locked="0"/>
    </xf>
    <xf numFmtId="49" fontId="18" fillId="0" borderId="7" xfId="1" applyNumberFormat="1" applyFont="1" applyBorder="1" applyAlignment="1" applyProtection="1">
      <alignment horizontal="center" vertical="center"/>
      <protection locked="0"/>
    </xf>
    <xf numFmtId="49" fontId="18" fillId="0" borderId="2" xfId="1" applyNumberFormat="1" applyFont="1" applyBorder="1" applyAlignment="1" applyProtection="1">
      <alignment horizontal="center" vertical="center"/>
      <protection locked="0"/>
    </xf>
    <xf numFmtId="169" fontId="18" fillId="0" borderId="7" xfId="0" applyNumberFormat="1" applyFont="1" applyBorder="1" applyAlignment="1" applyProtection="1">
      <alignment horizontal="center" vertical="center"/>
      <protection locked="0"/>
    </xf>
    <xf numFmtId="1" fontId="18" fillId="0" borderId="7" xfId="1" applyNumberFormat="1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vertical="center"/>
      <protection locked="0"/>
    </xf>
    <xf numFmtId="1" fontId="18" fillId="0" borderId="53" xfId="1" applyNumberFormat="1" applyFont="1" applyBorder="1" applyAlignment="1" applyProtection="1">
      <alignment horizontal="center" vertical="center"/>
      <protection locked="0"/>
    </xf>
    <xf numFmtId="1" fontId="18" fillId="0" borderId="53" xfId="1" quotePrefix="1" applyNumberFormat="1" applyFont="1" applyBorder="1" applyAlignment="1" applyProtection="1">
      <alignment horizontal="center" vertical="center"/>
      <protection locked="0"/>
    </xf>
    <xf numFmtId="1" fontId="18" fillId="0" borderId="8" xfId="1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/>
    <xf numFmtId="1" fontId="18" fillId="0" borderId="13" xfId="1" applyNumberFormat="1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2" fontId="18" fillId="0" borderId="35" xfId="1" applyNumberFormat="1" applyFont="1" applyBorder="1" applyAlignment="1" applyProtection="1">
      <alignment horizontal="center" vertical="center"/>
    </xf>
    <xf numFmtId="2" fontId="6" fillId="0" borderId="55" xfId="0" applyNumberFormat="1" applyFont="1" applyBorder="1" applyAlignment="1" applyProtection="1">
      <alignment horizontal="center" vertical="center"/>
      <protection locked="0"/>
    </xf>
    <xf numFmtId="169" fontId="6" fillId="0" borderId="55" xfId="0" applyNumberFormat="1" applyFont="1" applyBorder="1" applyAlignment="1" applyProtection="1">
      <alignment horizontal="center" vertical="center"/>
      <protection locked="0"/>
    </xf>
    <xf numFmtId="171" fontId="14" fillId="0" borderId="56" xfId="0" applyNumberFormat="1" applyFont="1" applyBorder="1" applyAlignment="1" applyProtection="1">
      <alignment horizontal="center" vertical="center"/>
      <protection locked="0"/>
    </xf>
    <xf numFmtId="171" fontId="14" fillId="0" borderId="57" xfId="0" applyNumberFormat="1" applyFont="1" applyBorder="1" applyAlignment="1" applyProtection="1">
      <alignment horizontal="center" vertical="center"/>
      <protection locked="0"/>
    </xf>
    <xf numFmtId="171" fontId="20" fillId="0" borderId="55" xfId="0" applyNumberFormat="1" applyFont="1" applyBorder="1" applyAlignment="1">
      <alignment horizontal="center" vertical="center"/>
    </xf>
    <xf numFmtId="2" fontId="20" fillId="0" borderId="55" xfId="0" applyNumberFormat="1" applyFont="1" applyBorder="1" applyAlignment="1">
      <alignment horizontal="center" vertical="center"/>
    </xf>
    <xf numFmtId="1" fontId="20" fillId="0" borderId="58" xfId="0" applyNumberFormat="1" applyFont="1" applyBorder="1" applyAlignment="1" applyProtection="1">
      <alignment horizontal="center" vertical="center"/>
      <protection locked="0"/>
    </xf>
    <xf numFmtId="0" fontId="20" fillId="0" borderId="58" xfId="0" applyNumberFormat="1" applyFont="1" applyBorder="1" applyAlignment="1" applyProtection="1">
      <alignment horizontal="center" vertical="center"/>
      <protection locked="0"/>
    </xf>
    <xf numFmtId="168" fontId="38" fillId="0" borderId="0" xfId="0" applyNumberFormat="1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171" fontId="14" fillId="0" borderId="55" xfId="0" applyNumberFormat="1" applyFont="1" applyBorder="1" applyAlignment="1" applyProtection="1">
      <alignment horizontal="center" vertical="center"/>
      <protection locked="0"/>
    </xf>
    <xf numFmtId="171" fontId="14" fillId="0" borderId="59" xfId="0" applyNumberFormat="1" applyFont="1" applyBorder="1" applyAlignment="1" applyProtection="1">
      <alignment horizontal="center" vertical="center"/>
      <protection locked="0"/>
    </xf>
    <xf numFmtId="1" fontId="20" fillId="0" borderId="54" xfId="0" applyNumberFormat="1" applyFont="1" applyBorder="1" applyAlignment="1" applyProtection="1">
      <alignment horizontal="center" vertical="center"/>
      <protection locked="0"/>
    </xf>
    <xf numFmtId="0" fontId="20" fillId="0" borderId="54" xfId="0" applyNumberFormat="1" applyFont="1" applyBorder="1" applyAlignment="1" applyProtection="1">
      <alignment horizontal="center" vertical="center"/>
      <protection locked="0"/>
    </xf>
    <xf numFmtId="169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71" fontId="14" fillId="0" borderId="3" xfId="0" applyNumberFormat="1" applyFont="1" applyBorder="1" applyAlignment="1" applyProtection="1">
      <alignment horizontal="center" vertical="center"/>
      <protection locked="0"/>
    </xf>
    <xf numFmtId="171" fontId="14" fillId="0" borderId="60" xfId="0" applyNumberFormat="1" applyFont="1" applyBorder="1" applyAlignment="1" applyProtection="1">
      <alignment horizontal="center" vertical="center"/>
      <protection locked="0"/>
    </xf>
    <xf numFmtId="171" fontId="14" fillId="0" borderId="61" xfId="0" applyNumberFormat="1" applyFont="1" applyBorder="1" applyAlignment="1" applyProtection="1">
      <alignment horizontal="center" vertical="center"/>
      <protection locked="0"/>
    </xf>
    <xf numFmtId="171" fontId="20" fillId="0" borderId="25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7" xfId="1" quotePrefix="1" applyNumberFormat="1" applyFont="1" applyBorder="1" applyAlignment="1" applyProtection="1">
      <alignment horizontal="center" vertical="center"/>
      <protection locked="0"/>
    </xf>
    <xf numFmtId="1" fontId="18" fillId="0" borderId="47" xfId="1" applyNumberFormat="1" applyFont="1" applyBorder="1" applyAlignment="1" applyProtection="1">
      <alignment horizontal="center" vertical="center"/>
      <protection locked="0"/>
    </xf>
    <xf numFmtId="1" fontId="18" fillId="0" borderId="47" xfId="1" quotePrefix="1" applyNumberFormat="1" applyFont="1" applyBorder="1" applyAlignment="1" applyProtection="1">
      <alignment horizontal="center" vertical="center"/>
      <protection locked="0"/>
    </xf>
    <xf numFmtId="1" fontId="18" fillId="0" borderId="48" xfId="1" applyNumberFormat="1" applyFont="1" applyBorder="1" applyAlignment="1" applyProtection="1">
      <alignment horizontal="center" vertical="center"/>
    </xf>
    <xf numFmtId="1" fontId="18" fillId="0" borderId="41" xfId="1" applyNumberFormat="1" applyFont="1" applyBorder="1" applyAlignment="1" applyProtection="1">
      <alignment horizontal="center" vertical="center"/>
    </xf>
    <xf numFmtId="1" fontId="18" fillId="0" borderId="39" xfId="0" applyNumberFormat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center"/>
      <protection locked="0"/>
    </xf>
    <xf numFmtId="1" fontId="18" fillId="0" borderId="7" xfId="1" applyNumberFormat="1" applyFont="1" applyBorder="1" applyAlignment="1" applyProtection="1">
      <alignment horizontal="center" vertical="center"/>
      <protection locked="0"/>
    </xf>
    <xf numFmtId="1" fontId="18" fillId="0" borderId="7" xfId="1" quotePrefix="1" applyNumberFormat="1" applyFont="1" applyBorder="1" applyAlignment="1" applyProtection="1">
      <alignment horizontal="center" vertical="center"/>
      <protection locked="0"/>
    </xf>
    <xf numFmtId="14" fontId="18" fillId="0" borderId="8" xfId="1" applyNumberFormat="1" applyFont="1" applyBorder="1" applyAlignment="1" applyProtection="1">
      <alignment horizontal="center" vertical="center"/>
    </xf>
    <xf numFmtId="0" fontId="18" fillId="0" borderId="62" xfId="1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4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2" fontId="18" fillId="0" borderId="44" xfId="1" applyNumberFormat="1" applyFont="1" applyBorder="1" applyAlignment="1" applyProtection="1">
      <alignment horizontal="center" vertical="center"/>
    </xf>
    <xf numFmtId="2" fontId="18" fillId="0" borderId="39" xfId="0" applyNumberFormat="1" applyFont="1" applyBorder="1" applyAlignment="1" applyProtection="1">
      <alignment horizontal="center" vertical="center" wrapText="1"/>
    </xf>
    <xf numFmtId="2" fontId="18" fillId="0" borderId="50" xfId="0" applyNumberFormat="1" applyFont="1" applyBorder="1" applyAlignment="1" applyProtection="1">
      <alignment horizontal="center" vertical="center" wrapText="1"/>
    </xf>
    <xf numFmtId="169" fontId="0" fillId="0" borderId="0" xfId="0" applyNumberFormat="1"/>
    <xf numFmtId="169" fontId="0" fillId="0" borderId="67" xfId="0" applyNumberFormat="1" applyBorder="1"/>
    <xf numFmtId="0" fontId="9" fillId="0" borderId="68" xfId="1" applyFont="1" applyBorder="1" applyAlignment="1" applyProtection="1">
      <alignment horizontal="center"/>
    </xf>
    <xf numFmtId="169" fontId="13" fillId="0" borderId="0" xfId="0" applyNumberFormat="1" applyFont="1" applyBorder="1" applyAlignment="1">
      <alignment horizontal="right" vertical="center"/>
    </xf>
    <xf numFmtId="0" fontId="12" fillId="0" borderId="69" xfId="2" applyFont="1" applyBorder="1" applyAlignment="1" applyProtection="1">
      <alignment horizontal="right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2" fontId="37" fillId="0" borderId="11" xfId="1" applyNumberFormat="1" applyFont="1" applyBorder="1" applyAlignment="1" applyProtection="1">
      <alignment horizontal="center" vertical="center"/>
      <protection locked="0"/>
    </xf>
    <xf numFmtId="2" fontId="18" fillId="0" borderId="11" xfId="0" applyNumberFormat="1" applyFont="1" applyBorder="1" applyAlignment="1" applyProtection="1">
      <alignment horizontal="center" vertical="center" wrapText="1"/>
    </xf>
    <xf numFmtId="2" fontId="18" fillId="0" borderId="35" xfId="0" applyNumberFormat="1" applyFont="1" applyBorder="1" applyAlignment="1">
      <alignment horizontal="center" vertical="center"/>
    </xf>
    <xf numFmtId="2" fontId="18" fillId="0" borderId="35" xfId="0" applyNumberFormat="1" applyFont="1" applyBorder="1" applyAlignment="1" applyProtection="1">
      <alignment horizontal="center" vertical="center" wrapText="1"/>
    </xf>
    <xf numFmtId="1" fontId="18" fillId="0" borderId="36" xfId="1" applyNumberFormat="1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>
      <alignment horizontal="center" vertical="center"/>
    </xf>
    <xf numFmtId="0" fontId="39" fillId="0" borderId="10" xfId="1" applyFont="1" applyBorder="1" applyAlignment="1" applyProtection="1">
      <alignment horizontal="center"/>
    </xf>
    <xf numFmtId="0" fontId="39" fillId="0" borderId="11" xfId="1" applyFont="1" applyBorder="1" applyAlignment="1" applyProtection="1">
      <alignment horizontal="center"/>
    </xf>
    <xf numFmtId="0" fontId="39" fillId="0" borderId="12" xfId="1" applyFont="1" applyBorder="1" applyAlignment="1" applyProtection="1">
      <alignment horizontal="center"/>
    </xf>
    <xf numFmtId="165" fontId="39" fillId="0" borderId="13" xfId="1" applyNumberFormat="1" applyFont="1" applyBorder="1" applyAlignment="1" applyProtection="1">
      <alignment horizontal="center"/>
    </xf>
    <xf numFmtId="0" fontId="39" fillId="0" borderId="13" xfId="1" applyFont="1" applyBorder="1" applyAlignment="1" applyProtection="1">
      <alignment horizontal="center"/>
    </xf>
    <xf numFmtId="0" fontId="39" fillId="0" borderId="68" xfId="1" applyFont="1" applyBorder="1" applyAlignment="1" applyProtection="1">
      <alignment horizontal="center"/>
    </xf>
    <xf numFmtId="2" fontId="39" fillId="0" borderId="13" xfId="1" applyNumberFormat="1" applyFont="1" applyBorder="1" applyAlignment="1" applyProtection="1">
      <alignment horizontal="center"/>
    </xf>
    <xf numFmtId="0" fontId="39" fillId="0" borderId="14" xfId="0" applyFont="1" applyBorder="1" applyAlignment="1">
      <alignment horizontal="center"/>
    </xf>
    <xf numFmtId="0" fontId="39" fillId="0" borderId="15" xfId="1" applyFont="1" applyBorder="1" applyAlignment="1" applyProtection="1">
      <alignment horizontal="center"/>
    </xf>
    <xf numFmtId="0" fontId="39" fillId="0" borderId="16" xfId="1" applyFont="1" applyBorder="1" applyAlignment="1" applyProtection="1">
      <alignment horizontal="center"/>
    </xf>
    <xf numFmtId="0" fontId="39" fillId="0" borderId="17" xfId="1" applyFont="1" applyBorder="1" applyAlignment="1" applyProtection="1">
      <alignment horizontal="center"/>
    </xf>
    <xf numFmtId="165" fontId="39" fillId="0" borderId="18" xfId="1" applyNumberFormat="1" applyFont="1" applyBorder="1" applyAlignment="1" applyProtection="1">
      <alignment horizontal="center"/>
    </xf>
    <xf numFmtId="0" fontId="39" fillId="0" borderId="18" xfId="1" applyFont="1" applyBorder="1" applyAlignment="1" applyProtection="1">
      <alignment horizontal="center"/>
    </xf>
    <xf numFmtId="0" fontId="39" fillId="0" borderId="19" xfId="1" applyFont="1" applyBorder="1" applyAlignment="1" applyProtection="1">
      <alignment horizontal="center"/>
    </xf>
    <xf numFmtId="0" fontId="39" fillId="0" borderId="20" xfId="1" applyFont="1" applyBorder="1" applyAlignment="1" applyProtection="1">
      <alignment horizontal="center"/>
    </xf>
    <xf numFmtId="0" fontId="39" fillId="0" borderId="21" xfId="1" applyFont="1" applyBorder="1" applyAlignment="1" applyProtection="1">
      <alignment horizontal="center"/>
    </xf>
    <xf numFmtId="0" fontId="39" fillId="0" borderId="22" xfId="1" applyFont="1" applyBorder="1" applyAlignment="1" applyProtection="1">
      <alignment horizontal="center"/>
    </xf>
    <xf numFmtId="2" fontId="39" fillId="0" borderId="18" xfId="1" applyNumberFormat="1" applyFont="1" applyBorder="1" applyAlignment="1" applyProtection="1">
      <alignment horizontal="center"/>
    </xf>
    <xf numFmtId="0" fontId="40" fillId="0" borderId="23" xfId="0" applyFont="1" applyBorder="1" applyAlignment="1">
      <alignment horizontal="center"/>
    </xf>
    <xf numFmtId="2" fontId="18" fillId="0" borderId="20" xfId="0" applyNumberFormat="1" applyFont="1" applyBorder="1" applyAlignment="1" applyProtection="1">
      <alignment horizontal="center" vertical="center" wrapText="1"/>
    </xf>
    <xf numFmtId="1" fontId="18" fillId="0" borderId="72" xfId="1" applyNumberFormat="1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>
      <alignment horizontal="center" vertical="center"/>
    </xf>
    <xf numFmtId="2" fontId="18" fillId="0" borderId="3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2" fontId="20" fillId="0" borderId="74" xfId="0" applyNumberFormat="1" applyFont="1" applyBorder="1" applyAlignment="1">
      <alignment horizontal="center" vertical="center"/>
    </xf>
    <xf numFmtId="49" fontId="18" fillId="0" borderId="2" xfId="1" quotePrefix="1" applyNumberFormat="1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16" fillId="0" borderId="0" xfId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9" fillId="0" borderId="19" xfId="1" applyFont="1" applyBorder="1" applyAlignment="1" applyProtection="1">
      <alignment horizontal="center"/>
    </xf>
    <xf numFmtId="0" fontId="18" fillId="0" borderId="0" xfId="1" applyFont="1" applyAlignment="1" applyProtection="1">
      <alignment horizontal="center"/>
      <protection locked="0"/>
    </xf>
    <xf numFmtId="0" fontId="9" fillId="0" borderId="13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2" fontId="18" fillId="0" borderId="72" xfId="1" applyNumberFormat="1" applyFont="1" applyBorder="1" applyAlignment="1" applyProtection="1">
      <alignment horizontal="center" vertical="center"/>
    </xf>
    <xf numFmtId="2" fontId="18" fillId="0" borderId="79" xfId="1" applyNumberFormat="1" applyFont="1" applyBorder="1" applyAlignment="1" applyProtection="1">
      <alignment horizontal="center" vertical="center"/>
    </xf>
    <xf numFmtId="2" fontId="18" fillId="0" borderId="66" xfId="1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>
      <alignment horizontal="right"/>
    </xf>
    <xf numFmtId="0" fontId="27" fillId="0" borderId="0" xfId="0" applyFont="1" applyAlignment="1" applyProtection="1">
      <protection locked="0"/>
    </xf>
    <xf numFmtId="14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2" fontId="18" fillId="0" borderId="72" xfId="1" applyNumberFormat="1" applyFont="1" applyBorder="1" applyAlignment="1" applyProtection="1">
      <alignment horizontal="center" vertical="center"/>
    </xf>
    <xf numFmtId="2" fontId="18" fillId="0" borderId="79" xfId="1" applyNumberFormat="1" applyFont="1" applyBorder="1" applyAlignment="1" applyProtection="1">
      <alignment horizontal="center" vertical="center"/>
    </xf>
    <xf numFmtId="2" fontId="18" fillId="0" borderId="66" xfId="1" applyNumberFormat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right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2" fontId="12" fillId="0" borderId="30" xfId="0" applyNumberFormat="1" applyFont="1" applyBorder="1" applyAlignment="1">
      <alignment horizontal="left"/>
    </xf>
    <xf numFmtId="2" fontId="12" fillId="0" borderId="50" xfId="0" applyNumberFormat="1" applyFont="1" applyBorder="1" applyAlignment="1">
      <alignment horizontal="left"/>
    </xf>
    <xf numFmtId="0" fontId="41" fillId="0" borderId="69" xfId="2" applyFont="1" applyBorder="1" applyAlignment="1" applyProtection="1">
      <alignment horizontal="right" vertical="center"/>
      <protection locked="0"/>
    </xf>
    <xf numFmtId="2" fontId="41" fillId="0" borderId="70" xfId="2" applyNumberFormat="1" applyFont="1" applyBorder="1" applyAlignment="1" applyProtection="1">
      <alignment horizontal="right" vertical="center"/>
      <protection locked="0"/>
    </xf>
    <xf numFmtId="0" fontId="41" fillId="0" borderId="70" xfId="2" applyFont="1" applyBorder="1" applyAlignment="1" applyProtection="1">
      <alignment horizontal="center" vertical="center"/>
      <protection locked="0"/>
    </xf>
    <xf numFmtId="169" fontId="41" fillId="0" borderId="70" xfId="2" applyNumberFormat="1" applyFont="1" applyBorder="1" applyAlignment="1" applyProtection="1">
      <alignment horizontal="center" vertical="center"/>
      <protection locked="0"/>
    </xf>
    <xf numFmtId="1" fontId="41" fillId="0" borderId="69" xfId="2" applyNumberFormat="1" applyFont="1" applyBorder="1" applyAlignment="1" applyProtection="1">
      <alignment horizontal="center" vertical="center"/>
      <protection locked="0"/>
    </xf>
    <xf numFmtId="0" fontId="41" fillId="0" borderId="70" xfId="2" applyFont="1" applyBorder="1" applyAlignment="1" applyProtection="1">
      <alignment vertical="center"/>
      <protection locked="0"/>
    </xf>
    <xf numFmtId="0" fontId="41" fillId="0" borderId="69" xfId="2" quotePrefix="1" applyFont="1" applyBorder="1" applyAlignment="1" applyProtection="1">
      <alignment horizontal="right" vertical="center"/>
      <protection locked="0"/>
    </xf>
    <xf numFmtId="2" fontId="42" fillId="0" borderId="49" xfId="1" applyNumberFormat="1" applyFont="1" applyBorder="1" applyAlignment="1" applyProtection="1">
      <alignment horizontal="center" vertical="center"/>
    </xf>
    <xf numFmtId="166" fontId="5" fillId="0" borderId="55" xfId="2" applyNumberFormat="1" applyFont="1" applyBorder="1" applyAlignment="1" applyProtection="1">
      <alignment horizontal="center" vertical="center"/>
      <protection locked="0"/>
    </xf>
    <xf numFmtId="166" fontId="5" fillId="0" borderId="57" xfId="2" applyNumberFormat="1" applyFont="1" applyBorder="1" applyAlignment="1" applyProtection="1">
      <alignment horizontal="center" vertical="center"/>
      <protection locked="0"/>
    </xf>
    <xf numFmtId="166" fontId="5" fillId="0" borderId="59" xfId="2" applyNumberFormat="1" applyFont="1" applyBorder="1" applyAlignment="1" applyProtection="1">
      <alignment horizontal="center" vertical="center"/>
      <protection locked="0"/>
    </xf>
    <xf numFmtId="166" fontId="5" fillId="0" borderId="56" xfId="2" applyNumberFormat="1" applyFont="1" applyBorder="1" applyAlignment="1" applyProtection="1">
      <alignment horizontal="center" vertical="center"/>
      <protection locked="0"/>
    </xf>
    <xf numFmtId="1" fontId="5" fillId="0" borderId="55" xfId="2" applyNumberFormat="1" applyFont="1" applyBorder="1" applyAlignment="1" applyProtection="1">
      <alignment horizontal="center" vertical="center"/>
      <protection locked="0"/>
    </xf>
    <xf numFmtId="1" fontId="5" fillId="0" borderId="57" xfId="2" applyNumberFormat="1" applyFont="1" applyBorder="1" applyAlignment="1" applyProtection="1">
      <alignment horizontal="center" vertical="center"/>
      <protection locked="0"/>
    </xf>
    <xf numFmtId="1" fontId="5" fillId="0" borderId="59" xfId="2" quotePrefix="1" applyNumberFormat="1" applyFont="1" applyBorder="1" applyAlignment="1" applyProtection="1">
      <alignment horizontal="center" vertical="center"/>
      <protection locked="0"/>
    </xf>
    <xf numFmtId="1" fontId="5" fillId="0" borderId="56" xfId="2" applyNumberFormat="1" applyFont="1" applyBorder="1" applyAlignment="1" applyProtection="1">
      <alignment horizontal="center" vertical="center"/>
      <protection locked="0"/>
    </xf>
    <xf numFmtId="166" fontId="5" fillId="0" borderId="70" xfId="2" applyNumberFormat="1" applyFont="1" applyBorder="1" applyAlignment="1" applyProtection="1">
      <alignment horizontal="center" vertical="center"/>
      <protection locked="0"/>
    </xf>
    <xf numFmtId="166" fontId="5" fillId="0" borderId="63" xfId="2" applyNumberFormat="1" applyFont="1" applyBorder="1" applyAlignment="1" applyProtection="1">
      <alignment horizontal="center" vertical="center"/>
      <protection locked="0"/>
    </xf>
    <xf numFmtId="166" fontId="5" fillId="0" borderId="64" xfId="2" applyNumberFormat="1" applyFont="1" applyBorder="1" applyAlignment="1" applyProtection="1">
      <alignment horizontal="center" vertical="center"/>
      <protection locked="0"/>
    </xf>
    <xf numFmtId="166" fontId="5" fillId="0" borderId="65" xfId="2" applyNumberFormat="1" applyFont="1" applyBorder="1" applyAlignment="1" applyProtection="1">
      <alignment horizontal="center" vertical="center"/>
      <protection locked="0"/>
    </xf>
    <xf numFmtId="1" fontId="5" fillId="0" borderId="70" xfId="2" applyNumberFormat="1" applyFont="1" applyBorder="1" applyAlignment="1" applyProtection="1">
      <alignment horizontal="center" vertical="center"/>
      <protection locked="0"/>
    </xf>
    <xf numFmtId="1" fontId="5" fillId="0" borderId="63" xfId="2" applyNumberFormat="1" applyFont="1" applyBorder="1" applyAlignment="1" applyProtection="1">
      <alignment horizontal="center" vertical="center"/>
      <protection locked="0"/>
    </xf>
    <xf numFmtId="1" fontId="5" fillId="0" borderId="64" xfId="2" quotePrefix="1" applyNumberFormat="1" applyFont="1" applyBorder="1" applyAlignment="1" applyProtection="1">
      <alignment horizontal="center" vertical="center"/>
      <protection locked="0"/>
    </xf>
    <xf numFmtId="1" fontId="5" fillId="0" borderId="65" xfId="2" applyNumberFormat="1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vertical="center"/>
      <protection locked="0"/>
    </xf>
    <xf numFmtId="2" fontId="28" fillId="0" borderId="50" xfId="1" quotePrefix="1" applyNumberFormat="1" applyFont="1" applyBorder="1" applyAlignment="1" applyProtection="1">
      <alignment vertical="center"/>
      <protection locked="0"/>
    </xf>
    <xf numFmtId="2" fontId="28" fillId="0" borderId="87" xfId="1" quotePrefix="1" applyNumberFormat="1" applyFont="1" applyBorder="1" applyAlignment="1" applyProtection="1">
      <alignment vertical="center"/>
      <protection locked="0"/>
    </xf>
    <xf numFmtId="2" fontId="28" fillId="0" borderId="87" xfId="1" applyNumberFormat="1" applyFont="1" applyBorder="1" applyAlignment="1" applyProtection="1">
      <alignment vertical="center"/>
      <protection locked="0"/>
    </xf>
    <xf numFmtId="2" fontId="18" fillId="0" borderId="75" xfId="1" applyNumberFormat="1" applyFont="1" applyBorder="1" applyAlignment="1" applyProtection="1">
      <alignment horizontal="center" vertical="center"/>
    </xf>
    <xf numFmtId="2" fontId="18" fillId="0" borderId="36" xfId="1" applyNumberFormat="1" applyFont="1" applyBorder="1" applyAlignment="1" applyProtection="1">
      <alignment horizontal="center" vertical="center"/>
    </xf>
    <xf numFmtId="2" fontId="18" fillId="0" borderId="37" xfId="1" applyNumberFormat="1" applyFont="1" applyBorder="1" applyAlignment="1" applyProtection="1">
      <alignment horizontal="center" vertical="center"/>
    </xf>
    <xf numFmtId="171" fontId="5" fillId="0" borderId="57" xfId="0" applyNumberFormat="1" applyFont="1" applyBorder="1" applyAlignment="1" applyProtection="1">
      <alignment horizontal="center" vertical="center"/>
      <protection locked="0"/>
    </xf>
    <xf numFmtId="2" fontId="18" fillId="0" borderId="75" xfId="1" applyNumberFormat="1" applyFont="1" applyBorder="1" applyAlignment="1" applyProtection="1">
      <alignment horizontal="center" vertical="center"/>
    </xf>
    <xf numFmtId="2" fontId="18" fillId="0" borderId="36" xfId="1" applyNumberFormat="1" applyFont="1" applyBorder="1" applyAlignment="1" applyProtection="1">
      <alignment horizontal="center" vertical="center"/>
    </xf>
    <xf numFmtId="2" fontId="18" fillId="0" borderId="37" xfId="1" applyNumberFormat="1" applyFont="1" applyBorder="1" applyAlignment="1" applyProtection="1">
      <alignment horizontal="center" vertical="center"/>
    </xf>
    <xf numFmtId="1" fontId="44" fillId="5" borderId="0" xfId="0" applyNumberFormat="1" applyFont="1" applyFill="1" applyAlignment="1">
      <alignment horizontal="center"/>
    </xf>
    <xf numFmtId="0" fontId="44" fillId="5" borderId="0" xfId="0" applyFont="1" applyFill="1"/>
    <xf numFmtId="1" fontId="45" fillId="5" borderId="0" xfId="0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18" fillId="0" borderId="76" xfId="1" applyNumberFormat="1" applyFont="1" applyBorder="1" applyAlignment="1" applyProtection="1">
      <alignment horizontal="center" vertical="center" wrapText="1"/>
    </xf>
    <xf numFmtId="2" fontId="18" fillId="0" borderId="77" xfId="1" applyNumberFormat="1" applyFont="1" applyBorder="1" applyAlignment="1" applyProtection="1">
      <alignment horizontal="center" vertical="center" wrapText="1"/>
    </xf>
    <xf numFmtId="2" fontId="18" fillId="0" borderId="78" xfId="1" applyNumberFormat="1" applyFont="1" applyBorder="1" applyAlignment="1" applyProtection="1">
      <alignment horizontal="center" vertical="center" wrapText="1"/>
    </xf>
    <xf numFmtId="2" fontId="18" fillId="0" borderId="76" xfId="1" applyNumberFormat="1" applyFont="1" applyBorder="1" applyAlignment="1" applyProtection="1">
      <alignment horizontal="center" vertical="center"/>
    </xf>
    <xf numFmtId="2" fontId="18" fillId="0" borderId="77" xfId="1" applyNumberFormat="1" applyFont="1" applyBorder="1" applyAlignment="1" applyProtection="1">
      <alignment horizontal="center" vertical="center"/>
    </xf>
    <xf numFmtId="2" fontId="18" fillId="0" borderId="78" xfId="1" applyNumberFormat="1" applyFont="1" applyBorder="1" applyAlignment="1" applyProtection="1">
      <alignment horizontal="center" vertical="center"/>
    </xf>
    <xf numFmtId="0" fontId="39" fillId="0" borderId="13" xfId="1" applyFont="1" applyBorder="1" applyAlignment="1" applyProtection="1">
      <alignment horizontal="center"/>
    </xf>
    <xf numFmtId="0" fontId="39" fillId="0" borderId="12" xfId="1" applyFont="1" applyBorder="1" applyAlignment="1" applyProtection="1">
      <alignment horizontal="center"/>
    </xf>
    <xf numFmtId="0" fontId="39" fillId="0" borderId="81" xfId="1" applyFont="1" applyBorder="1" applyAlignment="1" applyProtection="1">
      <alignment horizontal="center"/>
    </xf>
    <xf numFmtId="2" fontId="18" fillId="0" borderId="75" xfId="1" applyNumberFormat="1" applyFont="1" applyBorder="1" applyAlignment="1" applyProtection="1">
      <alignment horizontal="center" vertical="center" wrapText="1"/>
    </xf>
    <xf numFmtId="2" fontId="18" fillId="0" borderId="75" xfId="1" applyNumberFormat="1" applyFont="1" applyBorder="1" applyAlignment="1" applyProtection="1">
      <alignment horizontal="center" vertical="center"/>
    </xf>
    <xf numFmtId="0" fontId="39" fillId="0" borderId="38" xfId="1" applyFont="1" applyBorder="1" applyAlignment="1" applyProtection="1">
      <alignment horizontal="center"/>
    </xf>
    <xf numFmtId="0" fontId="39" fillId="0" borderId="40" xfId="1" applyFont="1" applyBorder="1" applyAlignment="1" applyProtection="1">
      <alignment horizontal="center"/>
    </xf>
    <xf numFmtId="0" fontId="39" fillId="0" borderId="19" xfId="1" applyFont="1" applyBorder="1" applyAlignment="1" applyProtection="1">
      <alignment horizontal="center"/>
    </xf>
    <xf numFmtId="0" fontId="39" fillId="0" borderId="80" xfId="1" applyFont="1" applyBorder="1" applyAlignment="1" applyProtection="1">
      <alignment horizontal="center"/>
    </xf>
    <xf numFmtId="0" fontId="39" fillId="0" borderId="28" xfId="1" applyFont="1" applyBorder="1" applyAlignment="1" applyProtection="1">
      <alignment horizontal="center"/>
    </xf>
    <xf numFmtId="0" fontId="16" fillId="0" borderId="0" xfId="1" applyFont="1" applyAlignment="1" applyProtection="1">
      <alignment horizontal="right"/>
    </xf>
    <xf numFmtId="0" fontId="18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169" fontId="18" fillId="0" borderId="0" xfId="1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35" fillId="0" borderId="0" xfId="0" applyFont="1" applyAlignment="1">
      <alignment horizontal="center"/>
    </xf>
    <xf numFmtId="0" fontId="16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/>
      <protection locked="0"/>
    </xf>
    <xf numFmtId="14" fontId="18" fillId="0" borderId="0" xfId="0" applyNumberFormat="1" applyFont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/>
      <protection locked="0"/>
    </xf>
    <xf numFmtId="2" fontId="18" fillId="0" borderId="72" xfId="1" applyNumberFormat="1" applyFont="1" applyBorder="1" applyAlignment="1" applyProtection="1">
      <alignment horizontal="center" vertical="center"/>
    </xf>
    <xf numFmtId="2" fontId="18" fillId="0" borderId="79" xfId="1" applyNumberFormat="1" applyFont="1" applyBorder="1" applyAlignment="1" applyProtection="1">
      <alignment horizontal="center" vertical="center"/>
    </xf>
    <xf numFmtId="2" fontId="18" fillId="0" borderId="66" xfId="1" applyNumberFormat="1" applyFont="1" applyBorder="1" applyAlignment="1" applyProtection="1">
      <alignment horizontal="center" vertical="center"/>
    </xf>
    <xf numFmtId="2" fontId="18" fillId="0" borderId="36" xfId="1" applyNumberFormat="1" applyFont="1" applyBorder="1" applyAlignment="1" applyProtection="1">
      <alignment horizontal="center" vertical="center"/>
    </xf>
    <xf numFmtId="2" fontId="18" fillId="0" borderId="37" xfId="1" applyNumberFormat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/>
    </xf>
    <xf numFmtId="0" fontId="9" fillId="0" borderId="80" xfId="1" applyFont="1" applyBorder="1" applyAlignment="1" applyProtection="1">
      <alignment horizontal="center"/>
    </xf>
    <xf numFmtId="0" fontId="9" fillId="0" borderId="28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0" borderId="81" xfId="1" applyFont="1" applyBorder="1" applyAlignment="1" applyProtection="1">
      <alignment horizontal="center"/>
    </xf>
    <xf numFmtId="0" fontId="9" fillId="0" borderId="38" xfId="1" applyFont="1" applyBorder="1" applyAlignment="1" applyProtection="1">
      <alignment horizontal="center"/>
    </xf>
    <xf numFmtId="0" fontId="9" fillId="0" borderId="40" xfId="1" applyFont="1" applyBorder="1" applyAlignment="1" applyProtection="1">
      <alignment horizontal="center"/>
    </xf>
    <xf numFmtId="0" fontId="43" fillId="5" borderId="0" xfId="0" applyFont="1" applyFill="1" applyAlignment="1">
      <alignment horizontal="center"/>
    </xf>
    <xf numFmtId="0" fontId="24" fillId="2" borderId="82" xfId="0" applyFont="1" applyFill="1" applyBorder="1" applyAlignment="1">
      <alignment horizontal="center"/>
    </xf>
    <xf numFmtId="0" fontId="24" fillId="2" borderId="83" xfId="0" applyFont="1" applyFill="1" applyBorder="1" applyAlignment="1">
      <alignment horizontal="center"/>
    </xf>
    <xf numFmtId="0" fontId="24" fillId="2" borderId="84" xfId="0" applyFont="1" applyFill="1" applyBorder="1" applyAlignment="1">
      <alignment horizontal="center"/>
    </xf>
    <xf numFmtId="0" fontId="24" fillId="3" borderId="8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86" xfId="0" applyFont="1" applyFill="1" applyBorder="1" applyAlignment="1">
      <alignment horizontal="center"/>
    </xf>
    <xf numFmtId="0" fontId="30" fillId="4" borderId="82" xfId="0" applyFont="1" applyFill="1" applyBorder="1" applyAlignment="1">
      <alignment horizontal="center"/>
    </xf>
    <xf numFmtId="0" fontId="30" fillId="4" borderId="83" xfId="0" applyFont="1" applyFill="1" applyBorder="1" applyAlignment="1">
      <alignment horizontal="center"/>
    </xf>
    <xf numFmtId="0" fontId="30" fillId="4" borderId="84" xfId="0" applyFont="1" applyFill="1" applyBorder="1" applyAlignment="1">
      <alignment horizontal="center"/>
    </xf>
    <xf numFmtId="0" fontId="31" fillId="4" borderId="82" xfId="0" applyFont="1" applyFill="1" applyBorder="1" applyAlignment="1">
      <alignment horizontal="center"/>
    </xf>
    <xf numFmtId="0" fontId="31" fillId="4" borderId="83" xfId="0" applyFont="1" applyFill="1" applyBorder="1" applyAlignment="1">
      <alignment horizontal="center"/>
    </xf>
    <xf numFmtId="0" fontId="31" fillId="4" borderId="83" xfId="0" applyFont="1" applyFill="1" applyBorder="1" applyAlignment="1">
      <alignment horizontal="center" wrapText="1"/>
    </xf>
    <xf numFmtId="169" fontId="31" fillId="4" borderId="83" xfId="0" applyNumberFormat="1" applyFont="1" applyFill="1" applyBorder="1" applyAlignment="1">
      <alignment horizontal="center"/>
    </xf>
    <xf numFmtId="169" fontId="31" fillId="4" borderId="84" xfId="0" applyNumberFormat="1" applyFont="1" applyFill="1" applyBorder="1" applyAlignment="1">
      <alignment horizontal="center"/>
    </xf>
    <xf numFmtId="0" fontId="24" fillId="3" borderId="82" xfId="0" applyFont="1" applyFill="1" applyBorder="1" applyAlignment="1">
      <alignment horizontal="center"/>
    </xf>
    <xf numFmtId="0" fontId="24" fillId="3" borderId="83" xfId="0" applyFont="1" applyFill="1" applyBorder="1" applyAlignment="1">
      <alignment horizontal="center"/>
    </xf>
    <xf numFmtId="0" fontId="24" fillId="3" borderId="8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0" borderId="17" xfId="0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14" fontId="28" fillId="0" borderId="1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169" fontId="27" fillId="0" borderId="0" xfId="0" applyNumberFormat="1" applyFont="1" applyAlignment="1" applyProtection="1">
      <alignment horizontal="left" vertical="center"/>
    </xf>
    <xf numFmtId="169" fontId="27" fillId="0" borderId="0" xfId="0" applyNumberFormat="1" applyFont="1" applyAlignment="1" applyProtection="1">
      <alignment horizontal="left"/>
      <protection locked="0"/>
    </xf>
  </cellXfs>
  <cellStyles count="5">
    <cellStyle name="Benyttet hyperkobling" xfId="4" builtinId="9" hidden="1"/>
    <cellStyle name="Hyperkobling" xfId="3" builtinId="8" hidden="1"/>
    <cellStyle name="Normal" xfId="0" builtinId="0"/>
    <cellStyle name="Normal_Sheet1" xfId="1"/>
    <cellStyle name="Normal_Sheet2" xfId="2"/>
  </cellStyles>
  <dxfs count="20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8" Type="http://schemas.openxmlformats.org/officeDocument/2006/relationships/worksheet" Target="worksheets/sheet8.xml"/><Relationship Id="rId21" Type="http://schemas.openxmlformats.org/officeDocument/2006/relationships/worksheet" Target="worksheets/sheet21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7" Type="http://schemas.openxmlformats.org/officeDocument/2006/relationships/worksheet" Target="worksheets/sheet7.xml"/><Relationship Id="rId20" Type="http://schemas.openxmlformats.org/officeDocument/2006/relationships/worksheet" Target="worksheets/sheet20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3.xml"/><Relationship Id="rId24" Type="http://schemas.openxmlformats.org/officeDocument/2006/relationships/styles" Target="styles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theme" Target="theme/theme1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9" Type="http://schemas.openxmlformats.org/officeDocument/2006/relationships/worksheet" Target="worksheets/sheet9.xml"/><Relationship Id="rId22" Type="http://schemas.openxmlformats.org/officeDocument/2006/relationships/worksheet" Target="worksheets/sheet22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242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344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446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54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651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Z55"/>
  <sheetViews>
    <sheetView showGridLines="0" showRowColHeaders="0" showZeros="0" tabSelected="1" topLeftCell="A5" workbookViewId="0">
      <selection activeCell="AA27" sqref="AA27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6" ht="13" customHeight="1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271"/>
      <c r="S2" s="37"/>
      <c r="T2" s="37"/>
      <c r="U2" s="37"/>
      <c r="V2" s="37"/>
      <c r="W2" s="37"/>
      <c r="X2" s="37"/>
      <c r="Y2" s="37"/>
    </row>
    <row r="3" spans="1:26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272"/>
      <c r="S3" s="37"/>
      <c r="T3" s="37"/>
      <c r="U3" s="37"/>
      <c r="V3" s="37"/>
      <c r="W3" s="37"/>
      <c r="X3" s="37"/>
      <c r="Y3" s="37"/>
    </row>
    <row r="4" spans="1:26" ht="13" customHeight="1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53" t="s">
        <v>1</v>
      </c>
      <c r="P5" s="407" t="s">
        <v>85</v>
      </c>
      <c r="Q5" s="407"/>
      <c r="R5" s="407"/>
      <c r="S5" s="407"/>
      <c r="T5" s="53" t="s">
        <v>2</v>
      </c>
      <c r="U5" s="412">
        <v>42993</v>
      </c>
      <c r="V5" s="412"/>
      <c r="W5" s="54" t="s">
        <v>25</v>
      </c>
      <c r="X5" s="55">
        <v>1</v>
      </c>
      <c r="Y5" s="55"/>
    </row>
    <row r="6" spans="1:26" ht="13.75" customHeight="1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6" ht="15" customHeight="1" x14ac:dyDescent="0.15">
      <c r="A7" s="290" t="s">
        <v>4</v>
      </c>
      <c r="B7" s="291" t="s">
        <v>3</v>
      </c>
      <c r="C7" s="292" t="s">
        <v>32</v>
      </c>
      <c r="D7" s="293" t="s">
        <v>32</v>
      </c>
      <c r="E7" s="294" t="s">
        <v>5</v>
      </c>
      <c r="F7" s="294" t="s">
        <v>33</v>
      </c>
      <c r="G7" s="294" t="s">
        <v>6</v>
      </c>
      <c r="H7" s="395" t="s">
        <v>8</v>
      </c>
      <c r="I7" s="396"/>
      <c r="J7" s="397"/>
      <c r="K7" s="395" t="s">
        <v>9</v>
      </c>
      <c r="L7" s="396"/>
      <c r="M7" s="397"/>
      <c r="N7" s="400" t="s">
        <v>34</v>
      </c>
      <c r="O7" s="401"/>
      <c r="P7" s="401"/>
      <c r="Q7" s="401"/>
      <c r="R7" s="295" t="s">
        <v>11</v>
      </c>
      <c r="S7" s="291" t="s">
        <v>35</v>
      </c>
      <c r="T7" s="291" t="s">
        <v>36</v>
      </c>
      <c r="U7" s="291" t="s">
        <v>37</v>
      </c>
      <c r="V7" s="294" t="s">
        <v>70</v>
      </c>
      <c r="W7" s="296" t="s">
        <v>38</v>
      </c>
      <c r="X7" s="296" t="s">
        <v>39</v>
      </c>
      <c r="Y7" s="297" t="s">
        <v>40</v>
      </c>
    </row>
    <row r="8" spans="1:26" ht="15" customHeight="1" thickBot="1" x14ac:dyDescent="0.2">
      <c r="A8" s="298" t="s">
        <v>15</v>
      </c>
      <c r="B8" s="299" t="s">
        <v>14</v>
      </c>
      <c r="C8" s="300" t="s">
        <v>41</v>
      </c>
      <c r="D8" s="301" t="s">
        <v>38</v>
      </c>
      <c r="E8" s="302" t="s">
        <v>42</v>
      </c>
      <c r="F8" s="302" t="s">
        <v>43</v>
      </c>
      <c r="G8" s="303" t="s">
        <v>44</v>
      </c>
      <c r="H8" s="402" t="s">
        <v>45</v>
      </c>
      <c r="I8" s="403"/>
      <c r="J8" s="404"/>
      <c r="K8" s="402" t="s">
        <v>45</v>
      </c>
      <c r="L8" s="403"/>
      <c r="M8" s="404"/>
      <c r="N8" s="304" t="s">
        <v>8</v>
      </c>
      <c r="O8" s="305" t="s">
        <v>9</v>
      </c>
      <c r="P8" s="299" t="s">
        <v>46</v>
      </c>
      <c r="Q8" s="300" t="s">
        <v>11</v>
      </c>
      <c r="R8" s="299" t="s">
        <v>69</v>
      </c>
      <c r="S8" s="306" t="s">
        <v>11</v>
      </c>
      <c r="T8" s="306" t="s">
        <v>11</v>
      </c>
      <c r="U8" s="306" t="s">
        <v>11</v>
      </c>
      <c r="V8" s="302" t="s">
        <v>71</v>
      </c>
      <c r="W8" s="307" t="s">
        <v>47</v>
      </c>
      <c r="X8" s="307"/>
      <c r="Y8" s="308"/>
    </row>
    <row r="9" spans="1:26" ht="18" customHeight="1" x14ac:dyDescent="0.15">
      <c r="A9" s="223">
        <v>62.61</v>
      </c>
      <c r="B9" s="224" t="s">
        <v>106</v>
      </c>
      <c r="C9" s="225" t="s">
        <v>107</v>
      </c>
      <c r="D9" s="224" t="s">
        <v>108</v>
      </c>
      <c r="E9" s="226">
        <v>38105</v>
      </c>
      <c r="F9" s="227"/>
      <c r="G9" s="228" t="s">
        <v>109</v>
      </c>
      <c r="H9" s="229">
        <v>50</v>
      </c>
      <c r="I9" s="230">
        <v>52</v>
      </c>
      <c r="J9" s="230">
        <v>-54</v>
      </c>
      <c r="K9" s="229">
        <v>65</v>
      </c>
      <c r="L9" s="230">
        <v>68</v>
      </c>
      <c r="M9" s="230">
        <v>70</v>
      </c>
      <c r="N9" s="263">
        <f>IF(MAX(H9:J9)&gt;0,IF(MAX(H9:J9)&lt;0,0,TRUNC(MAX(H9:J9)/1)*1),"")</f>
        <v>52</v>
      </c>
      <c r="O9" s="264">
        <f>IF(MAX(K9:M9)&gt;0,IF(MAX(K9:M9)&lt;0,0,TRUNC(MAX(K9:M9)/1)*1),"")</f>
        <v>70</v>
      </c>
      <c r="P9" s="265">
        <f>IF(N9="","",IF(O9="","",IF(SUM(N9:O9)=0,"",SUM(N9:O9))))</f>
        <v>122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175.21914357322942</v>
      </c>
      <c r="R9" s="200" t="str">
        <f>IF(OR(E9="",A9="",Z9="",Q9=""),"",IF(OR(C9="UM",C9="JM",C9="SM",C9="UK",C9="JK",C9="SK"),"",Q9*(IF(ABS(1900-YEAR((Z9+1)-E9))&lt;29,0,(VLOOKUP((YEAR(Z9)-YEAR(E9)),'Meltzer-Malone'!$A$3:$B$63,2))))))</f>
        <v/>
      </c>
      <c r="S9" s="201">
        <f>IF('K1'!G7="","",'K1'!G7)</f>
        <v>6.88</v>
      </c>
      <c r="T9" s="201">
        <f>IF('K1'!K7="","",'K1'!K7)</f>
        <v>9.93</v>
      </c>
      <c r="U9" s="201">
        <f>IF('K1'!N7="","",'K1'!N7)</f>
        <v>7.1</v>
      </c>
      <c r="V9" s="284"/>
      <c r="W9" s="285"/>
      <c r="X9" s="233"/>
      <c r="Y9" s="234" t="s">
        <v>21</v>
      </c>
      <c r="Z9" s="278">
        <f>U5</f>
        <v>42993</v>
      </c>
    </row>
    <row r="10" spans="1:26" ht="18" customHeight="1" x14ac:dyDescent="0.15">
      <c r="A10" s="203"/>
      <c r="B10" s="204"/>
      <c r="C10" s="205"/>
      <c r="D10" s="206"/>
      <c r="E10" s="207"/>
      <c r="F10" s="231"/>
      <c r="G10" s="208" t="s">
        <v>110</v>
      </c>
      <c r="H10" s="389"/>
      <c r="I10" s="390"/>
      <c r="J10" s="391"/>
      <c r="K10" s="392"/>
      <c r="L10" s="393"/>
      <c r="M10" s="394"/>
      <c r="N10" s="205"/>
      <c r="O10" s="209"/>
      <c r="P10" s="398">
        <f>IF(Q9="","",Q9*1.2)</f>
        <v>210.2629722878753</v>
      </c>
      <c r="Q10" s="399"/>
      <c r="R10" s="275"/>
      <c r="S10" s="210">
        <f>IF(S9="","",S9*20)</f>
        <v>137.6</v>
      </c>
      <c r="T10" s="210">
        <f>IF(T9="","",T9*12)</f>
        <v>119.16</v>
      </c>
      <c r="U10" s="211">
        <f>IF(U9="","",IF((80+(8-ROUNDUP(U9,1))*40)&lt;0,0,80+(8-ROUNDUP(U9,1))*40))</f>
        <v>116.00000000000001</v>
      </c>
      <c r="V10" s="286">
        <f>IF(SUM(S10,T10,U10)&gt;0,SUM(S10,T10,U10),"")</f>
        <v>372.76</v>
      </c>
      <c r="W10" s="287">
        <f>IF(OR(P10="",S10="",T10="",U10=""),"",SUM(P10,S10,T10,U10))</f>
        <v>583.02297228787529</v>
      </c>
      <c r="X10" s="288">
        <v>1</v>
      </c>
      <c r="Y10" s="289"/>
      <c r="Z10" s="278"/>
    </row>
    <row r="11" spans="1:26" ht="18" customHeight="1" x14ac:dyDescent="0.15">
      <c r="A11" s="223">
        <v>79.59</v>
      </c>
      <c r="B11" s="224" t="s">
        <v>111</v>
      </c>
      <c r="C11" s="225" t="s">
        <v>107</v>
      </c>
      <c r="D11" s="224" t="s">
        <v>108</v>
      </c>
      <c r="E11" s="226">
        <v>37645</v>
      </c>
      <c r="F11" s="227"/>
      <c r="G11" s="228" t="s">
        <v>112</v>
      </c>
      <c r="H11" s="229">
        <v>48</v>
      </c>
      <c r="I11" s="230">
        <v>53</v>
      </c>
      <c r="J11" s="230">
        <v>56</v>
      </c>
      <c r="K11" s="229">
        <v>58</v>
      </c>
      <c r="L11" s="230">
        <v>65</v>
      </c>
      <c r="M11" s="230">
        <v>-70</v>
      </c>
      <c r="N11" s="263">
        <f>IF(MAX(H11:J11)&gt;0,IF(MAX(H11:J11)&lt;0,0,TRUNC(MAX(H11:J11)/1)*1),"")</f>
        <v>56</v>
      </c>
      <c r="O11" s="264">
        <f>IF(MAX(K11:M11)&gt;0,IF(MAX(K11:M11)&lt;0,0,TRUNC(MAX(K11:M11)/1)*1),"")</f>
        <v>65</v>
      </c>
      <c r="P11" s="265">
        <f>IF(N11="","",IF(O11="","",IF(SUM(N11:O11)=0,"",SUM(N11:O11))))</f>
        <v>121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149.61520500788251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IF('K1'!G9="","",'K1'!G9)</f>
        <v>6.49</v>
      </c>
      <c r="T11" s="212">
        <f>IF('K1'!K9="","",'K1'!K9)</f>
        <v>9.83</v>
      </c>
      <c r="U11" s="212">
        <f>IF('K1'!N9="","",'K1'!N9)</f>
        <v>8.2200000000000006</v>
      </c>
      <c r="V11" s="201"/>
      <c r="W11" s="202"/>
      <c r="X11" s="213"/>
      <c r="Y11" s="214"/>
      <c r="Z11" s="278">
        <f>U5</f>
        <v>42993</v>
      </c>
    </row>
    <row r="12" spans="1:26" ht="18" customHeight="1" x14ac:dyDescent="0.15">
      <c r="A12" s="203"/>
      <c r="B12" s="204"/>
      <c r="C12" s="205"/>
      <c r="D12" s="206"/>
      <c r="E12" s="207"/>
      <c r="F12" s="231"/>
      <c r="G12" s="208" t="s">
        <v>113</v>
      </c>
      <c r="H12" s="389"/>
      <c r="I12" s="390"/>
      <c r="J12" s="391"/>
      <c r="K12" s="392"/>
      <c r="L12" s="393"/>
      <c r="M12" s="394"/>
      <c r="N12" s="205"/>
      <c r="O12" s="209"/>
      <c r="P12" s="398">
        <f>IF(Q11="","",Q11*1.2)</f>
        <v>179.53824600945902</v>
      </c>
      <c r="Q12" s="399"/>
      <c r="R12" s="275"/>
      <c r="S12" s="210">
        <f>IF(S11="","",S11*20)</f>
        <v>129.80000000000001</v>
      </c>
      <c r="T12" s="210">
        <f>IF(T11="","",T11*12)</f>
        <v>117.96000000000001</v>
      </c>
      <c r="U12" s="211">
        <f>IF(U11="","",IF((80+(8-ROUNDUP(U11,1))*40)&lt;0,0,80+(8-ROUNDUP(U11,1))*40))</f>
        <v>68.000000000000043</v>
      </c>
      <c r="V12" s="286">
        <f>IF(SUM(S12,T12,U12)&gt;0,SUM(S12,T12,U12),"")</f>
        <v>315.76000000000005</v>
      </c>
      <c r="W12" s="287">
        <f>IF(OR(P12="",S12="",T12="",U12=""),"",SUM(P12,S12,T12,U12))</f>
        <v>495.29824600945909</v>
      </c>
      <c r="X12" s="288">
        <v>2</v>
      </c>
      <c r="Y12" s="289"/>
      <c r="Z12" s="278"/>
    </row>
    <row r="13" spans="1:26" ht="18" customHeight="1" x14ac:dyDescent="0.15">
      <c r="A13" s="223">
        <v>85.5</v>
      </c>
      <c r="B13" s="224" t="s">
        <v>114</v>
      </c>
      <c r="C13" s="225" t="s">
        <v>107</v>
      </c>
      <c r="D13" s="224" t="s">
        <v>115</v>
      </c>
      <c r="E13" s="226">
        <v>37288</v>
      </c>
      <c r="F13" s="227"/>
      <c r="G13" s="228" t="s">
        <v>116</v>
      </c>
      <c r="H13" s="229">
        <v>-90</v>
      </c>
      <c r="I13" s="230">
        <v>90</v>
      </c>
      <c r="J13" s="230">
        <v>95</v>
      </c>
      <c r="K13" s="229">
        <v>110</v>
      </c>
      <c r="L13" s="230">
        <v>-114</v>
      </c>
      <c r="M13" s="230">
        <v>115</v>
      </c>
      <c r="N13" s="263">
        <f>IF(MAX(H13:J13)&gt;0,IF(MAX(H13:J13)&lt;0,0,TRUNC(MAX(H13:J13)/1)*1),"")</f>
        <v>95</v>
      </c>
      <c r="O13" s="264">
        <f>IF(MAX(K13:M13)&gt;0,IF(MAX(K13:M13)&lt;0,0,TRUNC(MAX(K13:M13)/1)*1),"")</f>
        <v>115</v>
      </c>
      <c r="P13" s="265">
        <f>IF(N13="","",IF(O13="","",IF(SUM(N13:O13)=0,"",SUM(N13:O13))))</f>
        <v>210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250.23151649968065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IF('K1'!G11="","",'K1'!G11)</f>
        <v>6.85</v>
      </c>
      <c r="T13" s="212">
        <f>IF('K1'!K11="","",'K1'!K11)</f>
        <v>12.1</v>
      </c>
      <c r="U13" s="212">
        <f>IF('K1'!N11="","",'K1'!N11)</f>
        <v>7.17</v>
      </c>
      <c r="V13" s="201"/>
      <c r="W13" s="202"/>
      <c r="X13" s="213"/>
      <c r="Y13" s="214"/>
      <c r="Z13" s="278">
        <f>U5</f>
        <v>42993</v>
      </c>
    </row>
    <row r="14" spans="1:26" ht="18" customHeight="1" x14ac:dyDescent="0.15">
      <c r="A14" s="203"/>
      <c r="B14" s="204"/>
      <c r="C14" s="205"/>
      <c r="D14" s="206"/>
      <c r="E14" s="207"/>
      <c r="F14" s="231"/>
      <c r="G14" s="208" t="s">
        <v>84</v>
      </c>
      <c r="H14" s="389"/>
      <c r="I14" s="390"/>
      <c r="J14" s="391"/>
      <c r="K14" s="392"/>
      <c r="L14" s="393"/>
      <c r="M14" s="394"/>
      <c r="N14" s="205"/>
      <c r="O14" s="209"/>
      <c r="P14" s="398">
        <f>IF(Q13="","",Q13*1.2)</f>
        <v>300.27781979961679</v>
      </c>
      <c r="Q14" s="399"/>
      <c r="R14" s="275"/>
      <c r="S14" s="210">
        <f>IF(S13="","",S13*20)</f>
        <v>137</v>
      </c>
      <c r="T14" s="210">
        <f>IF(T13="","",T13*12)</f>
        <v>145.19999999999999</v>
      </c>
      <c r="U14" s="211">
        <f>IF(U13="","",IF((80+(8-ROUNDUP(U13,1))*40)&lt;0,0,80+(8-ROUNDUP(U13,1))*40))</f>
        <v>112.00000000000003</v>
      </c>
      <c r="V14" s="286">
        <f>IF(SUM(S14,T14,U14)&gt;0,SUM(S14,T14,U14),"")</f>
        <v>394.20000000000005</v>
      </c>
      <c r="W14" s="287">
        <f>IF(OR(P14="",S14="",T14="",U14=""),"",SUM(P14,S14,T14,U14))</f>
        <v>694.47781979961678</v>
      </c>
      <c r="X14" s="288">
        <v>2</v>
      </c>
      <c r="Y14" s="289"/>
      <c r="Z14" s="278"/>
    </row>
    <row r="15" spans="1:26" ht="18" customHeight="1" x14ac:dyDescent="0.15">
      <c r="A15" s="223">
        <v>76.98</v>
      </c>
      <c r="B15" s="224" t="s">
        <v>117</v>
      </c>
      <c r="C15" s="225" t="s">
        <v>107</v>
      </c>
      <c r="D15" s="224" t="s">
        <v>115</v>
      </c>
      <c r="E15" s="226">
        <v>37233</v>
      </c>
      <c r="F15" s="227"/>
      <c r="G15" s="228" t="s">
        <v>118</v>
      </c>
      <c r="H15" s="229">
        <v>93</v>
      </c>
      <c r="I15" s="230">
        <v>97</v>
      </c>
      <c r="J15" s="230">
        <v>100</v>
      </c>
      <c r="K15" s="229">
        <v>110</v>
      </c>
      <c r="L15" s="229">
        <v>115</v>
      </c>
      <c r="M15" s="230">
        <v>120</v>
      </c>
      <c r="N15" s="263">
        <f>IF(MAX(H15:J15)&gt;0,IF(MAX(H15:J15)&lt;0,0,TRUNC(MAX(H15:J15)/1)*1),"")</f>
        <v>100</v>
      </c>
      <c r="O15" s="264">
        <f>IF(MAX(K15:M15)&gt;0,IF(MAX(K15:M15)&lt;0,0,TRUNC(MAX(K15:M15)/1)*1),"")</f>
        <v>120</v>
      </c>
      <c r="P15" s="265">
        <f>IF(N15="","",IF(O15="","",IF(SUM(N15:O15)=0,"",SUM(N15:O15))))</f>
        <v>220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277.08749527428682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IF('K1'!G13="","",'K1'!G13)</f>
        <v>8.35</v>
      </c>
      <c r="T15" s="212">
        <f>IF('K1'!K13="","",'K1'!K13)</f>
        <v>12.43</v>
      </c>
      <c r="U15" s="212">
        <f>IF('K1'!N13="","",'K1'!N13)</f>
        <v>6.38</v>
      </c>
      <c r="V15" s="201"/>
      <c r="W15" s="202"/>
      <c r="X15" s="213"/>
      <c r="Y15" s="214"/>
      <c r="Z15" s="278">
        <f>U5</f>
        <v>42993</v>
      </c>
    </row>
    <row r="16" spans="1:26" ht="18" customHeight="1" x14ac:dyDescent="0.15">
      <c r="A16" s="203"/>
      <c r="B16" s="204"/>
      <c r="C16" s="205"/>
      <c r="D16" s="206"/>
      <c r="E16" s="207"/>
      <c r="F16" s="231"/>
      <c r="G16" s="208" t="s">
        <v>119</v>
      </c>
      <c r="H16" s="389"/>
      <c r="I16" s="390"/>
      <c r="J16" s="391"/>
      <c r="K16" s="392"/>
      <c r="L16" s="393"/>
      <c r="M16" s="394"/>
      <c r="N16" s="205"/>
      <c r="O16" s="209"/>
      <c r="P16" s="398">
        <f>IF(Q15="","",Q15*1.2)</f>
        <v>332.50499432914415</v>
      </c>
      <c r="Q16" s="399"/>
      <c r="R16" s="275"/>
      <c r="S16" s="210">
        <f>IF(S15="","",S15*20)</f>
        <v>167</v>
      </c>
      <c r="T16" s="210">
        <f>IF(T15="","",T15*12)</f>
        <v>149.16</v>
      </c>
      <c r="U16" s="211">
        <f>IF(U15="","",IF((80+(8-ROUNDUP(U15,1))*40)&lt;0,0,80+(8-ROUNDUP(U15,1))*40))</f>
        <v>144.00000000000003</v>
      </c>
      <c r="V16" s="286">
        <f>IF(SUM(S16,T16,U16)&gt;0,SUM(S16,T16,U16),"")</f>
        <v>460.15999999999997</v>
      </c>
      <c r="W16" s="287">
        <f>IF(OR(P16="",S16="",T16="",U16=""),"",SUM(P16,S16,T16,U16))</f>
        <v>792.66499432914418</v>
      </c>
      <c r="X16" s="288">
        <v>1</v>
      </c>
      <c r="Y16" s="289"/>
      <c r="Z16" s="278"/>
    </row>
    <row r="17" spans="1:26" ht="18" customHeight="1" x14ac:dyDescent="0.15">
      <c r="A17" s="223">
        <v>58.61</v>
      </c>
      <c r="B17" s="224" t="s">
        <v>120</v>
      </c>
      <c r="C17" s="225" t="s">
        <v>107</v>
      </c>
      <c r="D17" s="224" t="s">
        <v>121</v>
      </c>
      <c r="E17" s="226">
        <v>36793</v>
      </c>
      <c r="F17" s="227"/>
      <c r="G17" s="228" t="s">
        <v>122</v>
      </c>
      <c r="H17" s="261">
        <v>72</v>
      </c>
      <c r="I17" s="262">
        <v>77</v>
      </c>
      <c r="J17" s="262">
        <v>-80</v>
      </c>
      <c r="K17" s="261">
        <v>93</v>
      </c>
      <c r="L17" s="262">
        <v>96</v>
      </c>
      <c r="M17" s="262">
        <v>98</v>
      </c>
      <c r="N17" s="263">
        <f>IF(MAX(H17:J17)&gt;0,IF(MAX(H17:J17)&lt;0,0,TRUNC(MAX(H17:J17)/1)*1),"")</f>
        <v>77</v>
      </c>
      <c r="O17" s="264">
        <f>IF(MAX(K17:M17)&gt;0,IF(MAX(K17:M17)&lt;0,0,TRUNC(MAX(K17:M17)/1)*1),"")</f>
        <v>98</v>
      </c>
      <c r="P17" s="265">
        <f>IF(N17="","",IF(O17="","",IF(SUM(N17:O17)=0,"",SUM(N17:O17))))</f>
        <v>175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263.74124909469367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IF('K1'!G15="","",'K1'!G15)</f>
        <v>8.3699999999999992</v>
      </c>
      <c r="T17" s="212">
        <f>IF('K1'!K15="","",'K1'!K15)</f>
        <v>9.27</v>
      </c>
      <c r="U17" s="212">
        <f>IF('K1'!N15="","",'K1'!N15)</f>
        <v>6.47</v>
      </c>
      <c r="V17" s="201"/>
      <c r="W17" s="202"/>
      <c r="X17" s="213"/>
      <c r="Y17" s="214"/>
      <c r="Z17" s="278">
        <f>U5</f>
        <v>42993</v>
      </c>
    </row>
    <row r="18" spans="1:26" ht="18" customHeight="1" x14ac:dyDescent="0.15">
      <c r="A18" s="203"/>
      <c r="B18" s="204"/>
      <c r="C18" s="205"/>
      <c r="D18" s="206"/>
      <c r="E18" s="207"/>
      <c r="F18" s="231"/>
      <c r="G18" s="208" t="s">
        <v>123</v>
      </c>
      <c r="H18" s="389"/>
      <c r="I18" s="390"/>
      <c r="J18" s="391"/>
      <c r="K18" s="392"/>
      <c r="L18" s="393"/>
      <c r="M18" s="394"/>
      <c r="N18" s="205"/>
      <c r="O18" s="209"/>
      <c r="P18" s="398">
        <f>IF(Q17="","",Q17*1.2)</f>
        <v>316.48949891363242</v>
      </c>
      <c r="Q18" s="399"/>
      <c r="R18" s="275"/>
      <c r="S18" s="210">
        <f>IF(S17="","",S17*20)</f>
        <v>167.39999999999998</v>
      </c>
      <c r="T18" s="210">
        <f>IF(T17="","",T17*12)</f>
        <v>111.24</v>
      </c>
      <c r="U18" s="211">
        <f>IF(U17="","",IF((80+(8-ROUNDUP(U17,1))*40)&lt;0,0,80+(8-ROUNDUP(U17,1))*40))</f>
        <v>140</v>
      </c>
      <c r="V18" s="286">
        <f>IF(SUM(S18,T18,U18)&gt;0,SUM(S18,T18,U18),"")</f>
        <v>418.64</v>
      </c>
      <c r="W18" s="287">
        <f>IF(OR(P18="",S18="",T18="",U18=""),"",SUM(P18,S18,T18,U18))</f>
        <v>735.12949891363235</v>
      </c>
      <c r="X18" s="288">
        <v>3</v>
      </c>
      <c r="Y18" s="289"/>
      <c r="Z18" s="278"/>
    </row>
    <row r="19" spans="1:26" ht="18" customHeight="1" x14ac:dyDescent="0.15">
      <c r="A19" s="223">
        <v>63.52</v>
      </c>
      <c r="B19" s="224" t="s">
        <v>106</v>
      </c>
      <c r="C19" s="225" t="s">
        <v>107</v>
      </c>
      <c r="D19" s="224" t="s">
        <v>121</v>
      </c>
      <c r="E19" s="226">
        <v>36529</v>
      </c>
      <c r="F19" s="227"/>
      <c r="G19" s="228" t="s">
        <v>124</v>
      </c>
      <c r="H19" s="261">
        <v>81</v>
      </c>
      <c r="I19" s="262">
        <v>85</v>
      </c>
      <c r="J19" s="262">
        <v>-88</v>
      </c>
      <c r="K19" s="261">
        <v>105</v>
      </c>
      <c r="L19" s="262">
        <v>110</v>
      </c>
      <c r="M19" s="262">
        <v>-113</v>
      </c>
      <c r="N19" s="263">
        <f>IF(MAX(H19:J19)&gt;0,IF(MAX(H19:J19)&lt;0,0,TRUNC(MAX(H19:J19)/1)*1),"")</f>
        <v>85</v>
      </c>
      <c r="O19" s="264">
        <f>IF(MAX(K19:M19)&gt;0,IF(MAX(K19:M19)&lt;0,0,TRUNC(MAX(K19:M19)/1)*1),"")</f>
        <v>110</v>
      </c>
      <c r="P19" s="265">
        <f>IF(N19="","",IF(O19="","",IF(SUM(N19:O19)=0,"",SUM(N19:O19))))</f>
        <v>195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277.24146670881493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IF('K1'!G17="","",'K1'!G17)</f>
        <v>8.83</v>
      </c>
      <c r="T19" s="212">
        <f>IF('K1'!K17="","",'K1'!K17)</f>
        <v>11.55</v>
      </c>
      <c r="U19" s="212">
        <f>IF('K1'!N17="","",'K1'!N17)</f>
        <v>5.84</v>
      </c>
      <c r="V19" s="201"/>
      <c r="W19" s="202"/>
      <c r="X19" s="213"/>
      <c r="Y19" s="214"/>
      <c r="Z19" s="278">
        <f>U5</f>
        <v>42993</v>
      </c>
    </row>
    <row r="20" spans="1:26" ht="18" customHeight="1" x14ac:dyDescent="0.15">
      <c r="A20" s="203"/>
      <c r="B20" s="204"/>
      <c r="C20" s="205"/>
      <c r="D20" s="206"/>
      <c r="E20" s="207"/>
      <c r="F20" s="231"/>
      <c r="G20" s="208" t="s">
        <v>113</v>
      </c>
      <c r="H20" s="389"/>
      <c r="I20" s="390"/>
      <c r="J20" s="391"/>
      <c r="K20" s="392"/>
      <c r="L20" s="393"/>
      <c r="M20" s="394"/>
      <c r="N20" s="205"/>
      <c r="O20" s="209"/>
      <c r="P20" s="398">
        <f>IF(Q19="","",Q19*1.2)</f>
        <v>332.68976005057789</v>
      </c>
      <c r="Q20" s="399"/>
      <c r="R20" s="275"/>
      <c r="S20" s="210">
        <f>IF(S19="","",S19*20)</f>
        <v>176.6</v>
      </c>
      <c r="T20" s="210">
        <f>IF(T19="","",T19*12)</f>
        <v>138.60000000000002</v>
      </c>
      <c r="U20" s="211">
        <f>IF(U19="","",IF((80+(8-ROUNDUP(U19,1))*40)&lt;0,0,80+(8-ROUNDUP(U19,1))*40))</f>
        <v>164.00000000000003</v>
      </c>
      <c r="V20" s="286">
        <f>IF(SUM(S20,T20,U20)&gt;0,SUM(S20,T20,U20),"")</f>
        <v>479.20000000000005</v>
      </c>
      <c r="W20" s="287">
        <f>IF(OR(P20="",S20="",T20="",U20=""),"",SUM(P20,S20,T20,U20))</f>
        <v>811.88976005057793</v>
      </c>
      <c r="X20" s="288">
        <v>2</v>
      </c>
      <c r="Y20" s="289"/>
      <c r="Z20" s="278"/>
    </row>
    <row r="21" spans="1:26" ht="18" customHeight="1" x14ac:dyDescent="0.15">
      <c r="A21" s="223">
        <v>61.11</v>
      </c>
      <c r="B21" s="224" t="s">
        <v>120</v>
      </c>
      <c r="C21" s="225" t="s">
        <v>107</v>
      </c>
      <c r="D21" s="224" t="s">
        <v>121</v>
      </c>
      <c r="E21" s="226">
        <v>36879</v>
      </c>
      <c r="F21" s="227"/>
      <c r="G21" s="228" t="s">
        <v>125</v>
      </c>
      <c r="H21" s="261">
        <v>85</v>
      </c>
      <c r="I21" s="262">
        <v>90</v>
      </c>
      <c r="J21" s="262">
        <v>95</v>
      </c>
      <c r="K21" s="261">
        <v>108</v>
      </c>
      <c r="L21" s="261">
        <v>-116</v>
      </c>
      <c r="M21" s="262">
        <v>116</v>
      </c>
      <c r="N21" s="263">
        <f>IF(MAX(H21:J21)&gt;0,IF(MAX(H21:J21)&lt;0,0,TRUNC(MAX(H21:J21)/1)*1),"")</f>
        <v>95</v>
      </c>
      <c r="O21" s="264">
        <f>IF(MAX(K21:M21)&gt;0,IF(MAX(K21:M21)&lt;0,0,TRUNC(MAX(K21:M21)/1)*1),"")</f>
        <v>116</v>
      </c>
      <c r="P21" s="265">
        <f>IF(N21="","",IF(O21="","",IF(SUM(N21:O21)=0,"",SUM(N21:O21))))</f>
        <v>211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308.34424892850302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IF('K1'!G19="","",'K1'!G19)</f>
        <v>8.15</v>
      </c>
      <c r="T21" s="212">
        <f>IF('K1'!K19="","",'K1'!K19)</f>
        <v>11.53</v>
      </c>
      <c r="U21" s="212">
        <f>IF('K1'!N19="","",'K1'!N19)</f>
        <v>6.15</v>
      </c>
      <c r="V21" s="201"/>
      <c r="W21" s="202"/>
      <c r="X21" s="213"/>
      <c r="Y21" s="214" t="s">
        <v>152</v>
      </c>
      <c r="Z21" s="278">
        <f>U5</f>
        <v>42993</v>
      </c>
    </row>
    <row r="22" spans="1:26" ht="18" customHeight="1" x14ac:dyDescent="0.15">
      <c r="A22" s="203"/>
      <c r="B22" s="204"/>
      <c r="C22" s="205"/>
      <c r="D22" s="206"/>
      <c r="E22" s="207"/>
      <c r="F22" s="231"/>
      <c r="G22" s="208" t="s">
        <v>126</v>
      </c>
      <c r="H22" s="389"/>
      <c r="I22" s="390"/>
      <c r="J22" s="391"/>
      <c r="K22" s="392"/>
      <c r="L22" s="393"/>
      <c r="M22" s="394"/>
      <c r="N22" s="205"/>
      <c r="O22" s="209"/>
      <c r="P22" s="398">
        <f>IF(Q21="","",Q21*1.2)</f>
        <v>370.01309871420364</v>
      </c>
      <c r="Q22" s="399"/>
      <c r="R22" s="275"/>
      <c r="S22" s="210">
        <f>IF(S21="","",S21*20)</f>
        <v>163</v>
      </c>
      <c r="T22" s="210">
        <f>IF(T21="","",T21*12)</f>
        <v>138.35999999999999</v>
      </c>
      <c r="U22" s="211">
        <f>IF(U21="","",IF((80+(8-ROUNDUP(U21,1))*40)&lt;0,0,80+(8-ROUNDUP(U21,1))*40))</f>
        <v>152.00000000000003</v>
      </c>
      <c r="V22" s="286">
        <f>IF(SUM(S22,T22,U22)&gt;0,SUM(S22,T22,U22),"")</f>
        <v>453.36</v>
      </c>
      <c r="W22" s="287">
        <f>IF(OR(P22="",S22="",T22="",U22=""),"",SUM(P22,S22,T22,U22))</f>
        <v>823.37309871420359</v>
      </c>
      <c r="X22" s="288">
        <v>1</v>
      </c>
      <c r="Y22" s="289"/>
      <c r="Z22" s="278"/>
    </row>
    <row r="23" spans="1:26" ht="18" customHeight="1" x14ac:dyDescent="0.15">
      <c r="A23" s="223">
        <v>134.82</v>
      </c>
      <c r="B23" s="260" t="s">
        <v>127</v>
      </c>
      <c r="C23" s="225" t="s">
        <v>107</v>
      </c>
      <c r="D23" s="224" t="s">
        <v>121</v>
      </c>
      <c r="E23" s="226">
        <v>36841</v>
      </c>
      <c r="F23" s="227"/>
      <c r="G23" s="228" t="s">
        <v>128</v>
      </c>
      <c r="H23" s="261">
        <v>60</v>
      </c>
      <c r="I23" s="262">
        <v>85</v>
      </c>
      <c r="J23" s="262">
        <v>90</v>
      </c>
      <c r="K23" s="261">
        <v>100</v>
      </c>
      <c r="L23" s="261">
        <v>115</v>
      </c>
      <c r="M23" s="262">
        <v>125</v>
      </c>
      <c r="N23" s="263">
        <f>IF(MAX(H23:J23)&gt;0,IF(MAX(H23:J23)&lt;0,0,TRUNC(MAX(H23:J23)/1)*1),"")</f>
        <v>90</v>
      </c>
      <c r="O23" s="264">
        <f>IF(MAX(K23:M23)&gt;0,IF(MAX(K23:M23)&lt;0,0,TRUNC(MAX(K23:M23)/1)*1),"")</f>
        <v>125</v>
      </c>
      <c r="P23" s="265">
        <f>IF(N23="","",IF(O23="","",IF(SUM(N23:O23)=0,"",SUM(N23:O23))))</f>
        <v>215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219.9696907907045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>
        <f>IF('K1'!G21="","",'K1'!G21)</f>
        <v>7.13</v>
      </c>
      <c r="T23" s="212">
        <f>IF('K1'!K21="","",'K1'!K21)</f>
        <v>13.07</v>
      </c>
      <c r="U23" s="212">
        <f>IF('K1'!N21="","",'K1'!N21)</f>
        <v>7.25</v>
      </c>
      <c r="V23" s="201"/>
      <c r="W23" s="202"/>
      <c r="X23" s="213"/>
      <c r="Y23" s="214"/>
      <c r="Z23" s="278">
        <f>U5</f>
        <v>42993</v>
      </c>
    </row>
    <row r="24" spans="1:26" ht="18" customHeight="1" x14ac:dyDescent="0.15">
      <c r="A24" s="203"/>
      <c r="B24" s="204"/>
      <c r="C24" s="205"/>
      <c r="D24" s="206"/>
      <c r="E24" s="207"/>
      <c r="F24" s="231"/>
      <c r="G24" s="208" t="s">
        <v>113</v>
      </c>
      <c r="H24" s="389"/>
      <c r="I24" s="390"/>
      <c r="J24" s="391"/>
      <c r="K24" s="392"/>
      <c r="L24" s="393"/>
      <c r="M24" s="394"/>
      <c r="N24" s="205"/>
      <c r="O24" s="209"/>
      <c r="P24" s="398">
        <f>IF(Q23="","",Q23*1.2)</f>
        <v>263.96362894884538</v>
      </c>
      <c r="Q24" s="399"/>
      <c r="R24" s="275"/>
      <c r="S24" s="210">
        <f>IF(S23="","",S23*20)</f>
        <v>142.6</v>
      </c>
      <c r="T24" s="210">
        <f>IF(T23="","",T23*12)</f>
        <v>156.84</v>
      </c>
      <c r="U24" s="211">
        <f>IF(U23="","",IF((80+(8-ROUNDUP(U23,1))*40)&lt;0,0,80+(8-ROUNDUP(U23,1))*40))</f>
        <v>108</v>
      </c>
      <c r="V24" s="286">
        <f>IF(SUM(S24,T24,U24)&gt;0,SUM(S24,T24,U24),"")</f>
        <v>407.44</v>
      </c>
      <c r="W24" s="287">
        <f>IF(OR(P24="",S24="",T24="",U24=""),"",SUM(P24,S24,T24,U24))</f>
        <v>671.40362894884538</v>
      </c>
      <c r="X24" s="288">
        <v>6</v>
      </c>
      <c r="Y24" s="289"/>
      <c r="Z24" s="278"/>
    </row>
    <row r="25" spans="1:26" ht="18" customHeight="1" x14ac:dyDescent="0.15">
      <c r="A25" s="223">
        <v>73.83</v>
      </c>
      <c r="B25" s="224" t="s">
        <v>117</v>
      </c>
      <c r="C25" s="225" t="s">
        <v>107</v>
      </c>
      <c r="D25" s="224" t="s">
        <v>121</v>
      </c>
      <c r="E25" s="226">
        <v>36817</v>
      </c>
      <c r="F25" s="227"/>
      <c r="G25" s="228" t="s">
        <v>129</v>
      </c>
      <c r="H25" s="261">
        <v>70</v>
      </c>
      <c r="I25" s="262">
        <v>75</v>
      </c>
      <c r="J25" s="262">
        <v>78</v>
      </c>
      <c r="K25" s="261">
        <v>95</v>
      </c>
      <c r="L25" s="262">
        <v>98</v>
      </c>
      <c r="M25" s="262">
        <v>100</v>
      </c>
      <c r="N25" s="263">
        <f>IF(MAX(H25:J25)&gt;0,IF(MAX(H25:J25)&lt;0,0,TRUNC(MAX(H25:J25)/1)*1),"")</f>
        <v>78</v>
      </c>
      <c r="O25" s="264">
        <f>IF(MAX(K25:M25)&gt;0,IF(MAX(K25:M25)&lt;0,0,TRUNC(MAX(K25:M25)/1)*1),"")</f>
        <v>100</v>
      </c>
      <c r="P25" s="265">
        <f>IF(N25="","",IF(O25="","",IF(SUM(N25:O25)=0,"",SUM(N25:O25))))</f>
        <v>178</v>
      </c>
      <c r="Q25" s="276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>229.67506058647589</v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>
        <f>IF('K1'!G23="","",'K1'!G23)</f>
        <v>9.07</v>
      </c>
      <c r="T25" s="212">
        <f>IF('K1'!K23="","",'K1'!K23)</f>
        <v>9.44</v>
      </c>
      <c r="U25" s="212">
        <f>IF('K1'!N23="","",'K1'!N23)</f>
        <v>6.09</v>
      </c>
      <c r="V25" s="201"/>
      <c r="W25" s="202"/>
      <c r="X25" s="213"/>
      <c r="Y25" s="214"/>
      <c r="Z25" s="278">
        <f>U5</f>
        <v>42993</v>
      </c>
    </row>
    <row r="26" spans="1:26" ht="18" customHeight="1" x14ac:dyDescent="0.15">
      <c r="A26" s="203"/>
      <c r="B26" s="204"/>
      <c r="C26" s="205"/>
      <c r="D26" s="206"/>
      <c r="E26" s="207"/>
      <c r="F26" s="231"/>
      <c r="G26" s="208" t="s">
        <v>126</v>
      </c>
      <c r="H26" s="389"/>
      <c r="I26" s="390"/>
      <c r="J26" s="391"/>
      <c r="K26" s="392"/>
      <c r="L26" s="393"/>
      <c r="M26" s="394"/>
      <c r="N26" s="205"/>
      <c r="O26" s="209"/>
      <c r="P26" s="398">
        <f>IF(Q25="","",Q25*1.2)</f>
        <v>275.61007270377104</v>
      </c>
      <c r="Q26" s="399"/>
      <c r="R26" s="275"/>
      <c r="S26" s="210">
        <f>IF(S25="","",S25*20)</f>
        <v>181.4</v>
      </c>
      <c r="T26" s="210">
        <f>IF(T25="","",T25*12)</f>
        <v>113.28</v>
      </c>
      <c r="U26" s="211">
        <f>IF(U25="","",IF((80+(8-ROUNDUP(U25,1))*40)&lt;0,0,80+(8-ROUNDUP(U25,1))*40))</f>
        <v>156</v>
      </c>
      <c r="V26" s="286">
        <f>IF(SUM(S26,T26,U26)&gt;0,SUM(S26,T26,U26),"")</f>
        <v>450.68</v>
      </c>
      <c r="W26" s="287">
        <f>IF(OR(P26="",S26="",T26="",U26=""),"",SUM(P26,S26,T26,U26))</f>
        <v>726.29007270377099</v>
      </c>
      <c r="X26" s="288">
        <v>4</v>
      </c>
      <c r="Y26" s="289"/>
      <c r="Z26" s="278"/>
    </row>
    <row r="27" spans="1:26" ht="18" customHeight="1" x14ac:dyDescent="0.15">
      <c r="A27" s="223">
        <v>83.91</v>
      </c>
      <c r="B27" s="224" t="s">
        <v>111</v>
      </c>
      <c r="C27" s="225" t="s">
        <v>130</v>
      </c>
      <c r="D27" s="224" t="s">
        <v>121</v>
      </c>
      <c r="E27" s="226">
        <v>36416</v>
      </c>
      <c r="F27" s="227"/>
      <c r="G27" s="228" t="s">
        <v>131</v>
      </c>
      <c r="H27" s="261">
        <v>67</v>
      </c>
      <c r="I27" s="262">
        <v>70</v>
      </c>
      <c r="J27" s="262">
        <v>75</v>
      </c>
      <c r="K27" s="261">
        <v>90</v>
      </c>
      <c r="L27" s="262">
        <v>95</v>
      </c>
      <c r="M27" s="262">
        <v>-100</v>
      </c>
      <c r="N27" s="263">
        <f>IF(MAX(H27:J27)&gt;0,IF(MAX(H27:J27)&lt;0,0,TRUNC(MAX(H27:J27)/1)*1),"")</f>
        <v>75</v>
      </c>
      <c r="O27" s="264">
        <f>IF(MAX(K27:M27)&gt;0,IF(MAX(K27:M27)&lt;0,0,TRUNC(MAX(K27:M27)/1)*1),"")</f>
        <v>95</v>
      </c>
      <c r="P27" s="265">
        <f>IF(N27="","",IF(O27="","",IF(SUM(N27:O27)=0,"",SUM(N27:O27))))</f>
        <v>170</v>
      </c>
      <c r="Q27" s="276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>204.47199698185122</v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>
        <f>IF('K1'!G25="","",'K1'!G25)</f>
        <v>9.01</v>
      </c>
      <c r="T27" s="212">
        <f>IF('K1'!K25="","",'K1'!K25)</f>
        <v>11.28</v>
      </c>
      <c r="U27" s="212">
        <f>IF('K1'!N25="","",'K1'!N25)</f>
        <v>6.08</v>
      </c>
      <c r="V27" s="201"/>
      <c r="W27" s="202"/>
      <c r="X27" s="213"/>
      <c r="Y27" s="214"/>
      <c r="Z27" s="278">
        <f>U5</f>
        <v>42993</v>
      </c>
    </row>
    <row r="28" spans="1:26" ht="18" customHeight="1" x14ac:dyDescent="0.15">
      <c r="A28" s="203"/>
      <c r="B28" s="204"/>
      <c r="C28" s="205"/>
      <c r="D28" s="206"/>
      <c r="E28" s="207"/>
      <c r="F28" s="231"/>
      <c r="G28" s="208" t="s">
        <v>84</v>
      </c>
      <c r="H28" s="389"/>
      <c r="I28" s="390"/>
      <c r="J28" s="391"/>
      <c r="K28" s="392"/>
      <c r="L28" s="393"/>
      <c r="M28" s="394"/>
      <c r="N28" s="205"/>
      <c r="O28" s="209"/>
      <c r="P28" s="398">
        <f>IF(Q27="","",Q27*1.2)</f>
        <v>245.36639637822145</v>
      </c>
      <c r="Q28" s="399"/>
      <c r="R28" s="275"/>
      <c r="S28" s="210">
        <f>IF(S27="","",S27*20)</f>
        <v>180.2</v>
      </c>
      <c r="T28" s="210">
        <f>IF(T27="","",T27*12)</f>
        <v>135.35999999999999</v>
      </c>
      <c r="U28" s="211">
        <f>IF(U27="","",IF((80+(8-ROUNDUP(U27,1))*40)&lt;0,0,80+(8-ROUNDUP(U27,1))*40))</f>
        <v>156</v>
      </c>
      <c r="V28" s="286">
        <f>IF(SUM(S28,T28,U28)&gt;0,SUM(S28,T28,U28),"")</f>
        <v>471.55999999999995</v>
      </c>
      <c r="W28" s="287">
        <f>IF(OR(P28="",S28="",T28="",U28=""),"",SUM(P28,S28,T28,U28))</f>
        <v>716.9263963782214</v>
      </c>
      <c r="X28" s="288">
        <v>5</v>
      </c>
      <c r="Y28" s="289"/>
      <c r="Z28" s="278"/>
    </row>
    <row r="29" spans="1:26" ht="18" customHeight="1" x14ac:dyDescent="0.15">
      <c r="A29" s="223">
        <v>86.51</v>
      </c>
      <c r="B29" s="224" t="s">
        <v>114</v>
      </c>
      <c r="C29" s="225" t="s">
        <v>107</v>
      </c>
      <c r="D29" s="224" t="s">
        <v>121</v>
      </c>
      <c r="E29" s="226">
        <v>36882</v>
      </c>
      <c r="F29" s="227"/>
      <c r="G29" s="228" t="s">
        <v>132</v>
      </c>
      <c r="H29" s="261">
        <v>65</v>
      </c>
      <c r="I29" s="262">
        <v>-68</v>
      </c>
      <c r="J29" s="262">
        <v>-68</v>
      </c>
      <c r="K29" s="261">
        <v>85</v>
      </c>
      <c r="L29" s="262">
        <v>90</v>
      </c>
      <c r="M29" s="262">
        <v>-93</v>
      </c>
      <c r="N29" s="263">
        <f>IF(MAX(H29:J29)&gt;0,IF(MAX(H29:J29)&lt;0,0,TRUNC(MAX(H29:J29)/1)*1),"")</f>
        <v>65</v>
      </c>
      <c r="O29" s="264">
        <f>IF(MAX(K29:M29)&gt;0,IF(MAX(K29:M29)&lt;0,0,TRUNC(MAX(K29:M29)/1)*1),"")</f>
        <v>90</v>
      </c>
      <c r="P29" s="265">
        <f>IF(N29="","",IF(O29="","",IF(SUM(N29:O29)=0,"",SUM(N29:O29))))</f>
        <v>155</v>
      </c>
      <c r="Q29" s="276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>183.63977756072421</v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>
        <f>IF('K1'!G27="","",'K1'!G27)</f>
        <v>6.9</v>
      </c>
      <c r="T29" s="212">
        <f>IF('K1'!K27="","",'K1'!K27)</f>
        <v>7.52</v>
      </c>
      <c r="U29" s="212">
        <f>IF('K1'!N27="","",'K1'!N27)</f>
        <v>7.41</v>
      </c>
      <c r="V29" s="201"/>
      <c r="W29" s="312"/>
      <c r="X29" s="213"/>
      <c r="Y29" s="214"/>
      <c r="Z29" s="278">
        <f>U5</f>
        <v>42993</v>
      </c>
    </row>
    <row r="30" spans="1:26" ht="18" customHeight="1" x14ac:dyDescent="0.15">
      <c r="A30" s="203"/>
      <c r="B30" s="204"/>
      <c r="C30" s="205"/>
      <c r="D30" s="206"/>
      <c r="E30" s="207"/>
      <c r="F30" s="231"/>
      <c r="G30" s="208" t="s">
        <v>133</v>
      </c>
      <c r="H30" s="389"/>
      <c r="I30" s="390"/>
      <c r="J30" s="391"/>
      <c r="K30" s="392"/>
      <c r="L30" s="393"/>
      <c r="M30" s="394"/>
      <c r="N30" s="205"/>
      <c r="O30" s="209"/>
      <c r="P30" s="398">
        <f>IF(Q29="","",Q29*1.2)</f>
        <v>220.36773307286904</v>
      </c>
      <c r="Q30" s="399"/>
      <c r="R30" s="275"/>
      <c r="S30" s="210">
        <f>IF(S29="","",S29*20)</f>
        <v>138</v>
      </c>
      <c r="T30" s="210">
        <f>IF(T29="","",T29*12)</f>
        <v>90.24</v>
      </c>
      <c r="U30" s="211">
        <f>IF(U29="","",IF((80+(8-ROUNDUP(U29,1))*40)&lt;0,0,80+(8-ROUNDUP(U29,1))*40))</f>
        <v>100</v>
      </c>
      <c r="V30" s="286">
        <f>IF(SUM(S30,T30,U30)&gt;0,SUM(S30,T30,U30),"")</f>
        <v>328.24</v>
      </c>
      <c r="W30" s="287">
        <f>IF(OR(P30="",S30="",T30="",U30=""),"",SUM(P30,S30,T30,U30))</f>
        <v>548.607733072869</v>
      </c>
      <c r="X30" s="288">
        <v>7</v>
      </c>
      <c r="Y30" s="289"/>
      <c r="Z30" s="278"/>
    </row>
    <row r="31" spans="1:26" ht="18" customHeight="1" x14ac:dyDescent="0.15">
      <c r="A31" s="223"/>
      <c r="B31" s="224"/>
      <c r="C31" s="225"/>
      <c r="D31" s="224"/>
      <c r="E31" s="226"/>
      <c r="F31" s="227"/>
      <c r="G31" s="228"/>
      <c r="H31" s="261"/>
      <c r="I31" s="262"/>
      <c r="J31" s="262"/>
      <c r="K31" s="261"/>
      <c r="L31" s="262"/>
      <c r="M31" s="262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IF('K1'!G29="","",'K1'!G29)</f>
        <v/>
      </c>
      <c r="T31" s="212" t="str">
        <f>IF('K1'!K29="","",'K1'!K29)</f>
        <v/>
      </c>
      <c r="U31" s="212" t="str">
        <f>IF('K1'!N29="","",'K1'!N29)</f>
        <v/>
      </c>
      <c r="V31" s="201"/>
      <c r="W31" s="312" t="str">
        <f>IF(OR(H31="",H31=0,K31="",K31=0,S31="",S31=0,T31="",T31=0,U31="",U31=0),"",SUM(H31,K31,S31,T31,U31))</f>
        <v/>
      </c>
      <c r="X31" s="213"/>
      <c r="Y31" s="214"/>
      <c r="Z31" s="278">
        <f>U5</f>
        <v>42993</v>
      </c>
    </row>
    <row r="32" spans="1:26" ht="18" customHeight="1" x14ac:dyDescent="0.15">
      <c r="A32" s="203"/>
      <c r="B32" s="204"/>
      <c r="C32" s="205"/>
      <c r="D32" s="206"/>
      <c r="E32" s="207"/>
      <c r="F32" s="231"/>
      <c r="G32" s="208"/>
      <c r="H32" s="389"/>
      <c r="I32" s="390"/>
      <c r="J32" s="391"/>
      <c r="K32" s="392"/>
      <c r="L32" s="393"/>
      <c r="M32" s="394"/>
      <c r="N32" s="377"/>
      <c r="O32" s="376"/>
      <c r="P32" s="398" t="str">
        <f>IF(Q31="","",Q31*1.2)</f>
        <v/>
      </c>
      <c r="Q32" s="399"/>
      <c r="R32" s="378"/>
      <c r="S32" s="235" t="str">
        <f>IF(S31="","",S31*20)</f>
        <v/>
      </c>
      <c r="T32" s="235" t="str">
        <f>IF(T31="","",T31*12)</f>
        <v/>
      </c>
      <c r="U32" s="286" t="str">
        <f>IF(U31="","",IF((80+(8-ROUNDUP(U31,1))*40)&lt;0,0,80+(8-ROUNDUP(U31,1))*40))</f>
        <v/>
      </c>
      <c r="V32" s="286" t="str">
        <f>IF(SUM(S32,T32,U32)&gt;0,SUM(S32,T32,U32),"")</f>
        <v/>
      </c>
      <c r="W32" s="287" t="str">
        <f>IF(OR(P32="",S32="",T32="",U32=""),"",SUM(P32,S32,T32,U32))</f>
        <v/>
      </c>
      <c r="X32" s="288"/>
      <c r="Y32" s="289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09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148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88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89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15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152"/>
      <c r="J39" s="48"/>
      <c r="K39" s="409" t="s">
        <v>146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4" t="s">
        <v>86</v>
      </c>
      <c r="D40" s="415"/>
      <c r="E40" s="415"/>
      <c r="F40" s="415"/>
      <c r="G40" s="415"/>
      <c r="H40" s="155" t="s">
        <v>64</v>
      </c>
      <c r="I40" s="152"/>
      <c r="J40" s="156"/>
      <c r="K40" s="409" t="s">
        <v>90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6" t="s">
        <v>87</v>
      </c>
      <c r="D41" s="417"/>
      <c r="E41" s="417"/>
      <c r="F41" s="417"/>
      <c r="G41" s="417"/>
      <c r="H41" s="155"/>
      <c r="I41" s="3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151</v>
      </c>
      <c r="D42" s="409"/>
      <c r="E42" s="409"/>
      <c r="F42" s="409"/>
      <c r="G42" s="409"/>
      <c r="H42" s="155" t="s">
        <v>23</v>
      </c>
      <c r="I42" s="152"/>
      <c r="J42" s="44"/>
      <c r="K42" s="409" t="s">
        <v>153</v>
      </c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15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15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15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15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U5:V5"/>
    <mergeCell ref="K44:Y44"/>
    <mergeCell ref="K45:Y45"/>
    <mergeCell ref="K46:Y46"/>
    <mergeCell ref="C42:G42"/>
    <mergeCell ref="C43:G43"/>
    <mergeCell ref="K35:Y35"/>
    <mergeCell ref="K36:Y36"/>
    <mergeCell ref="K37:Y37"/>
    <mergeCell ref="K38:Y38"/>
    <mergeCell ref="C34:G34"/>
    <mergeCell ref="C36:G36"/>
    <mergeCell ref="C37:G37"/>
    <mergeCell ref="C38:G38"/>
    <mergeCell ref="C40:G40"/>
    <mergeCell ref="C41:G41"/>
    <mergeCell ref="C35:G35"/>
    <mergeCell ref="K39:Y39"/>
    <mergeCell ref="K43:Y43"/>
    <mergeCell ref="K40:Y40"/>
    <mergeCell ref="K42:Y42"/>
    <mergeCell ref="H35:I35"/>
    <mergeCell ref="H36:I36"/>
    <mergeCell ref="H34:I34"/>
    <mergeCell ref="K32:M32"/>
    <mergeCell ref="K30:M30"/>
    <mergeCell ref="K34:Y34"/>
    <mergeCell ref="P28:Q28"/>
    <mergeCell ref="P32:Q32"/>
    <mergeCell ref="P30:Q30"/>
    <mergeCell ref="H30:J30"/>
    <mergeCell ref="H28:J28"/>
    <mergeCell ref="K28:M28"/>
    <mergeCell ref="H32:J32"/>
    <mergeCell ref="P16:Q16"/>
    <mergeCell ref="P14:Q14"/>
    <mergeCell ref="H18:J18"/>
    <mergeCell ref="H16:J16"/>
    <mergeCell ref="H14:J14"/>
    <mergeCell ref="K14:M14"/>
    <mergeCell ref="K16:M16"/>
    <mergeCell ref="A5:B5"/>
    <mergeCell ref="H5:I5"/>
    <mergeCell ref="C5:G5"/>
    <mergeCell ref="J5:N5"/>
    <mergeCell ref="P5:S5"/>
    <mergeCell ref="P26:Q26"/>
    <mergeCell ref="P24:Q24"/>
    <mergeCell ref="H26:J26"/>
    <mergeCell ref="K26:M26"/>
    <mergeCell ref="K18:M18"/>
    <mergeCell ref="K20:M20"/>
    <mergeCell ref="H20:J20"/>
    <mergeCell ref="P20:Q20"/>
    <mergeCell ref="P18:Q18"/>
    <mergeCell ref="P22:Q22"/>
    <mergeCell ref="H24:J24"/>
    <mergeCell ref="K24:M24"/>
    <mergeCell ref="H22:J22"/>
    <mergeCell ref="K22:M22"/>
    <mergeCell ref="G2:Q2"/>
    <mergeCell ref="G3:Q3"/>
    <mergeCell ref="H12:J12"/>
    <mergeCell ref="K12:M12"/>
    <mergeCell ref="H10:J10"/>
    <mergeCell ref="K10:M10"/>
    <mergeCell ref="H7:J7"/>
    <mergeCell ref="K7:M7"/>
    <mergeCell ref="P10:Q10"/>
    <mergeCell ref="N7:Q7"/>
    <mergeCell ref="H8:J8"/>
    <mergeCell ref="K8:M8"/>
    <mergeCell ref="P12:Q12"/>
  </mergeCells>
  <phoneticPr fontId="0" type="noConversion"/>
  <conditionalFormatting sqref="H19:M19">
    <cfRule type="cellIs" dxfId="207" priority="15" stopIfTrue="1" operator="between">
      <formula>1</formula>
      <formula>300</formula>
    </cfRule>
    <cfRule type="cellIs" dxfId="206" priority="16" stopIfTrue="1" operator="lessThanOrEqual">
      <formula>0</formula>
    </cfRule>
  </conditionalFormatting>
  <conditionalFormatting sqref="H9:M9">
    <cfRule type="cellIs" dxfId="205" priority="17" stopIfTrue="1" operator="between">
      <formula>1</formula>
      <formula>300</formula>
    </cfRule>
    <cfRule type="cellIs" dxfId="204" priority="18" stopIfTrue="1" operator="lessThanOrEqual">
      <formula>0</formula>
    </cfRule>
  </conditionalFormatting>
  <conditionalFormatting sqref="H11:M11">
    <cfRule type="cellIs" dxfId="203" priority="23" stopIfTrue="1" operator="between">
      <formula>1</formula>
      <formula>300</formula>
    </cfRule>
    <cfRule type="cellIs" dxfId="202" priority="24" stopIfTrue="1" operator="lessThanOrEqual">
      <formula>0</formula>
    </cfRule>
  </conditionalFormatting>
  <conditionalFormatting sqref="H13:K13 M13">
    <cfRule type="cellIs" dxfId="201" priority="21" stopIfTrue="1" operator="between">
      <formula>1</formula>
      <formula>300</formula>
    </cfRule>
    <cfRule type="cellIs" dxfId="200" priority="22" stopIfTrue="1" operator="lessThanOrEqual">
      <formula>0</formula>
    </cfRule>
  </conditionalFormatting>
  <conditionalFormatting sqref="H15:M15">
    <cfRule type="cellIs" dxfId="199" priority="19" stopIfTrue="1" operator="between">
      <formula>1</formula>
      <formula>300</formula>
    </cfRule>
    <cfRule type="cellIs" dxfId="198" priority="20" stopIfTrue="1" operator="lessThanOrEqual">
      <formula>0</formula>
    </cfRule>
  </conditionalFormatting>
  <conditionalFormatting sqref="H31:M31">
    <cfRule type="cellIs" dxfId="197" priority="25" stopIfTrue="1" operator="between">
      <formula>1</formula>
      <formula>300</formula>
    </cfRule>
    <cfRule type="cellIs" dxfId="196" priority="26" stopIfTrue="1" operator="lessThanOrEqual">
      <formula>0</formula>
    </cfRule>
  </conditionalFormatting>
  <conditionalFormatting sqref="H23:M23">
    <cfRule type="cellIs" dxfId="195" priority="13" stopIfTrue="1" operator="between">
      <formula>1</formula>
      <formula>300</formula>
    </cfRule>
    <cfRule type="cellIs" dxfId="194" priority="14" stopIfTrue="1" operator="lessThanOrEqual">
      <formula>0</formula>
    </cfRule>
  </conditionalFormatting>
  <conditionalFormatting sqref="H29:M29">
    <cfRule type="cellIs" dxfId="193" priority="11" stopIfTrue="1" operator="between">
      <formula>1</formula>
      <formula>300</formula>
    </cfRule>
    <cfRule type="cellIs" dxfId="192" priority="12" stopIfTrue="1" operator="lessThanOrEqual">
      <formula>0</formula>
    </cfRule>
  </conditionalFormatting>
  <conditionalFormatting sqref="H17:M17">
    <cfRule type="cellIs" dxfId="191" priority="9" stopIfTrue="1" operator="between">
      <formula>1</formula>
      <formula>300</formula>
    </cfRule>
    <cfRule type="cellIs" dxfId="190" priority="10" stopIfTrue="1" operator="lessThanOrEqual">
      <formula>0</formula>
    </cfRule>
  </conditionalFormatting>
  <conditionalFormatting sqref="H25:M25">
    <cfRule type="cellIs" dxfId="189" priority="7" stopIfTrue="1" operator="between">
      <formula>1</formula>
      <formula>300</formula>
    </cfRule>
    <cfRule type="cellIs" dxfId="188" priority="8" stopIfTrue="1" operator="lessThanOrEqual">
      <formula>0</formula>
    </cfRule>
  </conditionalFormatting>
  <conditionalFormatting sqref="H21:M21">
    <cfRule type="cellIs" dxfId="187" priority="5" stopIfTrue="1" operator="between">
      <formula>1</formula>
      <formula>300</formula>
    </cfRule>
    <cfRule type="cellIs" dxfId="186" priority="6" stopIfTrue="1" operator="lessThanOrEqual">
      <formula>0</formula>
    </cfRule>
  </conditionalFormatting>
  <conditionalFormatting sqref="H27:M27">
    <cfRule type="cellIs" dxfId="185" priority="3" stopIfTrue="1" operator="between">
      <formula>1</formula>
      <formula>300</formula>
    </cfRule>
    <cfRule type="cellIs" dxfId="184" priority="4" stopIfTrue="1" operator="lessThanOrEqual">
      <formula>0</formula>
    </cfRule>
  </conditionalFormatting>
  <conditionalFormatting sqref="L13">
    <cfRule type="cellIs" dxfId="183" priority="1" stopIfTrue="1" operator="between">
      <formula>1</formula>
      <formula>300</formula>
    </cfRule>
    <cfRule type="cellIs" dxfId="182" priority="2" stopIfTrue="1" operator="lessThanOrEqual">
      <formula>0</formula>
    </cfRule>
  </conditionalFormatting>
  <dataValidations count="5">
    <dataValidation type="list" allowBlank="1" showInputMessage="1" showErrorMessage="1" errorTitle="Feil_i_vektklasse" error="Feil verdi i vektklasse" sqref="B31 B11 B13 B15 B17 B19 B21 B23 B25 B27 B29 B9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eil verdi i kategori vektløfting" sqref="C31 C11 C13 C15 C17 C19 C21 C23 C25 C27 C29">
      <formula1>"UM,JM,SM,UK,JK,SK,M1,M2,M3,M4,M5,M6,M8,M9,M10,K1,K2,K3,K4,K5,K6,K7,K8,K9,K10"</formula1>
    </dataValidation>
    <dataValidation type="list" allowBlank="1" showInputMessage="1" showErrorMessage="1" errorTitle="Feil_i kat_5-kamp" error="Feil verdi i kategori 5-kamp" sqref="D31 D11 D13 D15 D17 D19 D21 D23 D25 D27 D29">
      <formula1>"11-12,13-14,15-16,17-18,+18,'+18,18+"</formula1>
    </dataValidation>
    <dataValidation type="list" allowBlank="1" showInputMessage="1" showErrorMessage="1" errorTitle="Feil _i_kat.v.løft" error="Feil verdi i kategori vektløfting" sqref="C9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9" orientation="landscape" horizontalDpi="300" verticalDpi="30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1"/>
  <sheetViews>
    <sheetView topLeftCell="A4" zoomScale="120" zoomScaleNormal="120" zoomScalePageLayoutView="120" workbookViewId="0">
      <selection activeCell="A24" sqref="A24"/>
    </sheetView>
  </sheetViews>
  <sheetFormatPr baseColWidth="10" defaultColWidth="8.796875" defaultRowHeight="13" x14ac:dyDescent="0.15"/>
  <cols>
    <col min="1" max="1" width="5.3984375" customWidth="1"/>
    <col min="2" max="3" width="7.59765625" customWidth="1"/>
    <col min="4" max="4" width="7.19921875" customWidth="1"/>
    <col min="5" max="5" width="10.3984375" customWidth="1"/>
    <col min="6" max="6" width="29.59765625" customWidth="1"/>
    <col min="7" max="7" width="20.59765625" customWidth="1"/>
    <col min="8" max="9" width="6.796875" customWidth="1"/>
    <col min="10" max="11" width="8.59765625" customWidth="1"/>
    <col min="12" max="12" width="9.59765625" customWidth="1"/>
    <col min="13" max="13" width="9.3984375" bestFit="1" customWidth="1"/>
  </cols>
  <sheetData>
    <row r="1" spans="1:13" ht="31" thickBot="1" x14ac:dyDescent="0.35">
      <c r="A1" s="444" t="s">
        <v>83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6"/>
    </row>
    <row r="2" spans="1:13" s="170" customFormat="1" ht="21" customHeight="1" thickBot="1" x14ac:dyDescent="0.3">
      <c r="A2" s="447" t="str">
        <f>IF('P1'!J5&gt;0,'P1'!J5,"")</f>
        <v>Larvik AK</v>
      </c>
      <c r="B2" s="448"/>
      <c r="C2" s="448"/>
      <c r="D2" s="448"/>
      <c r="E2" s="448"/>
      <c r="F2" s="449" t="str">
        <f>IF('P1'!P5&gt;0,'P1'!P5,"")</f>
        <v>Stavernhallen</v>
      </c>
      <c r="G2" s="448"/>
      <c r="H2" s="448"/>
      <c r="I2" s="448"/>
      <c r="J2" s="450">
        <f>IF('P1'!U5&gt;0,'P1'!U5,"")</f>
        <v>42993</v>
      </c>
      <c r="K2" s="450"/>
      <c r="L2" s="450"/>
      <c r="M2" s="451"/>
    </row>
    <row r="3" spans="1:13" ht="21" thickBot="1" x14ac:dyDescent="0.25">
      <c r="A3" s="438" t="s">
        <v>48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0"/>
    </row>
    <row r="4" spans="1:13" s="89" customFormat="1" x14ac:dyDescent="0.15">
      <c r="A4" s="162" t="s">
        <v>49</v>
      </c>
      <c r="B4" s="169" t="s">
        <v>50</v>
      </c>
      <c r="C4" s="169" t="s">
        <v>51</v>
      </c>
      <c r="D4" s="162" t="s">
        <v>52</v>
      </c>
      <c r="E4" s="162" t="s">
        <v>53</v>
      </c>
      <c r="F4" s="163" t="s">
        <v>6</v>
      </c>
      <c r="G4" s="163" t="s">
        <v>44</v>
      </c>
      <c r="H4" s="162" t="s">
        <v>8</v>
      </c>
      <c r="I4" s="162" t="s">
        <v>9</v>
      </c>
      <c r="J4" s="162" t="s">
        <v>54</v>
      </c>
      <c r="K4" s="162" t="s">
        <v>55</v>
      </c>
      <c r="L4" s="162" t="s">
        <v>37</v>
      </c>
      <c r="M4" s="162" t="s">
        <v>11</v>
      </c>
    </row>
    <row r="5" spans="1:13" s="89" customFormat="1" ht="14" x14ac:dyDescent="0.15">
      <c r="A5" s="164">
        <v>1</v>
      </c>
      <c r="B5" s="165">
        <f>IF('P5'!A19="","",'P5'!A19)</f>
        <v>52.57</v>
      </c>
      <c r="C5" s="165" t="str">
        <f>IF('P5'!C19="","",'P5'!C19)</f>
        <v>SK</v>
      </c>
      <c r="D5" s="165" t="str">
        <f>IF('P5'!D19="","",'P5'!D19)</f>
        <v>+18</v>
      </c>
      <c r="E5" s="166">
        <f>IF('P5'!E19="","",'P5'!E19)</f>
        <v>34413</v>
      </c>
      <c r="F5" s="167" t="str">
        <f>IF('P5'!G19="","",'P5'!G19)</f>
        <v>Sarah Hovden Øvsthus</v>
      </c>
      <c r="G5" s="167" t="str">
        <f>IF('P5'!G20="","",'P5'!G20)</f>
        <v>AK Bjørgvin</v>
      </c>
      <c r="H5" s="168">
        <f>IF('P5'!N19="","",'P5'!N19)</f>
        <v>78</v>
      </c>
      <c r="I5" s="168">
        <f>IF('P5'!O19="","",'P5'!O19)</f>
        <v>97</v>
      </c>
      <c r="J5" s="165">
        <f>IF('P5'!S19="","",'P5'!S19)</f>
        <v>8.1199999999999992</v>
      </c>
      <c r="K5" s="165">
        <f>IF('P5'!T19="","",'P5'!T19)</f>
        <v>12.51</v>
      </c>
      <c r="L5" s="165">
        <f>IF('P5'!U19="","",'P5'!U19)</f>
        <v>6.46</v>
      </c>
      <c r="M5" s="165">
        <f>IF('P5'!W20="","",'P5'!W20)</f>
        <v>771.37390913166337</v>
      </c>
    </row>
    <row r="6" spans="1:13" s="89" customFormat="1" ht="14" x14ac:dyDescent="0.15">
      <c r="A6" s="164">
        <v>2</v>
      </c>
      <c r="B6" s="165">
        <f>IF('P5'!A25="","",'P5'!A25)</f>
        <v>66.400000000000006</v>
      </c>
      <c r="C6" s="165" t="str">
        <f>IF('P5'!C25="","",'P5'!C25)</f>
        <v>SK</v>
      </c>
      <c r="D6" s="165" t="str">
        <f>IF('P5'!D25="","",'P5'!D25)</f>
        <v>+18</v>
      </c>
      <c r="E6" s="166">
        <f>IF('P5'!E25="","",'P5'!E25)</f>
        <v>33735</v>
      </c>
      <c r="F6" s="167" t="str">
        <f>IF('P5'!G25="","",'P5'!G25)</f>
        <v>Marit Årdalsbakke</v>
      </c>
      <c r="G6" s="167" t="str">
        <f>IF('P5'!G26="","",'P5'!G26)</f>
        <v>Tambarskjelvar IL</v>
      </c>
      <c r="H6" s="168">
        <f>IF('P5'!N25="","",'P5'!N25)</f>
        <v>84</v>
      </c>
      <c r="I6" s="168">
        <f>IF('P5'!O25="","",'P5'!O25)</f>
        <v>94</v>
      </c>
      <c r="J6" s="165">
        <f>IF('P5'!S25="","",'P5'!S25)</f>
        <v>7.77</v>
      </c>
      <c r="K6" s="165">
        <f>IF('P5'!T25="","",'P5'!T25)</f>
        <v>14.51</v>
      </c>
      <c r="L6" s="165">
        <f>IF('P5'!U25="","",'P5'!U25)</f>
        <v>6.77</v>
      </c>
      <c r="M6" s="165">
        <f>IF('P5'!W26="","",'P5'!W26)</f>
        <v>731.91061654988675</v>
      </c>
    </row>
    <row r="7" spans="1:13" s="89" customFormat="1" ht="14" x14ac:dyDescent="0.15">
      <c r="A7" s="164">
        <v>3</v>
      </c>
      <c r="B7" s="165">
        <f>IF('P5'!A17="","",'P5'!A17)</f>
        <v>53.81</v>
      </c>
      <c r="C7" s="165" t="str">
        <f>IF('P5'!C17="","",'P5'!C17)</f>
        <v>SK</v>
      </c>
      <c r="D7" s="165" t="str">
        <f>IF('P5'!D17="","",'P5'!D17)</f>
        <v>+18</v>
      </c>
      <c r="E7" s="166">
        <f>IF('P5'!E17="","",'P5'!E17)</f>
        <v>35320</v>
      </c>
      <c r="F7" s="167" t="str">
        <f>IF('P5'!G17="","",'P5'!G17)</f>
        <v>Rebekka Tao Jacobsen</v>
      </c>
      <c r="G7" s="167" t="str">
        <f>IF('P5'!G18="","",'P5'!G18)</f>
        <v>Larvik AK</v>
      </c>
      <c r="H7" s="168">
        <f>IF('P5'!N17="","",'P5'!N17)</f>
        <v>73</v>
      </c>
      <c r="I7" s="168">
        <f>IF('P5'!O17="","",'P5'!O17)</f>
        <v>98</v>
      </c>
      <c r="J7" s="165">
        <f>IF('P5'!S17="","",'P5'!S17)</f>
        <v>7.13</v>
      </c>
      <c r="K7" s="165">
        <f>IF('P5'!T17="","",'P5'!T17)</f>
        <v>10.16</v>
      </c>
      <c r="L7" s="165">
        <f>IF('P5'!U17="","",'P5'!U17)</f>
        <v>6.66</v>
      </c>
      <c r="M7" s="165">
        <f>IF('P5'!W18="","",'P5'!W18)</f>
        <v>702.3448403681117</v>
      </c>
    </row>
    <row r="8" spans="1:13" s="89" customFormat="1" ht="14" x14ac:dyDescent="0.15">
      <c r="A8" s="164">
        <v>4</v>
      </c>
      <c r="B8" s="165">
        <f>IF('P4'!A17="","",'P4'!A17)</f>
        <v>52.7</v>
      </c>
      <c r="C8" s="165" t="str">
        <f>IF('P4'!C17="","",'P4'!C17)</f>
        <v>SK</v>
      </c>
      <c r="D8" s="165" t="str">
        <f>IF('P4'!D17="","",'P4'!D17)</f>
        <v>+18</v>
      </c>
      <c r="E8" s="166">
        <f>IF('P4'!E17="","",'P4'!E17)</f>
        <v>31750</v>
      </c>
      <c r="F8" s="167" t="str">
        <f>IF('P4'!G17="","",'P4'!G17)</f>
        <v>Vibeke Carlsen</v>
      </c>
      <c r="G8" s="167" t="str">
        <f>IF('P4'!G18="","",'P4'!G18)</f>
        <v>Tønsberg-Kam.</v>
      </c>
      <c r="H8" s="168">
        <f>IF('P4'!N17="","",'P4'!N17)</f>
        <v>56</v>
      </c>
      <c r="I8" s="168">
        <f>IF('P4'!O17="","",'P4'!O17)</f>
        <v>68</v>
      </c>
      <c r="J8" s="165">
        <f>IF('P4'!S17="","",'P4'!S17)</f>
        <v>7.51</v>
      </c>
      <c r="K8" s="165">
        <f>IF('P4'!T17="","",'P4'!T17)</f>
        <v>12.72</v>
      </c>
      <c r="L8" s="165">
        <f>IF('P4'!U17="","",'P4'!U17)</f>
        <v>6.73</v>
      </c>
      <c r="M8" s="165">
        <f>IF('P4'!W18="","",'P4'!W18)</f>
        <v>656.32153982430668</v>
      </c>
    </row>
    <row r="9" spans="1:13" s="89" customFormat="1" ht="14" x14ac:dyDescent="0.15">
      <c r="A9" s="164">
        <v>5</v>
      </c>
      <c r="B9" s="165">
        <f>IF('P5'!A21="","",'P5'!A21)</f>
        <v>75.069999999999993</v>
      </c>
      <c r="C9" s="165" t="str">
        <f>IF('P5'!C21="","",'P5'!C21)</f>
        <v>SK</v>
      </c>
      <c r="D9" s="165" t="str">
        <f>IF('P5'!D21="","",'P5'!D21)</f>
        <v>+18</v>
      </c>
      <c r="E9" s="166" t="str">
        <f>IF('P5'!E21="","",'P5'!E21)</f>
        <v>14.11.85</v>
      </c>
      <c r="F9" s="167" t="str">
        <f>IF('P5'!G21="","",'P5'!G21)</f>
        <v>Marianne Hasfjord</v>
      </c>
      <c r="G9" s="167" t="str">
        <f>IF('P5'!G22="","",'P5'!G22)</f>
        <v>AK Bjørgvin</v>
      </c>
      <c r="H9" s="168">
        <f>IF('P5'!N21="","",'P5'!N21)</f>
        <v>74</v>
      </c>
      <c r="I9" s="168">
        <f>IF('P5'!O21="","",'P5'!O21)</f>
        <v>99</v>
      </c>
      <c r="J9" s="165">
        <f>IF('P5'!S21="","",'P5'!S21)</f>
        <v>7.07</v>
      </c>
      <c r="K9" s="165">
        <f>IF('P5'!T21="","",'P5'!T21)</f>
        <v>11.81</v>
      </c>
      <c r="L9" s="165">
        <f>IF('P5'!U21="","",'P5'!U21)</f>
        <v>6.9</v>
      </c>
      <c r="M9" s="165">
        <f>IF('P5'!W22="","",'P5'!W22)</f>
        <v>655.57257404530731</v>
      </c>
    </row>
    <row r="10" spans="1:13" ht="14" x14ac:dyDescent="0.15">
      <c r="A10" s="164">
        <v>6</v>
      </c>
      <c r="B10" s="165">
        <f>IF('P4'!A19="","",'P4'!A19)</f>
        <v>52.41</v>
      </c>
      <c r="C10" s="165" t="str">
        <f>IF('P4'!C19="","",'P4'!C19)</f>
        <v>SK</v>
      </c>
      <c r="D10" s="165" t="str">
        <f>IF('P4'!D19="","",'P4'!D19)</f>
        <v>+18</v>
      </c>
      <c r="E10" s="166">
        <f>IF('P4'!E19="","",'P4'!E19)</f>
        <v>33955</v>
      </c>
      <c r="F10" s="167" t="str">
        <f>IF('P4'!G19="","",'P4'!G19)</f>
        <v>Sandra Trædal</v>
      </c>
      <c r="G10" s="167" t="str">
        <f>IF('P4'!G20="","",'P4'!G20)</f>
        <v>Tambarskjelvar IL</v>
      </c>
      <c r="H10" s="168">
        <f>IF('P4'!N19="","",'P4'!N19)</f>
        <v>62</v>
      </c>
      <c r="I10" s="168">
        <f>IF('P4'!O19="","",'P4'!O19)</f>
        <v>82</v>
      </c>
      <c r="J10" s="165">
        <f>IF('P4'!S19="","",'P4'!S19)</f>
        <v>6.98</v>
      </c>
      <c r="K10" s="165">
        <f>IF('P4'!T19="","",'P4'!T19)</f>
        <v>9.59</v>
      </c>
      <c r="L10" s="165">
        <f>IF('P4'!U19="","",'P4'!U19)</f>
        <v>6.86</v>
      </c>
      <c r="M10" s="165">
        <f>IF('P4'!W20="","",'P4'!W20)</f>
        <v>641.69822333793604</v>
      </c>
    </row>
    <row r="11" spans="1:13" ht="14" x14ac:dyDescent="0.15">
      <c r="A11" s="164">
        <v>7</v>
      </c>
      <c r="B11" s="165">
        <f>IF('P5'!A11="","",'P5'!A11)</f>
        <v>59.72</v>
      </c>
      <c r="C11" s="165" t="str">
        <f>IF('P5'!C11="","",'P5'!C11)</f>
        <v>SK</v>
      </c>
      <c r="D11" s="165" t="str">
        <f>IF('P5'!D11="","",'P5'!D11)</f>
        <v>+18</v>
      </c>
      <c r="E11" s="166">
        <f>IF('P5'!E11="","",'P5'!E11)</f>
        <v>33521</v>
      </c>
      <c r="F11" s="167" t="str">
        <f>IF('P5'!G11="","",'P5'!G11)</f>
        <v>Kristin Solbakken</v>
      </c>
      <c r="G11" s="167" t="str">
        <f>IF('P5'!G12="","",'P5'!G12)</f>
        <v>Nidelv IL</v>
      </c>
      <c r="H11" s="168">
        <f>IF('P5'!N11="","",'P5'!N11)</f>
        <v>63</v>
      </c>
      <c r="I11" s="168">
        <f>IF('P5'!O11="","",'P5'!O11)</f>
        <v>82</v>
      </c>
      <c r="J11" s="165">
        <f>IF('P5'!S11="","",'P5'!S11)</f>
        <v>7.78</v>
      </c>
      <c r="K11" s="165">
        <f>IF('P5'!T11="","",'P5'!T11)</f>
        <v>10.210000000000001</v>
      </c>
      <c r="L11" s="165">
        <f>IF('P5'!U11="","",'P5'!U11)</f>
        <v>7.16</v>
      </c>
      <c r="M11" s="165">
        <f>IF('P5'!W12="","",'P5'!W12)</f>
        <v>629.99817660035831</v>
      </c>
    </row>
    <row r="12" spans="1:13" ht="14" x14ac:dyDescent="0.15">
      <c r="A12" s="164">
        <v>8</v>
      </c>
      <c r="B12" s="165">
        <f>IF('P5'!A23="","",'P5'!A23)</f>
        <v>71.349999999999994</v>
      </c>
      <c r="C12" s="165" t="str">
        <f>IF('P5'!C23="","",'P5'!C23)</f>
        <v>SK</v>
      </c>
      <c r="D12" s="165" t="str">
        <f>IF('P5'!D23="","",'P5'!D23)</f>
        <v>+18</v>
      </c>
      <c r="E12" s="166" t="str">
        <f>IF('P5'!E23="","",'P5'!E23)</f>
        <v>01.01.89</v>
      </c>
      <c r="F12" s="167" t="str">
        <f>IF('P5'!G23="","",'P5'!G23)</f>
        <v>Melissa Schanche</v>
      </c>
      <c r="G12" s="167" t="str">
        <f>IF('P5'!G24="","",'P5'!G24)</f>
        <v>Spydeberg Atletene</v>
      </c>
      <c r="H12" s="168">
        <f>IF('P5'!N23="","",'P5'!N23)</f>
        <v>84</v>
      </c>
      <c r="I12" s="168">
        <f>IF('P5'!O23="","",'P5'!O23)</f>
        <v>95</v>
      </c>
      <c r="J12" s="165">
        <f>IF('P5'!S23="","",'P5'!S23)</f>
        <v>7.09</v>
      </c>
      <c r="K12" s="165">
        <f>IF('P5'!T23="","",'P5'!T23)</f>
        <v>7.71</v>
      </c>
      <c r="L12" s="165">
        <f>IF('P5'!U23="","",'P5'!U23)</f>
        <v>7.13</v>
      </c>
      <c r="M12" s="165">
        <f>IF('P5'!W24="","",'P5'!W24)</f>
        <v>610.66267037958482</v>
      </c>
    </row>
    <row r="13" spans="1:13" ht="14" x14ac:dyDescent="0.15">
      <c r="A13" s="164">
        <v>9</v>
      </c>
      <c r="B13" s="165">
        <f>IF('P4'!A27="","",'P4'!A27)</f>
        <v>57.95</v>
      </c>
      <c r="C13" s="165" t="str">
        <f>IF('P4'!C27="","",'P4'!C27)</f>
        <v>SK</v>
      </c>
      <c r="D13" s="165" t="str">
        <f>IF('P4'!D27="","",'P4'!D27)</f>
        <v>+18</v>
      </c>
      <c r="E13" s="166" t="str">
        <f>IF('P4'!E27="","",'P4'!E27)</f>
        <v>13.11.92</v>
      </c>
      <c r="F13" s="167" t="str">
        <f>IF('P4'!G27="","",'P4'!G27)</f>
        <v>Ragnhild Haug Lillegård</v>
      </c>
      <c r="G13" s="167" t="str">
        <f>IF('P4'!G28="","",'P4'!G28)</f>
        <v>Oslo AK</v>
      </c>
      <c r="H13" s="168">
        <f>IF('P4'!N27="","",'P4'!N27)</f>
        <v>61</v>
      </c>
      <c r="I13" s="168">
        <f>IF('P4'!O27="","",'P4'!O27)</f>
        <v>78</v>
      </c>
      <c r="J13" s="165">
        <f>IF('P4'!S27="","",'P4'!S27)</f>
        <v>6.81</v>
      </c>
      <c r="K13" s="165">
        <f>IF('P4'!T27="","",'P4'!T27)</f>
        <v>9.4600000000000009</v>
      </c>
      <c r="L13" s="165">
        <f>IF('P4'!U27="","",'P4'!U27)</f>
        <v>6.82</v>
      </c>
      <c r="M13" s="165">
        <f>IF('P4'!W28="","",'P4'!W28)</f>
        <v>608.70183984922221</v>
      </c>
    </row>
    <row r="14" spans="1:13" ht="14" x14ac:dyDescent="0.15">
      <c r="A14" s="164">
        <v>10</v>
      </c>
      <c r="B14" s="165">
        <f>IF('P3'!A15="","",'P3'!A15)</f>
        <v>53.99</v>
      </c>
      <c r="C14" s="165" t="str">
        <f>IF('P3'!C15="","",'P3'!C15)</f>
        <v>UK</v>
      </c>
      <c r="D14" s="165" t="str">
        <f>IF('P3'!D15="","",'P3'!D15)</f>
        <v>15-16</v>
      </c>
      <c r="E14" s="166">
        <f>IF('P3'!E15="","",'P3'!E15)</f>
        <v>36902</v>
      </c>
      <c r="F14" s="167" t="str">
        <f>IF('P3'!G15="","",'P3'!G15)</f>
        <v>Helene Skuggedal</v>
      </c>
      <c r="G14" s="167" t="str">
        <f>IF('P3'!G16="","",'P3'!G16)</f>
        <v>Larvik AK</v>
      </c>
      <c r="H14" s="168">
        <f>IF('P3'!N15="","",'P3'!N15)</f>
        <v>55</v>
      </c>
      <c r="I14" s="168">
        <f>IF('P3'!O15="","",'P3'!O15)</f>
        <v>78</v>
      </c>
      <c r="J14" s="165">
        <f>IF('P3'!S15="","",'P3'!S15)</f>
        <v>7.55</v>
      </c>
      <c r="K14" s="165">
        <f>IF('P3'!T15="","",'P3'!T15)</f>
        <v>7.89</v>
      </c>
      <c r="L14" s="165">
        <f>IF('P3'!U15="","",'P3'!U15)</f>
        <v>6.95</v>
      </c>
      <c r="M14" s="165">
        <f>IF('P3'!W16="","",'P3'!W16)</f>
        <v>602.91915717270831</v>
      </c>
    </row>
    <row r="15" spans="1:13" ht="14" x14ac:dyDescent="0.15">
      <c r="A15" s="164">
        <v>11</v>
      </c>
      <c r="B15" s="165">
        <f>IF('P5'!A15="","",'P5'!A15)</f>
        <v>74.680000000000007</v>
      </c>
      <c r="C15" s="165" t="str">
        <f>IF('P5'!C15="","",'P5'!C15)</f>
        <v>SK</v>
      </c>
      <c r="D15" s="165" t="str">
        <f>IF('P5'!D15="","",'P5'!D15)</f>
        <v>+18</v>
      </c>
      <c r="E15" s="166">
        <f>IF('P5'!E15="","",'P5'!E15)</f>
        <v>33452</v>
      </c>
      <c r="F15" s="167" t="str">
        <f>IF('P5'!G15="","",'P5'!G15)</f>
        <v>Tiril Tøien</v>
      </c>
      <c r="G15" s="167" t="str">
        <f>IF('P5'!G16="","",'P5'!G16)</f>
        <v>Nidelv IL</v>
      </c>
      <c r="H15" s="168">
        <f>IF('P5'!N15="","",'P5'!N15)</f>
        <v>67</v>
      </c>
      <c r="I15" s="168">
        <f>IF('P5'!O15="","",'P5'!O15)</f>
        <v>87</v>
      </c>
      <c r="J15" s="165">
        <f>IF('P5'!S15="","",'P5'!S15)</f>
        <v>6.96</v>
      </c>
      <c r="K15" s="165">
        <f>IF('P5'!T15="","",'P5'!T15)</f>
        <v>9.83</v>
      </c>
      <c r="L15" s="165">
        <f>IF('P5'!U15="","",'P5'!U15)</f>
        <v>7.1</v>
      </c>
      <c r="M15" s="165">
        <f>IF('P5'!W16="","",'P5'!W16)</f>
        <v>594.93863748463002</v>
      </c>
    </row>
    <row r="16" spans="1:13" ht="14" x14ac:dyDescent="0.15">
      <c r="A16" s="164">
        <v>12</v>
      </c>
      <c r="B16" s="165">
        <f>IF('P3'!A17="","",'P3'!A17)</f>
        <v>62.7</v>
      </c>
      <c r="C16" s="165" t="str">
        <f>IF('P3'!C17="","",'P3'!C17)</f>
        <v>UK</v>
      </c>
      <c r="D16" s="165" t="str">
        <f>IF('P3'!D17="","",'P3'!D17)</f>
        <v>15-16</v>
      </c>
      <c r="E16" s="166">
        <f>IF('P3'!E17="","",'P3'!E17)</f>
        <v>36912</v>
      </c>
      <c r="F16" s="167" t="str">
        <f>IF('P3'!G17="","",'P3'!G17)</f>
        <v>Sofie Prytz Løwer</v>
      </c>
      <c r="G16" s="167" t="str">
        <f>IF('P3'!G18="","",'P3'!G18)</f>
        <v>Larvik AK</v>
      </c>
      <c r="H16" s="168">
        <f>IF('P3'!N17="","",'P3'!N17)</f>
        <v>63</v>
      </c>
      <c r="I16" s="168">
        <f>IF('P3'!O17="","",'P3'!O17)</f>
        <v>75</v>
      </c>
      <c r="J16" s="165">
        <f>IF('P3'!S17="","",'P3'!S17)</f>
        <v>6.26</v>
      </c>
      <c r="K16" s="165">
        <f>IF('P3'!T17="","",'P3'!T17)</f>
        <v>9.6300000000000008</v>
      </c>
      <c r="L16" s="165">
        <f>IF('P3'!U17="","",'P3'!U17)</f>
        <v>7.12</v>
      </c>
      <c r="M16" s="165">
        <f>IF('P3'!W18="","",'P3'!W18)</f>
        <v>573.53123706030181</v>
      </c>
    </row>
    <row r="17" spans="1:13" ht="14" x14ac:dyDescent="0.15">
      <c r="A17" s="164">
        <v>13</v>
      </c>
      <c r="B17" s="165">
        <f>IF('P4'!A25="","",'P4'!A25)</f>
        <v>61.74</v>
      </c>
      <c r="C17" s="165" t="str">
        <f>IF('P4'!C25="","",'P4'!C25)</f>
        <v>SK</v>
      </c>
      <c r="D17" s="165" t="str">
        <f>IF('P4'!D25="","",'P4'!D25)</f>
        <v>+18</v>
      </c>
      <c r="E17" s="166">
        <f>IF('P4'!E25="","",'P4'!E25)</f>
        <v>33356</v>
      </c>
      <c r="F17" s="167" t="str">
        <f>IF('P4'!G25="","",'P4'!G25)</f>
        <v>Hanna Sletvold</v>
      </c>
      <c r="G17" s="167" t="str">
        <f>IF('P4'!G26="","",'P4'!G26)</f>
        <v>Christiania AK</v>
      </c>
      <c r="H17" s="168">
        <f>IF('P4'!N25="","",'P4'!N25)</f>
        <v>60</v>
      </c>
      <c r="I17" s="168">
        <f>IF('P4'!O25="","",'P4'!O25)</f>
        <v>71</v>
      </c>
      <c r="J17" s="165">
        <f>IF('P4'!S25="","",'P4'!S25)</f>
        <v>6.77</v>
      </c>
      <c r="K17" s="165">
        <f>IF('P4'!T25="","",'P4'!T25)</f>
        <v>9.66</v>
      </c>
      <c r="L17" s="165">
        <f>IF('P4'!U25="","",'P4'!U25)</f>
        <v>7.34</v>
      </c>
      <c r="M17" s="165">
        <f>IF('P4'!W26="","",'P4'!W26)</f>
        <v>567.08839169687144</v>
      </c>
    </row>
    <row r="18" spans="1:13" ht="14" x14ac:dyDescent="0.15">
      <c r="A18" s="164">
        <v>14</v>
      </c>
      <c r="B18" s="165">
        <f>IF('P5'!A9="","",'P5'!A9)</f>
        <v>74.97</v>
      </c>
      <c r="C18" s="165" t="str">
        <f>IF('P5'!C9="","",'P5'!C9)</f>
        <v>SK</v>
      </c>
      <c r="D18" s="165" t="str">
        <f>IF('P5'!D9="","",'P5'!D9)</f>
        <v>+18</v>
      </c>
      <c r="E18" s="166" t="str">
        <f>IF('P5'!E9="","",'P5'!E9)</f>
        <v>07.09.86</v>
      </c>
      <c r="F18" s="167" t="str">
        <f>IF('P5'!G9="","",'P5'!G9)</f>
        <v>Rebecca Tiffin</v>
      </c>
      <c r="G18" s="167" t="str">
        <f>IF('P5'!G10="","",'P5'!G10)</f>
        <v>Oslo AK</v>
      </c>
      <c r="H18" s="168">
        <f>IF('P5'!N9="","",'P5'!N9)</f>
        <v>68</v>
      </c>
      <c r="I18" s="168">
        <f>IF('P5'!O9="","",'P5'!O9)</f>
        <v>84</v>
      </c>
      <c r="J18" s="165">
        <f>IF('P5'!S9="","",'P5'!S9)</f>
        <v>6.09</v>
      </c>
      <c r="K18" s="165">
        <f>IF('P5'!T9="","",'P5'!T9)</f>
        <v>10.8</v>
      </c>
      <c r="L18" s="165">
        <f>IF('P5'!U9="","",'P5'!U9)</f>
        <v>7.74</v>
      </c>
      <c r="M18" s="165">
        <f>IF('P5'!W10="","",'P5'!W10)</f>
        <v>557.84776999165092</v>
      </c>
    </row>
    <row r="19" spans="1:13" ht="14" x14ac:dyDescent="0.15">
      <c r="A19" s="164">
        <v>15</v>
      </c>
      <c r="B19" s="165">
        <f>IF('P5'!A13="","",'P5'!A13)</f>
        <v>86.58</v>
      </c>
      <c r="C19" s="165" t="str">
        <f>IF('P5'!C13="","",'P5'!C13)</f>
        <v>SK</v>
      </c>
      <c r="D19" s="165" t="str">
        <f>IF('P5'!D13="","",'P5'!D13)</f>
        <v>+18</v>
      </c>
      <c r="E19" s="166">
        <f>IF('P5'!E13="","",'P5'!E13)</f>
        <v>33918</v>
      </c>
      <c r="F19" s="167" t="str">
        <f>IF('P5'!G13="","",'P5'!G13)</f>
        <v>Lone Elise Kalland</v>
      </c>
      <c r="G19" s="167" t="str">
        <f>IF('P5'!G14="","",'P5'!G14)</f>
        <v>Nidelv IL</v>
      </c>
      <c r="H19" s="168">
        <f>IF('P5'!N13="","",'P5'!N13)</f>
        <v>66</v>
      </c>
      <c r="I19" s="168">
        <f>IF('P5'!O13="","",'P5'!O13)</f>
        <v>80</v>
      </c>
      <c r="J19" s="165">
        <f>IF('P5'!S13="","",'P5'!S13)</f>
        <v>6.48</v>
      </c>
      <c r="K19" s="165">
        <f>IF('P5'!T13="","",'P5'!T13)</f>
        <v>10.89</v>
      </c>
      <c r="L19" s="165">
        <f>IF('P5'!U13="","",'P5'!U13)</f>
        <v>7.66</v>
      </c>
      <c r="M19" s="165">
        <f>IF('P5'!W14="","",'P5'!W14)</f>
        <v>548.26021170666957</v>
      </c>
    </row>
    <row r="20" spans="1:13" ht="14" x14ac:dyDescent="0.15">
      <c r="A20" s="164">
        <v>16</v>
      </c>
      <c r="B20" s="165">
        <f>IF('P4'!A23="","",'P4'!A23)</f>
        <v>69.66</v>
      </c>
      <c r="C20" s="165" t="str">
        <f>IF('P4'!C23="","",'P4'!C23)</f>
        <v>SK</v>
      </c>
      <c r="D20" s="165" t="str">
        <f>IF('P4'!D23="","",'P4'!D23)</f>
        <v>+18</v>
      </c>
      <c r="E20" s="166">
        <f>IF('P4'!E23="","",'P4'!E23)</f>
        <v>35357</v>
      </c>
      <c r="F20" s="167" t="str">
        <f>IF('P4'!G23="","",'P4'!G23)</f>
        <v>Ingvild Skoe</v>
      </c>
      <c r="G20" s="167" t="str">
        <f>IF('P4'!G24="","",'P4'!G24)</f>
        <v>Nidelv IL</v>
      </c>
      <c r="H20" s="168">
        <f>IF('P4'!N23="","",'P4'!N23)</f>
        <v>58</v>
      </c>
      <c r="I20" s="168">
        <f>IF('P4'!O23="","",'P4'!O23)</f>
        <v>70</v>
      </c>
      <c r="J20" s="165">
        <f>IF('P4'!S23="","",'P4'!S23)</f>
        <v>6.48</v>
      </c>
      <c r="K20" s="165">
        <f>IF('P4'!T23="","",'P4'!T23)</f>
        <v>11.02</v>
      </c>
      <c r="L20" s="165">
        <f>IF('P4'!U23="","",'P4'!U23)</f>
        <v>7.86</v>
      </c>
      <c r="M20" s="165">
        <f>IF('P4'!W24="","",'P4'!W24)</f>
        <v>537.504890538979</v>
      </c>
    </row>
    <row r="21" spans="1:13" ht="14" x14ac:dyDescent="0.15">
      <c r="A21" s="164">
        <v>17</v>
      </c>
      <c r="B21" s="165">
        <f>IF('P4'!A29="","",'P4'!A29)</f>
        <v>73.5</v>
      </c>
      <c r="C21" s="165" t="str">
        <f>IF('P4'!C29="","",'P4'!C29)</f>
        <v>SK</v>
      </c>
      <c r="D21" s="165" t="str">
        <f>IF('P4'!D29="","",'P4'!D29)</f>
        <v>+18</v>
      </c>
      <c r="E21" s="166">
        <f>IF('P4'!E29="","",'P4'!E29)</f>
        <v>32403</v>
      </c>
      <c r="F21" s="167" t="str">
        <f>IF('P4'!G29="","",'P4'!G29)</f>
        <v>Janicke Walle Jensen</v>
      </c>
      <c r="G21" s="167" t="str">
        <f>IF('P4'!G30="","",'P4'!G30)</f>
        <v>Christiania AK</v>
      </c>
      <c r="H21" s="168">
        <f>IF('P4'!N29="","",'P4'!N29)</f>
        <v>56</v>
      </c>
      <c r="I21" s="168">
        <f>IF('P4'!O29="","",'P4'!O29)</f>
        <v>76</v>
      </c>
      <c r="J21" s="165">
        <f>IF('P4'!S29="","",'P4'!S29)</f>
        <v>6.71</v>
      </c>
      <c r="K21" s="165">
        <f>IF('P4'!T29="","",'P4'!T29)</f>
        <v>8.99</v>
      </c>
      <c r="L21" s="165">
        <f>IF('P4'!U29="","",'P4'!U29)</f>
        <v>7.57</v>
      </c>
      <c r="M21" s="165">
        <f>IF('P4'!W30="","",'P4'!W30)</f>
        <v>529.81617858908169</v>
      </c>
    </row>
    <row r="22" spans="1:13" ht="14" x14ac:dyDescent="0.15">
      <c r="A22" s="164">
        <v>18</v>
      </c>
      <c r="B22" s="165">
        <f>IF('P3'!A21="","",'P3'!A21)</f>
        <v>70.95</v>
      </c>
      <c r="C22" s="165" t="str">
        <f>IF('P3'!C21="","",'P3'!C21)</f>
        <v>UK</v>
      </c>
      <c r="D22" s="165" t="str">
        <f>IF('P3'!D21="","",'P3'!D21)</f>
        <v>17-18</v>
      </c>
      <c r="E22" s="166">
        <f>IF('P3'!E21="","",'P3'!E21)</f>
        <v>36700</v>
      </c>
      <c r="F22" s="167" t="str">
        <f>IF('P3'!G21="","",'P3'!G21)</f>
        <v>Vilde Sårheim</v>
      </c>
      <c r="G22" s="167" t="str">
        <f>IF('P3'!G22="","",'P3'!G22)</f>
        <v>Breimsbygda IL</v>
      </c>
      <c r="H22" s="168">
        <f>IF('P3'!N21="","",'P3'!N21)</f>
        <v>47</v>
      </c>
      <c r="I22" s="168">
        <f>IF('P3'!O21="","",'P3'!O21)</f>
        <v>62</v>
      </c>
      <c r="J22" s="165">
        <f>IF('P3'!S21="","",'P3'!S21)</f>
        <v>6.12</v>
      </c>
      <c r="K22" s="165">
        <f>IF('P3'!T21="","",'P3'!T21)</f>
        <v>11.27</v>
      </c>
      <c r="L22" s="165">
        <f>IF('P3'!U21="","",'P3'!U21)</f>
        <v>7.56</v>
      </c>
      <c r="M22" s="165">
        <f>IF('P3'!W22="","",'P3'!W22)</f>
        <v>515.1259591708324</v>
      </c>
    </row>
    <row r="23" spans="1:13" ht="14" x14ac:dyDescent="0.15">
      <c r="A23" s="164">
        <v>19</v>
      </c>
      <c r="B23" s="165">
        <f>IF('P4'!A13="","",'P4'!A13)</f>
        <v>61.68</v>
      </c>
      <c r="C23" s="165" t="str">
        <f>IF('P4'!C13="","",'P4'!C13)</f>
        <v>K1</v>
      </c>
      <c r="D23" s="165" t="str">
        <f>IF('P4'!D13="","",'P4'!D13)</f>
        <v>+18</v>
      </c>
      <c r="E23" s="166">
        <f>IF('P4'!E13="","",'P4'!E13)</f>
        <v>29339</v>
      </c>
      <c r="F23" s="167" t="str">
        <f>IF('P4'!G13="","",'P4'!G13)</f>
        <v>Camilla Pedersen</v>
      </c>
      <c r="G23" s="167" t="str">
        <f>IF('P4'!G14="","",'P4'!G14)</f>
        <v>Christiania AK</v>
      </c>
      <c r="H23" s="168">
        <f>IF('P4'!N13="","",'P4'!N13)</f>
        <v>49</v>
      </c>
      <c r="I23" s="168">
        <f>IF('P4'!O13="","",'P4'!O13)</f>
        <v>61</v>
      </c>
      <c r="J23" s="165">
        <f>IF('P4'!S13="","",'P4'!S13)</f>
        <v>6.11</v>
      </c>
      <c r="K23" s="165">
        <f>IF('P4'!T13="","",'P4'!T13)</f>
        <v>7.95</v>
      </c>
      <c r="L23" s="165">
        <f>IF('P4'!U13="","",'P4'!U13)</f>
        <v>7.55</v>
      </c>
      <c r="M23" s="165">
        <f>IF('P4'!W14="","",'P4'!W14)</f>
        <v>491.53871969322495</v>
      </c>
    </row>
    <row r="24" spans="1:13" ht="14" x14ac:dyDescent="0.15">
      <c r="A24" s="164">
        <v>20</v>
      </c>
      <c r="B24" s="165">
        <f>IF('P4'!A11="","",'P4'!A11)</f>
        <v>52.22</v>
      </c>
      <c r="C24" s="165" t="str">
        <f>IF('P4'!C11="","",'P4'!C11)</f>
        <v>SK</v>
      </c>
      <c r="D24" s="165" t="str">
        <f>IF('P4'!D11="","",'P4'!D11)</f>
        <v>+18</v>
      </c>
      <c r="E24" s="166">
        <f>IF('P4'!E11="","",'P4'!E11)</f>
        <v>33812</v>
      </c>
      <c r="F24" s="167" t="str">
        <f>IF('P4'!G11="","",'P4'!G11)</f>
        <v>Ingvild Bang</v>
      </c>
      <c r="G24" s="167" t="str">
        <f>IF('P4'!G12="","",'P4'!G12)</f>
        <v>Oslo AK</v>
      </c>
      <c r="H24" s="168">
        <f>IF('P4'!N11="","",'P4'!N11)</f>
        <v>44</v>
      </c>
      <c r="I24" s="168">
        <f>IF('P4'!O11="","",'P4'!O11)</f>
        <v>52</v>
      </c>
      <c r="J24" s="165">
        <f>IF('P4'!S11="","",'P4'!S11)</f>
        <v>6</v>
      </c>
      <c r="K24" s="165">
        <f>IF('P4'!T11="","",'P4'!T11)</f>
        <v>8.32</v>
      </c>
      <c r="L24" s="165">
        <f>IF('P4'!U11="","",'P4'!U11)</f>
        <v>7.98</v>
      </c>
      <c r="M24" s="165">
        <f>IF('P4'!W12="","",'P4'!W12)</f>
        <v>475.70246090040939</v>
      </c>
    </row>
    <row r="25" spans="1:13" ht="14" x14ac:dyDescent="0.15">
      <c r="A25" s="164">
        <v>21</v>
      </c>
      <c r="B25" s="165">
        <f>IF('P4'!A15="","",'P4'!A15)</f>
        <v>78.83</v>
      </c>
      <c r="C25" s="165" t="str">
        <f>IF('P4'!C15="","",'P4'!C15)</f>
        <v>SK</v>
      </c>
      <c r="D25" s="165" t="str">
        <f>IF('P4'!D15="","",'P4'!D15)</f>
        <v>+18</v>
      </c>
      <c r="E25" s="166" t="str">
        <f>IF('P4'!E15="","",'P4'!E15)</f>
        <v>13.07.89</v>
      </c>
      <c r="F25" s="167" t="str">
        <f>IF('P4'!G15="","",'P4'!G15)</f>
        <v>Marita Strømmen</v>
      </c>
      <c r="G25" s="167" t="str">
        <f>IF('P4'!G16="","",'P4'!G16)</f>
        <v>T &amp; IL National</v>
      </c>
      <c r="H25" s="168">
        <f>IF('P4'!N15="","",'P4'!N15)</f>
        <v>46</v>
      </c>
      <c r="I25" s="168">
        <f>IF('P4'!O15="","",'P4'!O15)</f>
        <v>61</v>
      </c>
      <c r="J25" s="165">
        <f>IF('P4'!S15="","",'P4'!S15)</f>
        <v>6.06</v>
      </c>
      <c r="K25" s="165">
        <f>IF('P4'!T15="","",'P4'!T15)</f>
        <v>8.41</v>
      </c>
      <c r="L25" s="165">
        <f>IF('P4'!U15="","",'P4'!U15)</f>
        <v>7.8</v>
      </c>
      <c r="M25" s="165">
        <f>IF('P4'!W16="","",'P4'!W16)</f>
        <v>460.00357952268297</v>
      </c>
    </row>
    <row r="26" spans="1:13" ht="14" x14ac:dyDescent="0.15">
      <c r="A26" s="164">
        <v>22</v>
      </c>
      <c r="B26" s="165">
        <f>IF('P3'!A11="","",'P3'!A11)</f>
        <v>53.38</v>
      </c>
      <c r="C26" s="165" t="str">
        <f>IF('P3'!C11="","",'P3'!C11)</f>
        <v>UK</v>
      </c>
      <c r="D26" s="165" t="str">
        <f>IF('P3'!D11="","",'P3'!D11)</f>
        <v>13-14</v>
      </c>
      <c r="E26" s="166">
        <f>IF('P3'!E11="","",'P3'!E11)</f>
        <v>38296</v>
      </c>
      <c r="F26" s="167" t="str">
        <f>IF('P3'!G11="","",'P3'!G11)</f>
        <v>Agathe Skuggedal</v>
      </c>
      <c r="G26" s="167" t="str">
        <f>IF('P3'!G12="","",'P3'!G12)</f>
        <v>Larvik AK</v>
      </c>
      <c r="H26" s="168">
        <f>IF('P3'!N11="","",'P3'!N11)</f>
        <v>34</v>
      </c>
      <c r="I26" s="168">
        <f>IF('P3'!O11="","",'P3'!O11)</f>
        <v>40</v>
      </c>
      <c r="J26" s="165">
        <f>IF('P3'!S11="","",'P3'!S11)</f>
        <v>5.5</v>
      </c>
      <c r="K26" s="165">
        <f>IF('P3'!T11="","",'P3'!T11)</f>
        <v>8.06</v>
      </c>
      <c r="L26" s="165">
        <f>IF('P3'!U11="","",'P3'!U11)</f>
        <v>7.65</v>
      </c>
      <c r="M26" s="165">
        <f>IF('P3'!W12="","",'P3'!W12)</f>
        <v>431.90865753964067</v>
      </c>
    </row>
    <row r="27" spans="1:13" ht="14" x14ac:dyDescent="0.15">
      <c r="A27" s="164">
        <v>23</v>
      </c>
      <c r="B27" s="165">
        <f>IF('P4'!A21="","",'P4'!A21)</f>
        <v>67.010000000000005</v>
      </c>
      <c r="C27" s="165" t="str">
        <f>IF('P4'!C21="","",'P4'!C21)</f>
        <v>K1</v>
      </c>
      <c r="D27" s="165" t="str">
        <f>IF('P4'!D21="","",'P4'!D21)</f>
        <v>+18</v>
      </c>
      <c r="E27" s="166">
        <f>IF('P4'!E21="","",'P4'!E21)</f>
        <v>28584</v>
      </c>
      <c r="F27" s="167" t="str">
        <f>IF('P4'!G21="","",'P4'!G21)</f>
        <v>Larisa Izumrudova</v>
      </c>
      <c r="G27" s="167" t="str">
        <f>IF('P4'!G22="","",'P4'!G22)</f>
        <v>Vigrestad IK</v>
      </c>
      <c r="H27" s="168">
        <f>IF('P4'!N21="","",'P4'!N21)</f>
        <v>55</v>
      </c>
      <c r="I27" s="168">
        <f>IF('P4'!O21="","",'P4'!O21)</f>
        <v>66</v>
      </c>
      <c r="J27" s="165">
        <f>IF('P4'!S21="","",'P4'!S21)</f>
        <v>5.36</v>
      </c>
      <c r="K27" s="165">
        <f>IF('P4'!T21="","",'P4'!T21)</f>
        <v>7.62</v>
      </c>
      <c r="L27" s="165">
        <f>IF('P4'!U21="","",'P4'!U21)</f>
        <v>10.02</v>
      </c>
      <c r="M27" s="165">
        <f>IF('P4'!W22="","",'P4'!W22)</f>
        <v>384.10730663747046</v>
      </c>
    </row>
    <row r="28" spans="1:13" ht="14" x14ac:dyDescent="0.15">
      <c r="A28" s="164">
        <v>24</v>
      </c>
      <c r="B28" s="165">
        <f>IF('P3'!A13="","",'P3'!A13)</f>
        <v>66.25</v>
      </c>
      <c r="C28" s="165" t="str">
        <f>IF('P3'!C13="","",'P3'!C13)</f>
        <v>UK</v>
      </c>
      <c r="D28" s="165" t="str">
        <f>IF('P3'!D13="","",'P3'!D13)</f>
        <v>13-14</v>
      </c>
      <c r="E28" s="166">
        <f>IF('P3'!E13="","",'P3'!E13)</f>
        <v>37889</v>
      </c>
      <c r="F28" s="167" t="str">
        <f>IF('P3'!G13="","",'P3'!G13)</f>
        <v>Camilla Eie</v>
      </c>
      <c r="G28" s="167" t="str">
        <f>IF('P3'!G14="","",'P3'!G14)</f>
        <v>Larvik AK</v>
      </c>
      <c r="H28" s="168">
        <f>IF('P3'!N13="","",'P3'!N13)</f>
        <v>33</v>
      </c>
      <c r="I28" s="168">
        <f>IF('P3'!O13="","",'P3'!O13)</f>
        <v>46</v>
      </c>
      <c r="J28" s="165">
        <f>IF('P3'!S13="","",'P3'!S13)</f>
        <v>5.43</v>
      </c>
      <c r="K28" s="165">
        <f>IF('P3'!T13="","",'P3'!T13)</f>
        <v>7.07</v>
      </c>
      <c r="L28" s="165">
        <f>IF('P3'!U13="","",'P3'!U13)</f>
        <v>8.4600000000000009</v>
      </c>
      <c r="M28" s="165">
        <f>IF('P3'!W14="","",'P3'!W14)</f>
        <v>375.39254981634735</v>
      </c>
    </row>
    <row r="29" spans="1:13" ht="14" x14ac:dyDescent="0.15">
      <c r="A29" s="164">
        <v>25</v>
      </c>
      <c r="B29" s="165">
        <f>IF('P4'!A9="","",'P4'!A9)</f>
        <v>81.72</v>
      </c>
      <c r="C29" s="165" t="str">
        <f>IF('P4'!C9="","",'P4'!C9)</f>
        <v>K4</v>
      </c>
      <c r="D29" s="165" t="str">
        <f>IF('P4'!D9="","",'P4'!D9)</f>
        <v>+18</v>
      </c>
      <c r="E29" s="166" t="str">
        <f>IF('P4'!E9="","",'P4'!E9)</f>
        <v>19.06.66</v>
      </c>
      <c r="F29" s="167" t="str">
        <f>IF('P4'!G9="","",'P4'!G9)</f>
        <v>Eva Lundberg</v>
      </c>
      <c r="G29" s="167" t="str">
        <f>IF('P4'!G10="","",'P4'!G10)</f>
        <v>Spydeberg Atletene</v>
      </c>
      <c r="H29" s="168">
        <f>IF('P4'!N9="","",'P4'!N9)</f>
        <v>26</v>
      </c>
      <c r="I29" s="168">
        <f>IF('P4'!O9="","",'P4'!O9)</f>
        <v>34</v>
      </c>
      <c r="J29" s="165">
        <f>IF('P4'!S9="","",'P4'!S9)</f>
        <v>5.23</v>
      </c>
      <c r="K29" s="165">
        <f>IF('P4'!T9="","",'P4'!T9)</f>
        <v>9.65</v>
      </c>
      <c r="L29" s="165">
        <f>IF('P4'!U9="","",'P4'!U9)</f>
        <v>10.01</v>
      </c>
      <c r="M29" s="165">
        <f>IF('P4'!W10="","",'P4'!W10)</f>
        <v>303.01563137874666</v>
      </c>
    </row>
    <row r="30" spans="1:13" ht="14" x14ac:dyDescent="0.15">
      <c r="A30" s="164">
        <v>26</v>
      </c>
      <c r="B30" s="165">
        <f>IF('P3'!A9="","",'P3'!A9)</f>
        <v>40.97</v>
      </c>
      <c r="C30" s="165" t="str">
        <f>IF('P3'!C9="","",'P3'!C9)</f>
        <v>UK</v>
      </c>
      <c r="D30" s="165" t="str">
        <f>IF('P3'!D9="","",'P3'!D9)</f>
        <v>13-14</v>
      </c>
      <c r="E30" s="166">
        <f>IF('P3'!E9="","",'P3'!E9)</f>
        <v>38239</v>
      </c>
      <c r="F30" s="167" t="str">
        <f>IF('P3'!G9="","",'P3'!G9)</f>
        <v>Iben Karete Karlsen</v>
      </c>
      <c r="G30" s="167" t="str">
        <f>IF('P3'!G10="","",'P3'!G10)</f>
        <v>Gjøvik AK</v>
      </c>
      <c r="H30" s="168">
        <f>IF('P3'!N9="","",'P3'!N9)</f>
        <v>16</v>
      </c>
      <c r="I30" s="168">
        <f>IF('P3'!O9="","",'P3'!O9)</f>
        <v>18</v>
      </c>
      <c r="J30" s="165">
        <f>IF('P3'!S9="","",'P3'!S9)</f>
        <v>4.1399999999999997</v>
      </c>
      <c r="K30" s="165">
        <f>IF('P3'!T9="","",'P3'!T9)</f>
        <v>4.2699999999999996</v>
      </c>
      <c r="L30" s="165">
        <f>IF('P3'!U9="","",'P3'!U9)</f>
        <v>9.58</v>
      </c>
      <c r="M30" s="165">
        <f>IF('P3'!W10="","",'P3'!W10)</f>
        <v>227.64804416048622</v>
      </c>
    </row>
    <row r="31" spans="1:13" ht="14" x14ac:dyDescent="0.15">
      <c r="A31" s="164"/>
      <c r="B31" s="165">
        <f>IF('P4'!A31="","",'P4'!A31)</f>
        <v>62.55</v>
      </c>
      <c r="C31" s="165" t="str">
        <f>IF('P4'!C31="","",'P4'!C31)</f>
        <v>SK</v>
      </c>
      <c r="D31" s="165" t="str">
        <f>IF('P4'!D31="","",'P4'!D31)</f>
        <v>+18</v>
      </c>
      <c r="E31" s="166">
        <f>IF('P4'!E31="","",'P4'!E31)</f>
        <v>33658</v>
      </c>
      <c r="F31" s="167" t="str">
        <f>IF('P4'!G31="","",'P4'!G31)</f>
        <v>Anna-Lykke Sandvik</v>
      </c>
      <c r="G31" s="167" t="str">
        <f>IF('P4'!G32="","",'P4'!G32)</f>
        <v>Tønsberg-Kam.</v>
      </c>
      <c r="H31" s="168">
        <f>IF('P4'!N31="","",'P4'!N31)</f>
        <v>61</v>
      </c>
      <c r="I31" s="168" t="str">
        <f>IF('P4'!O31="","",'P4'!O31)</f>
        <v/>
      </c>
      <c r="J31" s="165">
        <f>IF('P4'!S31="","",'P4'!S31)</f>
        <v>6.85</v>
      </c>
      <c r="K31" s="165">
        <f>IF('P4'!T31="","",'P4'!T31)</f>
        <v>10.62</v>
      </c>
      <c r="L31" s="165" t="str">
        <f>IF('P4'!U31="","",'P4'!U31)</f>
        <v/>
      </c>
      <c r="M31" s="165" t="str">
        <f>IF('P4'!W32="","",'P4'!W32)</f>
        <v/>
      </c>
    </row>
    <row r="32" spans="1:13" ht="14" x14ac:dyDescent="0.15">
      <c r="A32" s="164"/>
      <c r="B32" s="165">
        <f>IF('P3'!A19="","",'P3'!A19)</f>
        <v>51</v>
      </c>
      <c r="C32" s="165" t="str">
        <f>IF('P3'!C19="","",'P3'!C19)</f>
        <v>UK</v>
      </c>
      <c r="D32" s="165" t="str">
        <f>IF('P3'!D19="","",'P3'!D19)</f>
        <v>17-18</v>
      </c>
      <c r="E32" s="166">
        <f>IF('P3'!E19="","",'P3'!E19)</f>
        <v>36561</v>
      </c>
      <c r="F32" s="167" t="str">
        <f>IF('P3'!G19="","",'P3'!G19)</f>
        <v>Tiril Boge</v>
      </c>
      <c r="G32" s="167" t="str">
        <f>IF('P3'!G20="","",'P3'!G20)</f>
        <v>AK Bjørgvin</v>
      </c>
      <c r="H32" s="168" t="str">
        <f>IF('P3'!N19="","",'P3'!N19)</f>
        <v/>
      </c>
      <c r="I32" s="168" t="str">
        <f>IF('P3'!O19="","",'P3'!O19)</f>
        <v/>
      </c>
      <c r="J32" s="165" t="str">
        <f>IF('P3'!S19="","",'P3'!S19)</f>
        <v/>
      </c>
      <c r="K32" s="165" t="str">
        <f>IF('P3'!T19="","",'P3'!T19)</f>
        <v/>
      </c>
      <c r="L32" s="165" t="str">
        <f>IF('P3'!U19="","",'P3'!U19)</f>
        <v/>
      </c>
      <c r="M32" s="165" t="str">
        <f>IF('P3'!W20="","",'P3'!W20)</f>
        <v/>
      </c>
    </row>
    <row r="33" spans="1:13" ht="10" customHeight="1" x14ac:dyDescent="0.15"/>
    <row r="34" spans="1:13" ht="21" thickBot="1" x14ac:dyDescent="0.25">
      <c r="A34" s="441" t="s">
        <v>56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3"/>
    </row>
    <row r="35" spans="1:13" s="89" customFormat="1" x14ac:dyDescent="0.15">
      <c r="A35" s="162" t="s">
        <v>49</v>
      </c>
      <c r="B35" s="169" t="s">
        <v>50</v>
      </c>
      <c r="C35" s="169" t="s">
        <v>51</v>
      </c>
      <c r="D35" s="162" t="s">
        <v>52</v>
      </c>
      <c r="E35" s="162" t="s">
        <v>53</v>
      </c>
      <c r="F35" s="163" t="s">
        <v>6</v>
      </c>
      <c r="G35" s="163" t="s">
        <v>44</v>
      </c>
      <c r="H35" s="162" t="s">
        <v>8</v>
      </c>
      <c r="I35" s="162" t="s">
        <v>9</v>
      </c>
      <c r="J35" s="162" t="s">
        <v>54</v>
      </c>
      <c r="K35" s="162" t="s">
        <v>55</v>
      </c>
      <c r="L35" s="162" t="s">
        <v>37</v>
      </c>
      <c r="M35" s="162" t="s">
        <v>11</v>
      </c>
    </row>
    <row r="36" spans="1:13" ht="14" x14ac:dyDescent="0.15">
      <c r="A36" s="164">
        <v>1</v>
      </c>
      <c r="B36" s="165">
        <f>IF('P8'!A23="","",'P8'!A23)</f>
        <v>113.4</v>
      </c>
      <c r="C36" s="165" t="str">
        <f>IF('P8'!C23="","",'P8'!C23)</f>
        <v>SM</v>
      </c>
      <c r="D36" s="165" t="str">
        <f>IF('P8'!D23="","",'P8'!D23)</f>
        <v>+18</v>
      </c>
      <c r="E36" s="166">
        <f>IF('P8'!E23="","",'P8'!E23)</f>
        <v>32866</v>
      </c>
      <c r="F36" s="167" t="str">
        <f>IF('P8'!G23="","",'P8'!G23)</f>
        <v>Kim Eirik Tollefsen</v>
      </c>
      <c r="G36" s="167" t="str">
        <f>IF('P8'!G24="","",'P8'!G24)</f>
        <v>Tønsberg-Kam.</v>
      </c>
      <c r="H36" s="168">
        <f>IF('P8'!N23="","",'P8'!N23)</f>
        <v>155</v>
      </c>
      <c r="I36" s="168">
        <f>IF('P8'!O23="","",'P8'!O23)</f>
        <v>196</v>
      </c>
      <c r="J36" s="165">
        <f>IF('P8'!S23="","",'P8'!S23)</f>
        <v>9.1</v>
      </c>
      <c r="K36" s="165">
        <f>IF('P8'!T23="","",'P8'!T23)</f>
        <v>14.84</v>
      </c>
      <c r="L36" s="165">
        <f>IF('P8'!U23="","",'P8'!U23)</f>
        <v>6.94</v>
      </c>
      <c r="M36" s="165">
        <f>IF('P8'!W24="","",'P8'!W24)</f>
        <v>929.07480969131029</v>
      </c>
    </row>
    <row r="37" spans="1:13" ht="14" x14ac:dyDescent="0.15">
      <c r="A37" s="164">
        <v>2</v>
      </c>
      <c r="B37" s="165">
        <f>IF('P8'!A21="","",'P8'!A21)</f>
        <v>94.64</v>
      </c>
      <c r="C37" s="165" t="str">
        <f>IF('P8'!C21="","",'P8'!C21)</f>
        <v>SM</v>
      </c>
      <c r="D37" s="165" t="str">
        <f>IF('P8'!D21="","",'P8'!D21)</f>
        <v>+18</v>
      </c>
      <c r="E37" s="166">
        <f>IF('P8'!E21="","",'P8'!E21)</f>
        <v>32393</v>
      </c>
      <c r="F37" s="167" t="str">
        <f>IF('P8'!G21="","",'P8'!G21)</f>
        <v>Håvard Grostad</v>
      </c>
      <c r="G37" s="167" t="str">
        <f>IF('P8'!G22="","",'P8'!G22)</f>
        <v>Nidelv IL</v>
      </c>
      <c r="H37" s="168">
        <f>IF('P8'!N21="","",'P8'!N21)</f>
        <v>138</v>
      </c>
      <c r="I37" s="168">
        <f>IF('P8'!O21="","",'P8'!O21)</f>
        <v>165</v>
      </c>
      <c r="J37" s="165">
        <f>IF('P8'!S21="","",'P8'!S21)</f>
        <v>9.19</v>
      </c>
      <c r="K37" s="165">
        <f>IF('P8'!T21="","",'P8'!T21)</f>
        <v>14.32</v>
      </c>
      <c r="L37" s="165">
        <f>IF('P8'!U21="","",'P8'!U21)</f>
        <v>6.12</v>
      </c>
      <c r="M37" s="165">
        <f>IF('P8'!W22="","",'P8'!W22)</f>
        <v>921.25769581236921</v>
      </c>
    </row>
    <row r="38" spans="1:13" ht="14" x14ac:dyDescent="0.15">
      <c r="A38" s="164">
        <v>3</v>
      </c>
      <c r="B38" s="165">
        <f>IF('P8'!A11="","",'P8'!A11)</f>
        <v>85.83</v>
      </c>
      <c r="C38" s="165" t="str">
        <f>IF('P8'!C11="","",'P8'!C11)</f>
        <v>SM</v>
      </c>
      <c r="D38" s="165" t="str">
        <f>IF('P8'!D11="","",'P8'!D11)</f>
        <v>+18</v>
      </c>
      <c r="E38" s="166">
        <f>IF('P8'!E11="","",'P8'!E11)</f>
        <v>32098</v>
      </c>
      <c r="F38" s="167" t="str">
        <f>IF('P8'!G11="","",'P8'!G11)</f>
        <v>Fabian Fosse</v>
      </c>
      <c r="G38" s="167" t="str">
        <f>IF('P8'!G12="","",'P8'!G12)</f>
        <v>AK Bjørgvin</v>
      </c>
      <c r="H38" s="168">
        <f>IF('P8'!N11="","",'P8'!N11)</f>
        <v>116</v>
      </c>
      <c r="I38" s="168">
        <f>IF('P8'!O11="","",'P8'!O11)</f>
        <v>143</v>
      </c>
      <c r="J38" s="165">
        <f>IF('P8'!S11="","",'P8'!S11)</f>
        <v>9.44</v>
      </c>
      <c r="K38" s="165">
        <f>IF('P8'!T11="","",'P8'!T11)</f>
        <v>15.48</v>
      </c>
      <c r="L38" s="165">
        <f>IF('P8'!U11="","",'P8'!U11)</f>
        <v>6.22</v>
      </c>
      <c r="M38" s="165">
        <f>IF('P8'!W12="","",'P8'!W12)</f>
        <v>892.20356788410072</v>
      </c>
    </row>
    <row r="39" spans="1:13" ht="14" x14ac:dyDescent="0.15">
      <c r="A39" s="164">
        <v>4</v>
      </c>
      <c r="B39" s="165">
        <f>IF('P8'!A19="","",'P8'!A19)</f>
        <v>79.89</v>
      </c>
      <c r="C39" s="165" t="str">
        <f>IF('P8'!C19="","",'P8'!C19)</f>
        <v>SM</v>
      </c>
      <c r="D39" s="165" t="str">
        <f>IF('P8'!D19="","",'P8'!D19)</f>
        <v>+18</v>
      </c>
      <c r="E39" s="166" t="str">
        <f>IF('P8'!E19="","",'P8'!E19)</f>
        <v>05.01.95</v>
      </c>
      <c r="F39" s="167" t="str">
        <f>IF('P8'!G19="","",'P8'!G19)</f>
        <v>Roger B. Myrholt</v>
      </c>
      <c r="G39" s="167" t="str">
        <f>IF('P8'!G20="","",'P8'!G20)</f>
        <v>Tønsberg-Kam.</v>
      </c>
      <c r="H39" s="168">
        <f>IF('P8'!N19="","",'P8'!N19)</f>
        <v>125</v>
      </c>
      <c r="I39" s="168">
        <f>IF('P8'!O19="","",'P8'!O19)</f>
        <v>160</v>
      </c>
      <c r="J39" s="165">
        <f>IF('P8'!S19="","",'P8'!S19)</f>
        <v>9.32</v>
      </c>
      <c r="K39" s="165">
        <f>IF('P8'!T19="","",'P8'!T19)</f>
        <v>9.77</v>
      </c>
      <c r="L39" s="165">
        <f>IF('P8'!U19="","",'P8'!U19)</f>
        <v>6.06</v>
      </c>
      <c r="M39" s="165">
        <f>IF('P8'!W20="","",'P8'!W20)</f>
        <v>881.66119773117589</v>
      </c>
    </row>
    <row r="40" spans="1:13" ht="14" x14ac:dyDescent="0.15">
      <c r="A40" s="164">
        <v>5</v>
      </c>
      <c r="B40" s="165">
        <f>IF('P7'!A21="","",'P7'!A21)</f>
        <v>85.26</v>
      </c>
      <c r="C40" s="165" t="str">
        <f>IF('P7'!C21="","",'P7'!C21)</f>
        <v>SM</v>
      </c>
      <c r="D40" s="165" t="str">
        <f>IF('P7'!D21="","",'P7'!D21)</f>
        <v>+18</v>
      </c>
      <c r="E40" s="166" t="str">
        <f>IF('P7'!E21="","",'P7'!E21)</f>
        <v>22.02.96</v>
      </c>
      <c r="F40" s="167" t="str">
        <f>IF('P7'!G21="","",'P7'!G21)</f>
        <v>Peter Wilke</v>
      </c>
      <c r="G40" s="167" t="str">
        <f>IF('P7'!G22="","",'P7'!G22)</f>
        <v>IL Brodd</v>
      </c>
      <c r="H40" s="168">
        <f>IF('P7'!N21="","",'P7'!N21)</f>
        <v>117</v>
      </c>
      <c r="I40" s="168">
        <f>IF('P7'!O21="","",'P7'!O21)</f>
        <v>130</v>
      </c>
      <c r="J40" s="165">
        <f>IF('P7'!S21="","",'P7'!S21)</f>
        <v>8.82</v>
      </c>
      <c r="K40" s="165">
        <f>IF('P7'!T21="","",'P7'!T21)</f>
        <v>15.44</v>
      </c>
      <c r="L40" s="165">
        <f>IF('P7'!U21="","",'P7'!U21)</f>
        <v>5.93</v>
      </c>
      <c r="M40" s="165">
        <f>IF('P7'!W22="","",'P7'!W22)</f>
        <v>875.35347409311566</v>
      </c>
    </row>
    <row r="41" spans="1:13" ht="14" x14ac:dyDescent="0.15">
      <c r="A41" s="164">
        <v>6</v>
      </c>
      <c r="B41" s="165">
        <f>IF('P7'!A19="","",'P7'!A19)</f>
        <v>88.23</v>
      </c>
      <c r="C41" s="165" t="str">
        <f>IF('P7'!C19="","",'P7'!C19)</f>
        <v>SM</v>
      </c>
      <c r="D41" s="165" t="str">
        <f>IF('P7'!D19="","",'P7'!D19)</f>
        <v>+18</v>
      </c>
      <c r="E41" s="166" t="str">
        <f>IF('P7'!E19="","",'P7'!E19)</f>
        <v>16.06.91</v>
      </c>
      <c r="F41" s="167" t="str">
        <f>IF('P7'!G19="","",'P7'!G19)</f>
        <v>Ole Morten Joneid</v>
      </c>
      <c r="G41" s="167" t="str">
        <f>IF('P7'!G20="","",'P7'!G20)</f>
        <v>Spydeberg Atletene</v>
      </c>
      <c r="H41" s="168">
        <f>IF('P7'!N19="","",'P7'!N19)</f>
        <v>110</v>
      </c>
      <c r="I41" s="168">
        <f>IF('P7'!O19="","",'P7'!O19)</f>
        <v>144</v>
      </c>
      <c r="J41" s="165">
        <f>IF('P7'!S19="","",'P7'!S19)</f>
        <v>9.11</v>
      </c>
      <c r="K41" s="165">
        <f>IF('P7'!T19="","",'P7'!T19)</f>
        <v>13.2</v>
      </c>
      <c r="L41" s="165">
        <f>IF('P7'!U19="","",'P7'!U19)</f>
        <v>6.29</v>
      </c>
      <c r="M41" s="165">
        <f>IF('P7'!W20="","",'P7'!W20)</f>
        <v>846.34405927587306</v>
      </c>
    </row>
    <row r="42" spans="1:13" ht="14" x14ac:dyDescent="0.15">
      <c r="A42" s="164">
        <v>7</v>
      </c>
      <c r="B42" s="165">
        <f>IF('P8'!A17="","",'P8'!A17)</f>
        <v>93.57</v>
      </c>
      <c r="C42" s="165" t="str">
        <f>IF('P8'!C17="","",'P8'!C17)</f>
        <v>SM</v>
      </c>
      <c r="D42" s="165" t="str">
        <f>IF('P8'!D17="","",'P8'!D17)</f>
        <v>+18</v>
      </c>
      <c r="E42" s="166">
        <f>IF('P8'!E17="","",'P8'!E17)</f>
        <v>34774</v>
      </c>
      <c r="F42" s="167" t="str">
        <f>IF('P8'!G17="","",'P8'!G17)</f>
        <v>Tore Gjøringbø</v>
      </c>
      <c r="G42" s="167" t="str">
        <f>IF('P8'!G18="","",'P8'!G18)</f>
        <v>Tambarskjelvar IL</v>
      </c>
      <c r="H42" s="168">
        <f>IF('P8'!N17="","",'P8'!N17)</f>
        <v>127</v>
      </c>
      <c r="I42" s="168">
        <f>IF('P8'!O17="","",'P8'!O17)</f>
        <v>155</v>
      </c>
      <c r="J42" s="165">
        <f>IF('P8'!S17="","",'P8'!S17)</f>
        <v>8.5500000000000007</v>
      </c>
      <c r="K42" s="165">
        <f>IF('P8'!T17="","",'P8'!T17)</f>
        <v>13.12</v>
      </c>
      <c r="L42" s="165">
        <f>IF('P8'!U17="","",'P8'!U17)</f>
        <v>6.72</v>
      </c>
      <c r="M42" s="165">
        <f>IF('P8'!W18="","",'P8'!W18)</f>
        <v>843.25874781871516</v>
      </c>
    </row>
    <row r="43" spans="1:13" ht="14" x14ac:dyDescent="0.15">
      <c r="A43" s="164">
        <v>8</v>
      </c>
      <c r="B43" s="165">
        <f>IF('P7'!A9="","",'P7'!A9)</f>
        <v>72.73</v>
      </c>
      <c r="C43" s="165" t="str">
        <f>IF('P7'!C9="","",'P7'!C9)</f>
        <v>SM</v>
      </c>
      <c r="D43" s="165" t="str">
        <f>IF('P7'!D9="","",'P7'!D9)</f>
        <v>+18</v>
      </c>
      <c r="E43" s="166" t="str">
        <f>IF('P7'!E9="","",'P7'!E9)</f>
        <v>02.09.94</v>
      </c>
      <c r="F43" s="167" t="str">
        <f>IF('P7'!G9="","",'P7'!G9)</f>
        <v>Jantsen Øverås</v>
      </c>
      <c r="G43" s="167" t="str">
        <f>IF('P7'!G10="","",'P7'!G10)</f>
        <v>Tambarskjelvar IL</v>
      </c>
      <c r="H43" s="168">
        <f>IF('P7'!N9="","",'P7'!N9)</f>
        <v>100</v>
      </c>
      <c r="I43" s="168">
        <f>IF('P7'!O9="","",'P7'!O9)</f>
        <v>130</v>
      </c>
      <c r="J43" s="165">
        <f>IF('P7'!S9="","",'P7'!S9)</f>
        <v>8.7799999999999994</v>
      </c>
      <c r="K43" s="165">
        <f>IF('P7'!T9="","",'P7'!T9)</f>
        <v>12.99</v>
      </c>
      <c r="L43" s="165">
        <f>IF('P7'!U9="","",'P7'!U9)</f>
        <v>6.47</v>
      </c>
      <c r="M43" s="165">
        <f>IF('P7'!W10="","",'P7'!W10)</f>
        <v>830.81789246222536</v>
      </c>
    </row>
    <row r="44" spans="1:13" ht="14" x14ac:dyDescent="0.15">
      <c r="A44" s="164">
        <v>9</v>
      </c>
      <c r="B44" s="165">
        <f>IF('P7'!A11="","",'P7'!A11)</f>
        <v>100.32</v>
      </c>
      <c r="C44" s="165" t="str">
        <f>IF('P7'!C11="","",'P7'!C11)</f>
        <v>SM</v>
      </c>
      <c r="D44" s="165" t="str">
        <f>IF('P7'!D11="","",'P7'!D11)</f>
        <v>+18</v>
      </c>
      <c r="E44" s="166">
        <f>IF('P7'!E11="","",'P7'!E11)</f>
        <v>32137</v>
      </c>
      <c r="F44" s="167" t="str">
        <f>IF('P7'!G11="","",'P7'!G11)</f>
        <v>Geir Amund Svan Hasle</v>
      </c>
      <c r="G44" s="167" t="str">
        <f>IF('P7'!G12="","",'P7'!G12)</f>
        <v>Nidelv IL</v>
      </c>
      <c r="H44" s="168">
        <f>IF('P7'!N11="","",'P7'!N11)</f>
        <v>103</v>
      </c>
      <c r="I44" s="168">
        <f>IF('P7'!O11="","",'P7'!O11)</f>
        <v>128</v>
      </c>
      <c r="J44" s="165">
        <f>IF('P7'!S11="","",'P7'!S11)</f>
        <v>8.92</v>
      </c>
      <c r="K44" s="165">
        <f>IF('P7'!T11="","",'P7'!T11)</f>
        <v>15.48</v>
      </c>
      <c r="L44" s="165">
        <f>IF('P7'!U11="","",'P7'!U11)</f>
        <v>6.12</v>
      </c>
      <c r="M44" s="165">
        <f>IF('P7'!W12="","",'P7'!W12)</f>
        <v>824.19653760885137</v>
      </c>
    </row>
    <row r="45" spans="1:13" ht="14" x14ac:dyDescent="0.15">
      <c r="A45" s="164">
        <v>10</v>
      </c>
      <c r="B45" s="165">
        <f>IF('P1'!A21="","",'P1'!A21)</f>
        <v>61.11</v>
      </c>
      <c r="C45" s="165" t="str">
        <f>IF('P1'!C21="","",'P1'!C21)</f>
        <v>UM</v>
      </c>
      <c r="D45" s="165" t="str">
        <f>IF('P1'!D21="","",'P1'!D21)</f>
        <v>17-18</v>
      </c>
      <c r="E45" s="166">
        <f>IF('P1'!E21="","",'P1'!E21)</f>
        <v>36879</v>
      </c>
      <c r="F45" s="167" t="str">
        <f>IF('P1'!G21="","",'P1'!G21)</f>
        <v>Marcus Bratli</v>
      </c>
      <c r="G45" s="167" t="str">
        <f>IF('P1'!G22="","",'P1'!G22)</f>
        <v>AK Bjørgvin</v>
      </c>
      <c r="H45" s="168">
        <f>IF('P1'!N21="","",'P1'!N21)</f>
        <v>95</v>
      </c>
      <c r="I45" s="168">
        <f>IF('P1'!O21="","",'P1'!O21)</f>
        <v>116</v>
      </c>
      <c r="J45" s="165">
        <f>IF('P1'!S21="","",'P1'!S21)</f>
        <v>8.15</v>
      </c>
      <c r="K45" s="165">
        <f>IF('P1'!T21="","",'P1'!T21)</f>
        <v>11.53</v>
      </c>
      <c r="L45" s="165">
        <f>IF('P1'!U21="","",'P1'!U21)</f>
        <v>6.15</v>
      </c>
      <c r="M45" s="165">
        <f>IF('P1'!W22="","",'P1'!W22)</f>
        <v>823.37309871420359</v>
      </c>
    </row>
    <row r="46" spans="1:13" ht="14" x14ac:dyDescent="0.15">
      <c r="A46" s="164">
        <v>11</v>
      </c>
      <c r="B46" s="165">
        <f>IF('P7'!A15="","",'P7'!A15)</f>
        <v>73.92</v>
      </c>
      <c r="C46" s="165" t="str">
        <f>IF('P7'!C15="","",'P7'!C15)</f>
        <v>SM</v>
      </c>
      <c r="D46" s="165" t="str">
        <f>IF('P7'!D15="","",'P7'!D15)</f>
        <v>+18</v>
      </c>
      <c r="E46" s="166" t="str">
        <f>IF('P7'!E15="","",'P7'!E15)</f>
        <v>20.05.88</v>
      </c>
      <c r="F46" s="167" t="str">
        <f>IF('P7'!G15="","",'P7'!G15)</f>
        <v>Patrik Wevelstad</v>
      </c>
      <c r="G46" s="167" t="str">
        <f>IF('P7'!G16="","",'P7'!G16)</f>
        <v>Spydeberg Atletene</v>
      </c>
      <c r="H46" s="168">
        <f>IF('P7'!N15="","",'P7'!N15)</f>
        <v>100</v>
      </c>
      <c r="I46" s="168">
        <f>IF('P7'!O15="","",'P7'!O15)</f>
        <v>125</v>
      </c>
      <c r="J46" s="165">
        <f>IF('P7'!S15="","",'P7'!S15)</f>
        <v>8.8000000000000007</v>
      </c>
      <c r="K46" s="165">
        <f>IF('P7'!T15="","",'P7'!T15)</f>
        <v>11.83</v>
      </c>
      <c r="L46" s="165">
        <f>IF('P7'!U15="","",'P7'!U15)</f>
        <v>6.15</v>
      </c>
      <c r="M46" s="165">
        <f>IF('P7'!W16="","",'P7'!W16)</f>
        <v>818.0920768161161</v>
      </c>
    </row>
    <row r="47" spans="1:13" ht="14" x14ac:dyDescent="0.15">
      <c r="A47" s="164">
        <v>12</v>
      </c>
      <c r="B47" s="165">
        <f>IF('P1'!A19="","",'P1'!A19)</f>
        <v>63.52</v>
      </c>
      <c r="C47" s="165" t="str">
        <f>IF('P1'!C19="","",'P1'!C19)</f>
        <v>UM</v>
      </c>
      <c r="D47" s="165" t="str">
        <f>IF('P1'!D19="","",'P1'!D19)</f>
        <v>17-18</v>
      </c>
      <c r="E47" s="166">
        <f>IF('P1'!E19="","",'P1'!E19)</f>
        <v>36529</v>
      </c>
      <c r="F47" s="167" t="str">
        <f>IF('P1'!G19="","",'P1'!G19)</f>
        <v>Robert Andre Moldestad</v>
      </c>
      <c r="G47" s="167" t="str">
        <f>IF('P1'!G20="","",'P1'!G20)</f>
        <v>Breimsbygda IL</v>
      </c>
      <c r="H47" s="168">
        <f>IF('P1'!N19="","",'P1'!N19)</f>
        <v>85</v>
      </c>
      <c r="I47" s="168">
        <f>IF('P1'!O19="","",'P1'!O19)</f>
        <v>110</v>
      </c>
      <c r="J47" s="165">
        <f>IF('P1'!S19="","",'P1'!S19)</f>
        <v>8.83</v>
      </c>
      <c r="K47" s="165">
        <f>IF('P1'!T19="","",'P1'!T19)</f>
        <v>11.55</v>
      </c>
      <c r="L47" s="165">
        <f>IF('P1'!U19="","",'P1'!U19)</f>
        <v>5.84</v>
      </c>
      <c r="M47" s="165">
        <f>IF('P1'!W20="","",'P1'!W20)</f>
        <v>811.88976005057793</v>
      </c>
    </row>
    <row r="48" spans="1:13" ht="14" x14ac:dyDescent="0.15">
      <c r="A48" s="164">
        <v>13</v>
      </c>
      <c r="B48" s="165">
        <f>IF('P8'!A13="","",'P8'!A13)</f>
        <v>85.54</v>
      </c>
      <c r="C48" s="165" t="str">
        <f>IF('P8'!C13="","",'P8'!C13)</f>
        <v>SM</v>
      </c>
      <c r="D48" s="165" t="str">
        <f>IF('P8'!D13="","",'P8'!D13)</f>
        <v>+18</v>
      </c>
      <c r="E48" s="166" t="str">
        <f>IF('P8'!E13="","",'P8'!E13)</f>
        <v>11.01.89</v>
      </c>
      <c r="F48" s="167" t="str">
        <f>IF('P8'!G13="","",'P8'!G13)</f>
        <v>Leik Simon Aas</v>
      </c>
      <c r="G48" s="167" t="str">
        <f>IF('P8'!G14="","",'P8'!G14)</f>
        <v>T &amp; IL National</v>
      </c>
      <c r="H48" s="168">
        <f>IF('P8'!N13="","",'P8'!N13)</f>
        <v>121</v>
      </c>
      <c r="I48" s="168">
        <f>IF('P8'!O13="","",'P8'!O13)</f>
        <v>142</v>
      </c>
      <c r="J48" s="165">
        <f>IF('P8'!S13="","",'P8'!S13)</f>
        <v>8.1</v>
      </c>
      <c r="K48" s="165">
        <f>IF('P8'!T13="","",'P8'!T13)</f>
        <v>11.71</v>
      </c>
      <c r="L48" s="165">
        <f>IF('P8'!U13="","",'P8'!U13)</f>
        <v>6.76</v>
      </c>
      <c r="M48" s="165">
        <f>IF('P8'!W14="","",'P8'!W14)</f>
        <v>806.49575404793018</v>
      </c>
    </row>
    <row r="49" spans="1:13" ht="14" x14ac:dyDescent="0.15">
      <c r="A49" s="164">
        <v>14</v>
      </c>
      <c r="B49" s="165">
        <f>IF('P6'!A11="","",'P6'!A11)</f>
        <v>72.010000000000005</v>
      </c>
      <c r="C49" s="165" t="str">
        <f>IF('P6'!C11="","",'P6'!C11)</f>
        <v>SM</v>
      </c>
      <c r="D49" s="165" t="str">
        <f>IF('P6'!D11="","",'P6'!D11)</f>
        <v>+18</v>
      </c>
      <c r="E49" s="166" t="str">
        <f>IF('P6'!E11="","",'P6'!E11)</f>
        <v>06.05.95</v>
      </c>
      <c r="F49" s="167" t="str">
        <f>IF('P6'!G11="","",'P6'!G11)</f>
        <v>Johan Fredrik Murberg</v>
      </c>
      <c r="G49" s="167" t="str">
        <f>IF('P6'!G12="","",'P6'!G12)</f>
        <v>Larvik AK</v>
      </c>
      <c r="H49" s="168">
        <f>IF('P6'!N11="","",'P6'!N11)</f>
        <v>95</v>
      </c>
      <c r="I49" s="168">
        <f>IF('P6'!O11="","",'P6'!O11)</f>
        <v>102</v>
      </c>
      <c r="J49" s="165">
        <f>IF('P6'!S11="","",'P6'!S11)</f>
        <v>9.39</v>
      </c>
      <c r="K49" s="165">
        <f>IF('P6'!T11="","",'P6'!T11)</f>
        <v>12.94</v>
      </c>
      <c r="L49" s="165">
        <f>IF('P6'!U11="","",'P6'!U11)</f>
        <v>6.13</v>
      </c>
      <c r="M49" s="165">
        <f>IF('P6'!W12="","",'P6'!W12)</f>
        <v>804.72457474261671</v>
      </c>
    </row>
    <row r="50" spans="1:13" ht="14" x14ac:dyDescent="0.15">
      <c r="A50" s="164">
        <v>15</v>
      </c>
      <c r="B50" s="165">
        <f>IF('P1'!A15="","",'P1'!A15)</f>
        <v>76.98</v>
      </c>
      <c r="C50" s="165" t="str">
        <f>IF('P1'!C15="","",'P1'!C15)</f>
        <v>UM</v>
      </c>
      <c r="D50" s="165" t="str">
        <f>IF('P1'!D15="","",'P1'!D15)</f>
        <v>15-16</v>
      </c>
      <c r="E50" s="166">
        <f>IF('P1'!E15="","",'P1'!E15)</f>
        <v>37233</v>
      </c>
      <c r="F50" s="167" t="str">
        <f>IF('P1'!G15="","",'P1'!G15)</f>
        <v>Øystein Aleksander Skauge</v>
      </c>
      <c r="G50" s="167" t="str">
        <f>IF('P1'!G16="","",'P1'!G16)</f>
        <v>Nidelv IL</v>
      </c>
      <c r="H50" s="168">
        <f>IF('P1'!N15="","",'P1'!N15)</f>
        <v>100</v>
      </c>
      <c r="I50" s="168">
        <f>IF('P1'!O15="","",'P1'!O15)</f>
        <v>120</v>
      </c>
      <c r="J50" s="165">
        <f>IF('P1'!S15="","",'P1'!S15)</f>
        <v>8.35</v>
      </c>
      <c r="K50" s="165">
        <f>IF('P1'!T15="","",'P1'!T15)</f>
        <v>12.43</v>
      </c>
      <c r="L50" s="165">
        <f>IF('P1'!U15="","",'P1'!U15)</f>
        <v>6.38</v>
      </c>
      <c r="M50" s="165">
        <f>IF('P1'!W16="","",'P1'!W16)</f>
        <v>792.66499432914418</v>
      </c>
    </row>
    <row r="51" spans="1:13" ht="14" x14ac:dyDescent="0.15">
      <c r="A51" s="164">
        <v>16</v>
      </c>
      <c r="B51" s="165">
        <f>IF('P7'!A17="","",'P7'!A17)</f>
        <v>97.79</v>
      </c>
      <c r="C51" s="165" t="str">
        <f>IF('P7'!C17="","",'P7'!C17)</f>
        <v>SM</v>
      </c>
      <c r="D51" s="165" t="str">
        <f>IF('P7'!D17="","",'P7'!D17)</f>
        <v>+18</v>
      </c>
      <c r="E51" s="166" t="str">
        <f>IF('P7'!E17="","",'P7'!E17)</f>
        <v>03.06.87</v>
      </c>
      <c r="F51" s="167" t="str">
        <f>IF('P7'!G17="","",'P7'!G17)</f>
        <v>Kim Helge Moe</v>
      </c>
      <c r="G51" s="167" t="str">
        <f>IF('P7'!G18="","",'P7'!G18)</f>
        <v>Vigrestad IK</v>
      </c>
      <c r="H51" s="168">
        <f>IF('P7'!N17="","",'P7'!N17)</f>
        <v>112</v>
      </c>
      <c r="I51" s="168">
        <f>IF('P7'!O17="","",'P7'!O17)</f>
        <v>136</v>
      </c>
      <c r="J51" s="165">
        <f>IF('P7'!S17="","",'P7'!S17)</f>
        <v>8.49</v>
      </c>
      <c r="K51" s="165">
        <f>IF('P7'!T17="","",'P7'!T17)</f>
        <v>13.24</v>
      </c>
      <c r="L51" s="165">
        <f>IF('P7'!U17="","",'P7'!U17)</f>
        <v>6.71</v>
      </c>
      <c r="M51" s="165">
        <f>IF('P7'!W18="","",'P7'!W18)</f>
        <v>790.69954475953898</v>
      </c>
    </row>
    <row r="52" spans="1:13" ht="14" x14ac:dyDescent="0.15">
      <c r="A52" s="164">
        <v>17</v>
      </c>
      <c r="B52" s="165">
        <f>IF('P8'!A15="","",'P8'!A15)</f>
        <v>105.66</v>
      </c>
      <c r="C52" s="165" t="str">
        <f>IF('P8'!C15="","",'P8'!C15)</f>
        <v>SM</v>
      </c>
      <c r="D52" s="165" t="str">
        <f>IF('P8'!D15="","",'P8'!D15)</f>
        <v>+18</v>
      </c>
      <c r="E52" s="166" t="str">
        <f>IF('P8'!E15="","",'P8'!E15)</f>
        <v>19.09.88</v>
      </c>
      <c r="F52" s="167" t="str">
        <f>IF('P8'!G15="","",'P8'!G15)</f>
        <v>Lars Joachim Nilsen</v>
      </c>
      <c r="G52" s="167" t="str">
        <f>IF('P8'!G16="","",'P8'!G16)</f>
        <v>T &amp; IL National</v>
      </c>
      <c r="H52" s="168">
        <f>IF('P8'!N15="","",'P8'!N15)</f>
        <v>114</v>
      </c>
      <c r="I52" s="168">
        <f>IF('P8'!O15="","",'P8'!O15)</f>
        <v>148</v>
      </c>
      <c r="J52" s="165">
        <f>IF('P8'!S15="","",'P8'!S15)</f>
        <v>7.67</v>
      </c>
      <c r="K52" s="165">
        <f>IF('P8'!T15="","",'P8'!T15)</f>
        <v>12.81</v>
      </c>
      <c r="L52" s="165">
        <f>IF('P8'!U15="","",'P8'!U15)</f>
        <v>6.53</v>
      </c>
      <c r="M52" s="165">
        <f>IF('P8'!W16="","",'P8'!W16)</f>
        <v>785.9679685946378</v>
      </c>
    </row>
    <row r="53" spans="1:13" ht="14" x14ac:dyDescent="0.15">
      <c r="A53" s="164">
        <v>18</v>
      </c>
      <c r="B53" s="165">
        <f>IF('P6'!A23="","",'P6'!A23)</f>
        <v>71.47</v>
      </c>
      <c r="C53" s="165" t="str">
        <f>IF('P6'!C23="","",'P6'!C23)</f>
        <v>SM</v>
      </c>
      <c r="D53" s="165" t="str">
        <f>IF('P6'!D23="","",'P6'!D23)</f>
        <v>+18</v>
      </c>
      <c r="E53" s="166" t="str">
        <f>IF('P6'!E23="","",'P6'!E23)</f>
        <v>09.11.96</v>
      </c>
      <c r="F53" s="167" t="str">
        <f>IF('P6'!G23="","",'P6'!G23)</f>
        <v>Runar Klungrvik</v>
      </c>
      <c r="G53" s="167" t="str">
        <f>IF('P6'!G24="","",'P6'!G24)</f>
        <v>Hitra VK</v>
      </c>
      <c r="H53" s="168">
        <f>IF('P6'!N23="","",'P6'!N23)</f>
        <v>100</v>
      </c>
      <c r="I53" s="168">
        <f>IF('P6'!O23="","",'P6'!O23)</f>
        <v>117</v>
      </c>
      <c r="J53" s="165">
        <f>IF('P6'!S23="","",'P6'!S23)</f>
        <v>8.06</v>
      </c>
      <c r="K53" s="165">
        <f>IF('P6'!T23="","",'P6'!T23)</f>
        <v>10.57</v>
      </c>
      <c r="L53" s="165">
        <f>IF('P6'!U23="","",'P6'!U23)</f>
        <v>6.43</v>
      </c>
      <c r="M53" s="165">
        <f>IF('P6'!W24="","",'P6'!W24)</f>
        <v>770.69770842101423</v>
      </c>
    </row>
    <row r="54" spans="1:13" ht="14" x14ac:dyDescent="0.15">
      <c r="A54" s="164">
        <v>19</v>
      </c>
      <c r="B54" s="165">
        <f>IF('P7'!A25="","",'P7'!A25)</f>
        <v>91.94</v>
      </c>
      <c r="C54" s="165" t="str">
        <f>IF('P7'!C25="","",'P7'!C25)</f>
        <v>JM</v>
      </c>
      <c r="D54" s="165" t="str">
        <f>IF('P7'!D25="","",'P7'!D25)</f>
        <v>+18</v>
      </c>
      <c r="E54" s="166">
        <f>IF('P7'!E25="","",'P7'!E25)</f>
        <v>35434</v>
      </c>
      <c r="F54" s="167" t="str">
        <f>IF('P7'!G25="","",'P7'!G25)</f>
        <v>Ole Magnus Strand</v>
      </c>
      <c r="G54" s="167" t="str">
        <f>IF('P7'!G26="","",'P7'!G26)</f>
        <v>Hitra VK</v>
      </c>
      <c r="H54" s="168">
        <f>IF('P7'!N25="","",'P7'!N25)</f>
        <v>110</v>
      </c>
      <c r="I54" s="168">
        <f>IF('P7'!O25="","",'P7'!O25)</f>
        <v>140</v>
      </c>
      <c r="J54" s="165">
        <f>IF('P7'!S25="","",'P7'!S25)</f>
        <v>8.0299999999999994</v>
      </c>
      <c r="K54" s="165">
        <f>IF('P7'!T25="","",'P7'!T25)</f>
        <v>11.61</v>
      </c>
      <c r="L54" s="165">
        <f>IF('P7'!U25="","",'P7'!U25)</f>
        <v>6.92</v>
      </c>
      <c r="M54" s="165">
        <f>IF('P7'!W26="","",'P7'!W26)</f>
        <v>765.47984639371998</v>
      </c>
    </row>
    <row r="55" spans="1:13" ht="14" x14ac:dyDescent="0.15">
      <c r="A55" s="164">
        <v>20</v>
      </c>
      <c r="B55" s="165">
        <f>IF('P7'!A13="","",'P7'!A13)</f>
        <v>109.42</v>
      </c>
      <c r="C55" s="165" t="str">
        <f>IF('P7'!C13="","",'P7'!C13)</f>
        <v>SM</v>
      </c>
      <c r="D55" s="165" t="str">
        <f>IF('P7'!D13="","",'P7'!D13)</f>
        <v>+18</v>
      </c>
      <c r="E55" s="166" t="str">
        <f>IF('P7'!E13="","",'P7'!E13)</f>
        <v>06.06.87</v>
      </c>
      <c r="F55" s="167" t="str">
        <f>IF('P7'!G13="","",'P7'!G13)</f>
        <v>John Anders Terland</v>
      </c>
      <c r="G55" s="167" t="str">
        <f>IF('P7'!G14="","",'P7'!G14)</f>
        <v>T &amp; IL National</v>
      </c>
      <c r="H55" s="168">
        <f>IF('P7'!N13="","",'P7'!N13)</f>
        <v>95</v>
      </c>
      <c r="I55" s="168">
        <f>IF('P7'!O13="","",'P7'!O13)</f>
        <v>128</v>
      </c>
      <c r="J55" s="165">
        <f>IF('P7'!S13="","",'P7'!S13)</f>
        <v>8.51</v>
      </c>
      <c r="K55" s="165">
        <f>IF('P7'!T13="","",'P7'!T13)</f>
        <v>15.38</v>
      </c>
      <c r="L55" s="165">
        <f>IF('P7'!U13="","",'P7'!U13)</f>
        <v>6.97</v>
      </c>
      <c r="M55" s="165">
        <f>IF('P7'!W14="","",'P7'!W14)</f>
        <v>763.18838183427715</v>
      </c>
    </row>
    <row r="56" spans="1:13" ht="14" x14ac:dyDescent="0.15">
      <c r="A56" s="164">
        <v>21</v>
      </c>
      <c r="B56" s="165">
        <f>IF('P6'!A21="","",'P6'!A21)</f>
        <v>89.57</v>
      </c>
      <c r="C56" s="165" t="str">
        <f>IF('P6'!C21="","",'P6'!C21)</f>
        <v>SM</v>
      </c>
      <c r="D56" s="165" t="str">
        <f>IF('P6'!D21="","",'P6'!D21)</f>
        <v>+18</v>
      </c>
      <c r="E56" s="166">
        <f>IF('P6'!E21="","",'P6'!E21)</f>
        <v>35194</v>
      </c>
      <c r="F56" s="167" t="str">
        <f>IF('P6'!G21="","",'P6'!G21)</f>
        <v>Arne Fless Prestholt</v>
      </c>
      <c r="G56" s="167" t="str">
        <f>IF('P6'!G22="","",'P6'!G22)</f>
        <v>Nidelv IL</v>
      </c>
      <c r="H56" s="168">
        <f>IF('P6'!N21="","",'P6'!N21)</f>
        <v>100</v>
      </c>
      <c r="I56" s="168">
        <f>IF('P6'!O21="","",'P6'!O21)</f>
        <v>130</v>
      </c>
      <c r="J56" s="165">
        <f>IF('P6'!S21="","",'P6'!S21)</f>
        <v>7.35</v>
      </c>
      <c r="K56" s="165">
        <f>IF('P6'!T21="","",'P6'!T21)</f>
        <v>11.96</v>
      </c>
      <c r="L56" s="165">
        <f>IF('P6'!U21="","",'P6'!U21)</f>
        <v>6.52</v>
      </c>
      <c r="M56" s="165">
        <f>IF('P6'!W22="","",'P6'!W22)</f>
        <v>748.19924277429232</v>
      </c>
    </row>
    <row r="57" spans="1:13" ht="14" x14ac:dyDescent="0.15">
      <c r="A57" s="164">
        <v>22</v>
      </c>
      <c r="B57" s="165">
        <f>IF('P6'!A19="","",'P6'!A19)</f>
        <v>84.23</v>
      </c>
      <c r="C57" s="165" t="str">
        <f>IF('P6'!C19="","",'P6'!C19)</f>
        <v>SM</v>
      </c>
      <c r="D57" s="165" t="str">
        <f>IF('P6'!D19="","",'P6'!D19)</f>
        <v>+18</v>
      </c>
      <c r="E57" s="166">
        <f>IF('P6'!E19="","",'P6'!E19)</f>
        <v>35261</v>
      </c>
      <c r="F57" s="167" t="str">
        <f>IF('P6'!G19="","",'P6'!G19)</f>
        <v>Bjarne Bergheim</v>
      </c>
      <c r="G57" s="167" t="str">
        <f>IF('P6'!G20="","",'P6'!G20)</f>
        <v>Breimsbygda IL</v>
      </c>
      <c r="H57" s="168">
        <f>IF('P6'!N19="","",'P6'!N19)</f>
        <v>79</v>
      </c>
      <c r="I57" s="168">
        <f>IF('P6'!O19="","",'P6'!O19)</f>
        <v>107</v>
      </c>
      <c r="J57" s="165">
        <f>IF('P6'!S19="","",'P6'!S19)</f>
        <v>8.6199999999999992</v>
      </c>
      <c r="K57" s="165">
        <f>IF('P6'!T19="","",'P6'!T19)</f>
        <v>12.94</v>
      </c>
      <c r="L57" s="165">
        <f>IF('P6'!U19="","",'P6'!U19)</f>
        <v>6.43</v>
      </c>
      <c r="M57" s="165">
        <f>IF('P6'!W20="","",'P6'!W20)</f>
        <v>735.62574852128671</v>
      </c>
    </row>
    <row r="58" spans="1:13" ht="14" x14ac:dyDescent="0.15">
      <c r="A58" s="164">
        <v>23</v>
      </c>
      <c r="B58" s="165">
        <f>IF('P1'!A17="","",'P1'!A17)</f>
        <v>58.61</v>
      </c>
      <c r="C58" s="165" t="str">
        <f>IF('P1'!C17="","",'P1'!C17)</f>
        <v>UM</v>
      </c>
      <c r="D58" s="165" t="str">
        <f>IF('P1'!D17="","",'P1'!D17)</f>
        <v>17-18</v>
      </c>
      <c r="E58" s="166">
        <f>IF('P1'!E17="","",'P1'!E17)</f>
        <v>36793</v>
      </c>
      <c r="F58" s="167" t="str">
        <f>IF('P1'!G17="","",'P1'!G17)</f>
        <v>Kim Aleksander Kværnø</v>
      </c>
      <c r="G58" s="167" t="str">
        <f>IF('P1'!G18="","",'P1'!G18)</f>
        <v>Hitra VK</v>
      </c>
      <c r="H58" s="168">
        <f>IF('P1'!N17="","",'P1'!N17)</f>
        <v>77</v>
      </c>
      <c r="I58" s="168">
        <f>IF('P1'!O17="","",'P1'!O17)</f>
        <v>98</v>
      </c>
      <c r="J58" s="165">
        <f>IF('P1'!S17="","",'P1'!S17)</f>
        <v>8.3699999999999992</v>
      </c>
      <c r="K58" s="165">
        <f>IF('P1'!T17="","",'P1'!T17)</f>
        <v>9.27</v>
      </c>
      <c r="L58" s="165">
        <f>IF('P1'!U17="","",'P1'!U17)</f>
        <v>6.47</v>
      </c>
      <c r="M58" s="165">
        <f>IF('P1'!W18="","",'P1'!W18)</f>
        <v>735.12949891363235</v>
      </c>
    </row>
    <row r="59" spans="1:13" ht="14" x14ac:dyDescent="0.15">
      <c r="A59" s="164">
        <v>24</v>
      </c>
      <c r="B59" s="165">
        <f>IF('P6'!A13="","",'P6'!A13)</f>
        <v>71.8</v>
      </c>
      <c r="C59" s="165" t="str">
        <f>IF('P6'!C13="","",'P6'!C13)</f>
        <v>SM</v>
      </c>
      <c r="D59" s="165" t="str">
        <f>IF('P6'!D13="","",'P6'!D13)</f>
        <v>+18</v>
      </c>
      <c r="E59" s="166" t="str">
        <f>IF('P6'!E13="","",'P6'!E13)</f>
        <v>03.09.91</v>
      </c>
      <c r="F59" s="167" t="str">
        <f>IF('P6'!G13="","",'P6'!G13)</f>
        <v>Trygve Stenrud Nilsen</v>
      </c>
      <c r="G59" s="167" t="str">
        <f>IF('P6'!G14="","",'P6'!G14)</f>
        <v>Oslo AK</v>
      </c>
      <c r="H59" s="168">
        <f>IF('P6'!N13="","",'P6'!N13)</f>
        <v>80</v>
      </c>
      <c r="I59" s="168">
        <f>IF('P6'!O13="","",'P6'!O13)</f>
        <v>105</v>
      </c>
      <c r="J59" s="165">
        <f>IF('P6'!S13="","",'P6'!S13)</f>
        <v>8.3800000000000008</v>
      </c>
      <c r="K59" s="165">
        <f>IF('P6'!T13="","",'P6'!T13)</f>
        <v>10.98</v>
      </c>
      <c r="L59" s="165">
        <f>IF('P6'!U13="","",'P6'!U13)</f>
        <v>6.55</v>
      </c>
      <c r="M59" s="165">
        <f>IF('P6'!W14="","",'P6'!W14)</f>
        <v>726.66257161652061</v>
      </c>
    </row>
    <row r="60" spans="1:13" ht="14" x14ac:dyDescent="0.15">
      <c r="A60" s="164">
        <v>25</v>
      </c>
      <c r="B60" s="165">
        <f>IF('P1'!A25="","",'P1'!A25)</f>
        <v>73.83</v>
      </c>
      <c r="C60" s="165" t="str">
        <f>IF('P1'!C25="","",'P1'!C25)</f>
        <v>UM</v>
      </c>
      <c r="D60" s="165" t="str">
        <f>IF('P1'!D25="","",'P1'!D25)</f>
        <v>17-18</v>
      </c>
      <c r="E60" s="166">
        <f>IF('P1'!E25="","",'P1'!E25)</f>
        <v>36817</v>
      </c>
      <c r="F60" s="167" t="str">
        <f>IF('P1'!G25="","",'P1'!G25)</f>
        <v>Hans Kristian Lorentzen</v>
      </c>
      <c r="G60" s="167" t="str">
        <f>IF('P1'!G26="","",'P1'!G26)</f>
        <v>AK Bjørgvin</v>
      </c>
      <c r="H60" s="168">
        <f>IF('P1'!N25="","",'P1'!N25)</f>
        <v>78</v>
      </c>
      <c r="I60" s="168">
        <f>IF('P1'!O25="","",'P1'!O25)</f>
        <v>100</v>
      </c>
      <c r="J60" s="165">
        <f>IF('P1'!S25="","",'P1'!S25)</f>
        <v>9.07</v>
      </c>
      <c r="K60" s="165">
        <f>IF('P1'!T25="","",'P1'!T25)</f>
        <v>9.44</v>
      </c>
      <c r="L60" s="165">
        <f>IF('P1'!U25="","",'P1'!U25)</f>
        <v>6.09</v>
      </c>
      <c r="M60" s="165">
        <f>IF('P1'!W26="","",'P1'!W26)</f>
        <v>726.29007270377099</v>
      </c>
    </row>
    <row r="61" spans="1:13" ht="14" x14ac:dyDescent="0.15">
      <c r="A61" s="164">
        <v>26</v>
      </c>
      <c r="B61" s="165">
        <f>IF('P8'!A9="","",'P8'!A9)</f>
        <v>115.32</v>
      </c>
      <c r="C61" s="165" t="str">
        <f>IF('P8'!C9="","",'P8'!C9)</f>
        <v>SM</v>
      </c>
      <c r="D61" s="165" t="str">
        <f>IF('P8'!D9="","",'P8'!D9)</f>
        <v>+18</v>
      </c>
      <c r="E61" s="166" t="str">
        <f>IF('P8'!E9="","",'P8'!E9)</f>
        <v>17.04.91</v>
      </c>
      <c r="F61" s="167" t="str">
        <f>IF('P8'!G9="","",'P8'!G9)</f>
        <v>Tord Gravdal</v>
      </c>
      <c r="G61" s="167" t="str">
        <f>IF('P8'!G10="","",'P8'!G10)</f>
        <v>Vigrestad IK</v>
      </c>
      <c r="H61" s="168">
        <f>IF('P8'!N9="","",'P8'!N9)</f>
        <v>118</v>
      </c>
      <c r="I61" s="168">
        <f>IF('P8'!O9="","",'P8'!O9)</f>
        <v>153</v>
      </c>
      <c r="J61" s="165">
        <f>IF('P8'!S9="","",'P8'!S9)</f>
        <v>7.19</v>
      </c>
      <c r="K61" s="165">
        <f>IF('P8'!T9="","",'P8'!T9)</f>
        <v>10.62</v>
      </c>
      <c r="L61" s="165">
        <f>IF('P8'!U9="","",'P8'!U9)</f>
        <v>7.36</v>
      </c>
      <c r="M61" s="165">
        <f>IF('P8'!W10="","",'P8'!W10)</f>
        <v>720.20929973154637</v>
      </c>
    </row>
    <row r="62" spans="1:13" ht="14" x14ac:dyDescent="0.15">
      <c r="A62" s="164">
        <v>27</v>
      </c>
      <c r="B62" s="165">
        <f>IF('P1'!A27="","",'P1'!A27)</f>
        <v>83.91</v>
      </c>
      <c r="C62" s="165" t="str">
        <f>IF('P1'!C27="","",'P1'!C27)</f>
        <v>JM</v>
      </c>
      <c r="D62" s="165" t="str">
        <f>IF('P1'!D27="","",'P1'!D27)</f>
        <v>17-18</v>
      </c>
      <c r="E62" s="166">
        <f>IF('P1'!E27="","",'P1'!E27)</f>
        <v>36416</v>
      </c>
      <c r="F62" s="167" t="str">
        <f>IF('P1'!G27="","",'P1'!G27)</f>
        <v>Vetle Andersen</v>
      </c>
      <c r="G62" s="167" t="str">
        <f>IF('P1'!G28="","",'P1'!G28)</f>
        <v>Larvik AK</v>
      </c>
      <c r="H62" s="168">
        <f>IF('P1'!N27="","",'P1'!N27)</f>
        <v>75</v>
      </c>
      <c r="I62" s="168">
        <f>IF('P1'!O27="","",'P1'!O27)</f>
        <v>95</v>
      </c>
      <c r="J62" s="165">
        <f>IF('P1'!S27="","",'P1'!S27)</f>
        <v>9.01</v>
      </c>
      <c r="K62" s="165">
        <f>IF('P1'!T27="","",'P1'!T27)</f>
        <v>11.28</v>
      </c>
      <c r="L62" s="165">
        <f>IF('P1'!U27="","",'P1'!U27)</f>
        <v>6.08</v>
      </c>
      <c r="M62" s="165">
        <f>IF('P1'!W28="","",'P1'!W28)</f>
        <v>716.9263963782214</v>
      </c>
    </row>
    <row r="63" spans="1:13" ht="14" x14ac:dyDescent="0.15">
      <c r="A63" s="164">
        <v>28</v>
      </c>
      <c r="B63" s="165">
        <f>IF('P1'!A13="","",'P1'!A13)</f>
        <v>85.5</v>
      </c>
      <c r="C63" s="165" t="str">
        <f>IF('P1'!C13="","",'P1'!C13)</f>
        <v>UM</v>
      </c>
      <c r="D63" s="165" t="str">
        <f>IF('P1'!D13="","",'P1'!D13)</f>
        <v>15-16</v>
      </c>
      <c r="E63" s="166">
        <f>IF('P1'!E13="","",'P1'!E13)</f>
        <v>37288</v>
      </c>
      <c r="F63" s="167" t="str">
        <f>IF('P1'!G13="","",'P1'!G13)</f>
        <v>Dennis Lauritsen</v>
      </c>
      <c r="G63" s="167" t="str">
        <f>IF('P1'!G14="","",'P1'!G14)</f>
        <v>Larvik AK</v>
      </c>
      <c r="H63" s="168">
        <f>IF('P1'!N13="","",'P1'!N13)</f>
        <v>95</v>
      </c>
      <c r="I63" s="168">
        <f>IF('P1'!O13="","",'P1'!O13)</f>
        <v>115</v>
      </c>
      <c r="J63" s="165">
        <f>IF('P1'!S13="","",'P1'!S13)</f>
        <v>6.85</v>
      </c>
      <c r="K63" s="165">
        <f>IF('P1'!T13="","",'P1'!T13)</f>
        <v>12.1</v>
      </c>
      <c r="L63" s="165">
        <f>IF('P1'!U13="","",'P1'!U13)</f>
        <v>7.17</v>
      </c>
      <c r="M63" s="165">
        <f>IF('P1'!W14="","",'P1'!W14)</f>
        <v>694.47781979961678</v>
      </c>
    </row>
    <row r="64" spans="1:13" ht="14" x14ac:dyDescent="0.15">
      <c r="A64" s="164">
        <v>29</v>
      </c>
      <c r="B64" s="165">
        <f>IF('P1'!A23="","",'P1'!A23)</f>
        <v>134.82</v>
      </c>
      <c r="C64" s="165" t="str">
        <f>IF('P1'!C23="","",'P1'!C23)</f>
        <v>UM</v>
      </c>
      <c r="D64" s="165" t="str">
        <f>IF('P1'!D23="","",'P1'!D23)</f>
        <v>17-18</v>
      </c>
      <c r="E64" s="166">
        <f>IF('P1'!E23="","",'P1'!E23)</f>
        <v>36841</v>
      </c>
      <c r="F64" s="167" t="str">
        <f>IF('P1'!G23="","",'P1'!G23)</f>
        <v>Leiv Arne Støyva Sårheim</v>
      </c>
      <c r="G64" s="167" t="str">
        <f>IF('P1'!G24="","",'P1'!G24)</f>
        <v>Breimsbygda IL</v>
      </c>
      <c r="H64" s="168">
        <f>IF('P1'!N23="","",'P1'!N23)</f>
        <v>90</v>
      </c>
      <c r="I64" s="168">
        <f>IF('P1'!O23="","",'P1'!O23)</f>
        <v>125</v>
      </c>
      <c r="J64" s="165">
        <f>IF('P1'!S23="","",'P1'!S23)</f>
        <v>7.13</v>
      </c>
      <c r="K64" s="165">
        <f>IF('P1'!T23="","",'P1'!T23)</f>
        <v>13.07</v>
      </c>
      <c r="L64" s="165">
        <f>IF('P1'!U23="","",'P1'!U23)</f>
        <v>7.25</v>
      </c>
      <c r="M64" s="165">
        <f>IF('P1'!W24="","",'P1'!W24)</f>
        <v>671.40362894884538</v>
      </c>
    </row>
    <row r="65" spans="1:13" ht="14" x14ac:dyDescent="0.15">
      <c r="A65" s="164">
        <v>30</v>
      </c>
      <c r="B65" s="165">
        <f>IF('P6'!A15="","",'P6'!A15)</f>
        <v>85.94</v>
      </c>
      <c r="C65" s="165" t="str">
        <f>IF('P6'!C15="","",'P6'!C15)</f>
        <v>SM</v>
      </c>
      <c r="D65" s="165" t="str">
        <f>IF('P6'!D15="","",'P6'!D15)</f>
        <v>+18</v>
      </c>
      <c r="E65" s="166" t="str">
        <f>IF('P6'!E15="","",'P6'!E15)</f>
        <v>26.12.84</v>
      </c>
      <c r="F65" s="167" t="str">
        <f>IF('P6'!G15="","",'P6'!G15)</f>
        <v>Andreas Nordmo Skauen</v>
      </c>
      <c r="G65" s="167" t="str">
        <f>IF('P6'!G16="","",'P6'!G16)</f>
        <v>Oslo AK</v>
      </c>
      <c r="H65" s="168">
        <f>IF('P6'!N15="","",'P6'!N15)</f>
        <v>87</v>
      </c>
      <c r="I65" s="168">
        <f>IF('P6'!O15="","",'P6'!O15)</f>
        <v>112</v>
      </c>
      <c r="J65" s="165">
        <f>IF('P6'!S15="","",'P6'!S15)</f>
        <v>7.03</v>
      </c>
      <c r="K65" s="165">
        <f>IF('P6'!T15="","",'P6'!T15)</f>
        <v>10.52</v>
      </c>
      <c r="L65" s="165">
        <f>IF('P6'!U15="","",'P6'!U15)</f>
        <v>7.33</v>
      </c>
      <c r="M65" s="165">
        <f>IF('P6'!W16="","",'P6'!W16)</f>
        <v>654.67413780262962</v>
      </c>
    </row>
    <row r="66" spans="1:13" ht="14" x14ac:dyDescent="0.15">
      <c r="A66" s="164">
        <v>31</v>
      </c>
      <c r="B66" s="165">
        <f>IF('P6'!A9="","",'P6'!A9)</f>
        <v>61.39</v>
      </c>
      <c r="C66" s="165" t="str">
        <f>IF('P6'!C9="","",'P6'!C9)</f>
        <v>M1</v>
      </c>
      <c r="D66" s="165" t="str">
        <f>IF('P6'!D9="","",'P6'!D9)</f>
        <v>+18</v>
      </c>
      <c r="E66" s="166" t="str">
        <f>IF('P6'!E9="","",'P6'!E9)</f>
        <v>17.11.79</v>
      </c>
      <c r="F66" s="167" t="str">
        <f>IF('P6'!G9="","",'P6'!G9)</f>
        <v>Harald Borgebund</v>
      </c>
      <c r="G66" s="167" t="str">
        <f>IF('P6'!G10="","",'P6'!G10)</f>
        <v>T &amp; IL National</v>
      </c>
      <c r="H66" s="168">
        <f>IF('P6'!N9="","",'P6'!N9)</f>
        <v>55</v>
      </c>
      <c r="I66" s="168">
        <f>IF('P6'!O9="","",'P6'!O9)</f>
        <v>68</v>
      </c>
      <c r="J66" s="165">
        <f>IF('P6'!S9="","",'P6'!S9)</f>
        <v>7.17</v>
      </c>
      <c r="K66" s="165">
        <f>IF('P6'!T9="","",'P6'!T9)</f>
        <v>8.4499999999999993</v>
      </c>
      <c r="L66" s="165">
        <f>IF('P6'!U9="","",'P6'!U9)</f>
        <v>6.69</v>
      </c>
      <c r="M66" s="165">
        <f>IF('P6'!W10="","",'P6'!W10)</f>
        <v>591.78414385283349</v>
      </c>
    </row>
    <row r="67" spans="1:13" ht="14" x14ac:dyDescent="0.15">
      <c r="A67" s="164">
        <v>32</v>
      </c>
      <c r="B67" s="165">
        <f>IF('P1'!A9="","",'P1'!A9)</f>
        <v>62.61</v>
      </c>
      <c r="C67" s="165" t="str">
        <f>IF('P1'!C9="","",'P1'!C9)</f>
        <v>UM</v>
      </c>
      <c r="D67" s="165" t="str">
        <f>IF('P1'!D9="","",'P1'!D9)</f>
        <v>13-14</v>
      </c>
      <c r="E67" s="166">
        <f>IF('P1'!E9="","",'P1'!E9)</f>
        <v>38105</v>
      </c>
      <c r="F67" s="167" t="str">
        <f>IF('P1'!G9="","",'P1'!G9)</f>
        <v>Henrik Reiakvam</v>
      </c>
      <c r="G67" s="167" t="str">
        <f>IF('P1'!G10="","",'P1'!G10)</f>
        <v>Tambarskjelvar IL</v>
      </c>
      <c r="H67" s="168">
        <f>IF('P1'!N9="","",'P1'!N9)</f>
        <v>52</v>
      </c>
      <c r="I67" s="168">
        <f>IF('P1'!O9="","",'P1'!O9)</f>
        <v>70</v>
      </c>
      <c r="J67" s="165">
        <f>IF('P1'!S9="","",'P1'!S9)</f>
        <v>6.88</v>
      </c>
      <c r="K67" s="165">
        <f>IF('P1'!T9="","",'P1'!T9)</f>
        <v>9.93</v>
      </c>
      <c r="L67" s="165">
        <f>IF('P1'!U9="","",'P1'!U9)</f>
        <v>7.1</v>
      </c>
      <c r="M67" s="165">
        <f>IF('P1'!W10="","",'P1'!W10)</f>
        <v>583.02297228787529</v>
      </c>
    </row>
    <row r="68" spans="1:13" ht="14" x14ac:dyDescent="0.15">
      <c r="A68" s="164">
        <v>33</v>
      </c>
      <c r="B68" s="165">
        <f>IF('P1'!A29="","",'P1'!A29)</f>
        <v>86.51</v>
      </c>
      <c r="C68" s="165" t="str">
        <f>IF('P1'!C29="","",'P1'!C29)</f>
        <v>UM</v>
      </c>
      <c r="D68" s="165" t="str">
        <f>IF('P1'!D29="","",'P1'!D29)</f>
        <v>17-18</v>
      </c>
      <c r="E68" s="166">
        <f>IF('P1'!E29="","",'P1'!E29)</f>
        <v>36882</v>
      </c>
      <c r="F68" s="167" t="str">
        <f>IF('P1'!G29="","",'P1'!G29)</f>
        <v>Daniel Solberg</v>
      </c>
      <c r="G68" s="167" t="str">
        <f>IF('P1'!G30="","",'P1'!G30)</f>
        <v>Tønsberg-Kam.</v>
      </c>
      <c r="H68" s="168">
        <f>IF('P1'!N29="","",'P1'!N29)</f>
        <v>65</v>
      </c>
      <c r="I68" s="168">
        <f>IF('P1'!O29="","",'P1'!O29)</f>
        <v>90</v>
      </c>
      <c r="J68" s="165">
        <f>IF('P1'!S29="","",'P1'!S29)</f>
        <v>6.9</v>
      </c>
      <c r="K68" s="165">
        <f>IF('P1'!T29="","",'P1'!T29)</f>
        <v>7.52</v>
      </c>
      <c r="L68" s="165">
        <f>IF('P1'!U29="","",'P1'!U29)</f>
        <v>7.41</v>
      </c>
      <c r="M68" s="165">
        <f>IF('P1'!W30="","",'P1'!W30)</f>
        <v>548.607733072869</v>
      </c>
    </row>
    <row r="69" spans="1:13" ht="14" x14ac:dyDescent="0.15">
      <c r="A69" s="164">
        <v>34</v>
      </c>
      <c r="B69" s="165">
        <f>IF('P6'!A17="","",'P6'!A17)</f>
        <v>99.72</v>
      </c>
      <c r="C69" s="165" t="str">
        <f>IF('P6'!C17="","",'P6'!C17)</f>
        <v>SM</v>
      </c>
      <c r="D69" s="165" t="str">
        <f>IF('P6'!D17="","",'P6'!D17)</f>
        <v>+18</v>
      </c>
      <c r="E69" s="166">
        <f>IF('P6'!E17="","",'P6'!E17)</f>
        <v>32064</v>
      </c>
      <c r="F69" s="167" t="str">
        <f>IF('P6'!G17="","",'P6'!G17)</f>
        <v>Kristoffer Solheimsnes</v>
      </c>
      <c r="G69" s="167" t="str">
        <f>IF('P6'!G18="","",'P6'!G18)</f>
        <v>Gjøvik AK</v>
      </c>
      <c r="H69" s="168">
        <f>IF('P6'!N17="","",'P6'!N17)</f>
        <v>77</v>
      </c>
      <c r="I69" s="168">
        <f>IF('P6'!O17="","",'P6'!O17)</f>
        <v>104</v>
      </c>
      <c r="J69" s="165">
        <f>IF('P6'!S17="","",'P6'!S17)</f>
        <v>5.67</v>
      </c>
      <c r="K69" s="165">
        <f>IF('P6'!T17="","",'P6'!T17)</f>
        <v>8.4</v>
      </c>
      <c r="L69" s="165">
        <f>IF('P6'!U17="","",'P6'!U17)</f>
        <v>8.4700000000000006</v>
      </c>
      <c r="M69" s="165">
        <f>IF('P6'!W18="","",'P6'!W18)</f>
        <v>516.1179912287746</v>
      </c>
    </row>
    <row r="70" spans="1:13" ht="14" x14ac:dyDescent="0.15">
      <c r="A70" s="164">
        <v>35</v>
      </c>
      <c r="B70" s="165">
        <f>IF('P1'!A11="","",'P1'!A11)</f>
        <v>79.59</v>
      </c>
      <c r="C70" s="165" t="str">
        <f>IF('P1'!C11="","",'P1'!C11)</f>
        <v>UM</v>
      </c>
      <c r="D70" s="165" t="str">
        <f>IF('P1'!D11="","",'P1'!D11)</f>
        <v>13-14</v>
      </c>
      <c r="E70" s="166">
        <f>IF('P1'!E11="","",'P1'!E11)</f>
        <v>37645</v>
      </c>
      <c r="F70" s="167" t="str">
        <f>IF('P1'!G11="","",'P1'!G11)</f>
        <v>Mathias Dale</v>
      </c>
      <c r="G70" s="167" t="str">
        <f>IF('P1'!G12="","",'P1'!G12)</f>
        <v>Breimsbygda IL</v>
      </c>
      <c r="H70" s="168">
        <f>IF('P1'!N11="","",'P1'!N11)</f>
        <v>56</v>
      </c>
      <c r="I70" s="168">
        <f>IF('P1'!O11="","",'P1'!O11)</f>
        <v>65</v>
      </c>
      <c r="J70" s="165">
        <f>IF('P1'!S11="","",'P1'!S11)</f>
        <v>6.49</v>
      </c>
      <c r="K70" s="165">
        <f>IF('P1'!T11="","",'P1'!T11)</f>
        <v>9.83</v>
      </c>
      <c r="L70" s="165">
        <f>IF('P1'!U11="","",'P1'!U11)</f>
        <v>8.2200000000000006</v>
      </c>
      <c r="M70" s="165">
        <f>IF('P1'!W12="","",'P1'!W12)</f>
        <v>495.29824600945909</v>
      </c>
    </row>
    <row r="71" spans="1:13" ht="14" x14ac:dyDescent="0.15">
      <c r="A71" s="164">
        <v>36</v>
      </c>
      <c r="B71" s="165">
        <f>IF('P7'!A23="","",'P7'!A23)</f>
        <v>111.26</v>
      </c>
      <c r="C71" s="165" t="str">
        <f>IF('P7'!C23="","",'P7'!C23)</f>
        <v>SM</v>
      </c>
      <c r="D71" s="165" t="str">
        <f>IF('P7'!D23="","",'P7'!D23)</f>
        <v>+18</v>
      </c>
      <c r="E71" s="166">
        <f>IF('P7'!E23="","",'P7'!E23)</f>
        <v>35273</v>
      </c>
      <c r="F71" s="167" t="str">
        <f>IF('P7'!G23="","",'P7'!G23)</f>
        <v>Bjørn Christian Stabo-Eeg</v>
      </c>
      <c r="G71" s="167" t="str">
        <f>IF('P7'!G24="","",'P7'!G24)</f>
        <v>Gjøvik AK</v>
      </c>
      <c r="H71" s="168">
        <f>IF('P7'!N23="","",'P7'!N23)</f>
        <v>116</v>
      </c>
      <c r="I71" s="168">
        <f>IF('P7'!O23="","",'P7'!O23)</f>
        <v>130</v>
      </c>
      <c r="J71" s="165" t="str">
        <f>IF('P7'!S23="","",'P7'!S23)</f>
        <v/>
      </c>
      <c r="K71" s="165" t="str">
        <f>IF('P7'!T23="","",'P7'!T23)</f>
        <v/>
      </c>
      <c r="L71" s="165" t="str">
        <f>IF('P7'!U23="","",'P7'!U23)</f>
        <v/>
      </c>
      <c r="M71" s="165" t="str">
        <f>IF('P7'!W24="","",'P7'!W24)</f>
        <v/>
      </c>
    </row>
  </sheetData>
  <sortState ref="A5:M30">
    <sortCondition descending="1" ref="M5:M30"/>
  </sortState>
  <mergeCells count="6">
    <mergeCell ref="A34:M34"/>
    <mergeCell ref="A1:M1"/>
    <mergeCell ref="A2:E2"/>
    <mergeCell ref="F2:I2"/>
    <mergeCell ref="J2:M2"/>
    <mergeCell ref="A3:M3"/>
  </mergeCells>
  <pageMargins left="0.74803149606299213" right="0.74803149606299213" top="0.98425196850393704" bottom="0.98425196850393704" header="0.51181102362204722" footer="0.51181102362204722"/>
  <pageSetup paperSize="9" scale="64" fitToHeight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K78"/>
  <sheetViews>
    <sheetView showZeros="0" topLeftCell="A3" zoomScale="120" zoomScaleNormal="120" zoomScalePageLayoutView="120" workbookViewId="0">
      <selection activeCell="A28" sqref="A28"/>
    </sheetView>
  </sheetViews>
  <sheetFormatPr baseColWidth="10" defaultColWidth="8.796875" defaultRowHeight="13" x14ac:dyDescent="0.15"/>
  <cols>
    <col min="1" max="1" width="5.3984375" customWidth="1"/>
    <col min="2" max="3" width="7.59765625" customWidth="1"/>
    <col min="4" max="4" width="10.3984375" customWidth="1"/>
    <col min="5" max="5" width="28.3984375" customWidth="1"/>
    <col min="6" max="6" width="22" customWidth="1"/>
    <col min="7" max="9" width="6.796875" customWidth="1"/>
    <col min="10" max="10" width="8.59765625" customWidth="1"/>
  </cols>
  <sheetData>
    <row r="1" spans="1:11" ht="30" customHeight="1" thickBot="1" x14ac:dyDescent="0.35">
      <c r="A1" s="444" t="s">
        <v>78</v>
      </c>
      <c r="B1" s="445"/>
      <c r="C1" s="445"/>
      <c r="D1" s="445"/>
      <c r="E1" s="445"/>
      <c r="F1" s="445"/>
      <c r="G1" s="445"/>
      <c r="H1" s="445"/>
      <c r="I1" s="445"/>
      <c r="J1" s="446"/>
    </row>
    <row r="2" spans="1:11" s="170" customFormat="1" ht="26" thickBot="1" x14ac:dyDescent="0.3">
      <c r="A2" s="455" t="str">
        <f>IF('P1'!J5&gt;0,'P1'!J5,"")</f>
        <v>Larvik AK</v>
      </c>
      <c r="B2" s="455"/>
      <c r="C2" s="455"/>
      <c r="D2" s="455"/>
      <c r="E2" s="455" t="str">
        <f>IF('P1'!P5&gt;0,'P1'!P5,"")</f>
        <v>Stavernhallen</v>
      </c>
      <c r="F2" s="455"/>
      <c r="G2" s="450">
        <f>IF('P1'!U5&gt;0,'P1'!U5,"")</f>
        <v>42993</v>
      </c>
      <c r="H2" s="450"/>
      <c r="I2" s="450"/>
      <c r="J2" s="450"/>
    </row>
    <row r="3" spans="1:11" ht="21" customHeight="1" thickBot="1" x14ac:dyDescent="0.25">
      <c r="A3" s="438" t="s">
        <v>48</v>
      </c>
      <c r="B3" s="439"/>
      <c r="C3" s="439"/>
      <c r="D3" s="439"/>
      <c r="E3" s="439"/>
      <c r="F3" s="439"/>
      <c r="G3" s="439"/>
      <c r="H3" s="439"/>
      <c r="I3" s="439"/>
      <c r="J3" s="440"/>
    </row>
    <row r="4" spans="1:11" s="89" customFormat="1" x14ac:dyDescent="0.15">
      <c r="A4" s="162" t="s">
        <v>49</v>
      </c>
      <c r="B4" s="169" t="s">
        <v>50</v>
      </c>
      <c r="C4" s="169" t="s">
        <v>32</v>
      </c>
      <c r="D4" s="162" t="s">
        <v>53</v>
      </c>
      <c r="E4" s="163" t="s">
        <v>6</v>
      </c>
      <c r="F4" s="163" t="s">
        <v>44</v>
      </c>
      <c r="G4" s="162" t="s">
        <v>8</v>
      </c>
      <c r="H4" s="162" t="s">
        <v>9</v>
      </c>
      <c r="I4" s="162" t="s">
        <v>57</v>
      </c>
      <c r="J4" s="162" t="s">
        <v>11</v>
      </c>
    </row>
    <row r="5" spans="1:11" ht="14" x14ac:dyDescent="0.15">
      <c r="A5" s="90">
        <v>1</v>
      </c>
      <c r="B5" s="165">
        <f>IF('P5'!A19="","",'P5'!A19)</f>
        <v>52.57</v>
      </c>
      <c r="C5" s="165" t="str">
        <f>IF('P5'!C19="","",'P5'!C19)</f>
        <v>SK</v>
      </c>
      <c r="D5" s="166">
        <f>IF('P5'!E19="","",'P5'!E19)</f>
        <v>34413</v>
      </c>
      <c r="E5" s="167" t="str">
        <f>IF('P5'!G19="","",'P5'!G19)</f>
        <v>Sarah Hovden Øvsthus</v>
      </c>
      <c r="F5" s="167" t="str">
        <f>IF('P5'!G20="","",'P5'!G20)</f>
        <v>AK Bjørgvin</v>
      </c>
      <c r="G5" s="168">
        <f>IF('P5'!N19="","",'P5'!N19)</f>
        <v>78</v>
      </c>
      <c r="H5" s="168">
        <f>IF('P5'!O19="","",'P5'!O19)</f>
        <v>97</v>
      </c>
      <c r="I5" s="168">
        <f>IF('P5'!P19="","",'P5'!P19)</f>
        <v>175</v>
      </c>
      <c r="J5" s="165">
        <f>IF('P5'!Q19="","",'P5'!Q19)</f>
        <v>265.71159094305284</v>
      </c>
      <c r="K5">
        <v>25</v>
      </c>
    </row>
    <row r="6" spans="1:11" ht="14" x14ac:dyDescent="0.15">
      <c r="A6" s="90">
        <v>2</v>
      </c>
      <c r="B6" s="165">
        <f>IF('P5'!A17="","",'P5'!A17)</f>
        <v>53.81</v>
      </c>
      <c r="C6" s="165" t="str">
        <f>IF('P5'!C17="","",'P5'!C17)</f>
        <v>SK</v>
      </c>
      <c r="D6" s="166">
        <f>IF('P5'!E17="","",'P5'!E17)</f>
        <v>35320</v>
      </c>
      <c r="E6" s="167" t="str">
        <f>IF('P5'!G17="","",'P5'!G17)</f>
        <v>Rebekka Tao Jacobsen</v>
      </c>
      <c r="F6" s="167" t="str">
        <f>IF('P5'!G18="","",'P5'!G18)</f>
        <v>Larvik AK</v>
      </c>
      <c r="G6" s="168">
        <f>IF('P5'!N17="","",'P5'!N17)</f>
        <v>73</v>
      </c>
      <c r="H6" s="168">
        <f>IF('P5'!O17="","",'P5'!O17)</f>
        <v>98</v>
      </c>
      <c r="I6" s="168">
        <f>IF('P5'!P17="","",'P5'!P17)</f>
        <v>171</v>
      </c>
      <c r="J6" s="165">
        <f>IF('P5'!Q17="","",'P5'!Q17)</f>
        <v>254.85403364009309</v>
      </c>
      <c r="K6">
        <v>23</v>
      </c>
    </row>
    <row r="7" spans="1:11" ht="14" x14ac:dyDescent="0.15">
      <c r="A7" s="90">
        <v>3</v>
      </c>
      <c r="B7" s="165">
        <f>IF('P5'!A25="","",'P5'!A25)</f>
        <v>66.400000000000006</v>
      </c>
      <c r="C7" s="165" t="str">
        <f>IF('P5'!C25="","",'P5'!C25)</f>
        <v>SK</v>
      </c>
      <c r="D7" s="166">
        <f>IF('P5'!E25="","",'P5'!E25)</f>
        <v>33735</v>
      </c>
      <c r="E7" s="167" t="str">
        <f>IF('P5'!G25="","",'P5'!G25)</f>
        <v>Marit Årdalsbakke</v>
      </c>
      <c r="F7" s="167" t="str">
        <f>IF('P5'!G26="","",'P5'!G26)</f>
        <v>Tambarskjelvar IL</v>
      </c>
      <c r="G7" s="168">
        <f>IF('P5'!N25="","",'P5'!N25)</f>
        <v>84</v>
      </c>
      <c r="H7" s="168">
        <f>IF('P5'!O25="","",'P5'!O25)</f>
        <v>94</v>
      </c>
      <c r="I7" s="168">
        <f>IF('P5'!P25="","",'P5'!P25)</f>
        <v>178</v>
      </c>
      <c r="J7" s="165">
        <f>IF('P5'!Q25="","",'P5'!Q25)</f>
        <v>228.65884712490569</v>
      </c>
      <c r="K7">
        <v>21</v>
      </c>
    </row>
    <row r="8" spans="1:11" ht="14" x14ac:dyDescent="0.15">
      <c r="A8" s="90">
        <v>4</v>
      </c>
      <c r="B8" s="165">
        <f>IF('P5'!A23="","",'P5'!A23)</f>
        <v>71.349999999999994</v>
      </c>
      <c r="C8" s="165" t="str">
        <f>IF('P5'!C23="","",'P5'!C23)</f>
        <v>SK</v>
      </c>
      <c r="D8" s="166" t="str">
        <f>IF('P5'!E23="","",'P5'!E23)</f>
        <v>01.01.89</v>
      </c>
      <c r="E8" s="167" t="str">
        <f>IF('P5'!G23="","",'P5'!G23)</f>
        <v>Melissa Schanche</v>
      </c>
      <c r="F8" s="167" t="str">
        <f>IF('P5'!G24="","",'P5'!G24)</f>
        <v>Spydeberg Atletene</v>
      </c>
      <c r="G8" s="168">
        <f>IF('P5'!N23="","",'P5'!N23)</f>
        <v>84</v>
      </c>
      <c r="H8" s="168">
        <f>IF('P5'!O23="","",'P5'!O23)</f>
        <v>95</v>
      </c>
      <c r="I8" s="168">
        <f>IF('P5'!P23="","",'P5'!P23)</f>
        <v>179</v>
      </c>
      <c r="J8" s="165">
        <f>IF('P5'!Q23="","",'P5'!Q23)</f>
        <v>220.28555864965404</v>
      </c>
      <c r="K8">
        <v>20</v>
      </c>
    </row>
    <row r="9" spans="1:11" ht="14" x14ac:dyDescent="0.15">
      <c r="A9" s="90">
        <v>5</v>
      </c>
      <c r="B9" s="165">
        <f>IF('P4'!A19="","",'P4'!A19)</f>
        <v>52.41</v>
      </c>
      <c r="C9" s="165" t="str">
        <f>IF('P4'!C19="","",'P4'!C19)</f>
        <v>SK</v>
      </c>
      <c r="D9" s="166">
        <f>IF('P4'!E19="","",'P4'!E19)</f>
        <v>33955</v>
      </c>
      <c r="E9" s="167" t="str">
        <f>IF('P4'!G19="","",'P4'!G19)</f>
        <v>Sandra Trædal</v>
      </c>
      <c r="F9" s="167" t="str">
        <f>IF('P4'!G20="","",'P4'!G20)</f>
        <v>Tambarskjelvar IL</v>
      </c>
      <c r="G9" s="168">
        <f>IF('P4'!N19="","",'P4'!N19)</f>
        <v>62</v>
      </c>
      <c r="H9" s="168">
        <f>IF('P4'!O19="","",'P4'!O19)</f>
        <v>82</v>
      </c>
      <c r="I9" s="168">
        <f>IF('P4'!P19="","",'P4'!P19)</f>
        <v>144</v>
      </c>
      <c r="J9" s="165">
        <f>IF('P4'!Q19="","",'P4'!Q19)</f>
        <v>219.18185278161337</v>
      </c>
      <c r="K9">
        <v>19</v>
      </c>
    </row>
    <row r="10" spans="1:11" ht="14" x14ac:dyDescent="0.15">
      <c r="A10" s="90">
        <v>6</v>
      </c>
      <c r="B10" s="165">
        <f>IF('P5'!A21="","",'P5'!A21)</f>
        <v>75.069999999999993</v>
      </c>
      <c r="C10" s="165" t="str">
        <f>IF('P5'!C21="","",'P5'!C21)</f>
        <v>SK</v>
      </c>
      <c r="D10" s="166" t="str">
        <f>IF('P5'!E21="","",'P5'!E21)</f>
        <v>14.11.85</v>
      </c>
      <c r="E10" s="167" t="str">
        <f>IF('P5'!G21="","",'P5'!G21)</f>
        <v>Marianne Hasfjord</v>
      </c>
      <c r="F10" s="167" t="str">
        <f>IF('P5'!G22="","",'P5'!G22)</f>
        <v>AK Bjørgvin</v>
      </c>
      <c r="G10" s="168">
        <f>IF('P5'!N21="","",'P5'!N21)</f>
        <v>74</v>
      </c>
      <c r="H10" s="168">
        <f>IF('P5'!O21="","",'P5'!O21)</f>
        <v>99</v>
      </c>
      <c r="I10" s="168">
        <f>IF('P5'!P21="","",'P5'!P21)</f>
        <v>173</v>
      </c>
      <c r="J10" s="165">
        <f>IF('P5'!Q21="","",'P5'!Q21)</f>
        <v>207.04381170442278</v>
      </c>
      <c r="K10">
        <v>18</v>
      </c>
    </row>
    <row r="11" spans="1:11" ht="14" x14ac:dyDescent="0.15">
      <c r="A11" s="90">
        <v>7</v>
      </c>
      <c r="B11" s="165">
        <f>IF('P5'!A11="","",'P5'!A11)</f>
        <v>59.72</v>
      </c>
      <c r="C11" s="165" t="str">
        <f>IF('P5'!C11="","",'P5'!C11)</f>
        <v>SK</v>
      </c>
      <c r="D11" s="166">
        <f>IF('P5'!E11="","",'P5'!E11)</f>
        <v>33521</v>
      </c>
      <c r="E11" s="167" t="str">
        <f>IF('P5'!G11="","",'P5'!G11)</f>
        <v>Kristin Solbakken</v>
      </c>
      <c r="F11" s="167" t="str">
        <f>IF('P5'!G12="","",'P5'!G12)</f>
        <v>Nidelv IL</v>
      </c>
      <c r="G11" s="168">
        <f>IF('P5'!N11="","",'P5'!N11)</f>
        <v>63</v>
      </c>
      <c r="H11" s="168">
        <f>IF('P5'!O11="","",'P5'!O11)</f>
        <v>82</v>
      </c>
      <c r="I11" s="168">
        <f>IF('P5'!P11="","",'P5'!P11)</f>
        <v>145</v>
      </c>
      <c r="J11" s="165">
        <f>IF('P5'!Q11="","",'P5'!Q11)</f>
        <v>199.8984805002986</v>
      </c>
      <c r="K11">
        <v>17</v>
      </c>
    </row>
    <row r="12" spans="1:11" ht="14" x14ac:dyDescent="0.15">
      <c r="A12" s="90">
        <v>8</v>
      </c>
      <c r="B12" s="165">
        <f>IF('P3'!A15="","",'P3'!A15)</f>
        <v>53.99</v>
      </c>
      <c r="C12" s="165" t="str">
        <f>IF('P3'!C15="","",'P3'!C15)</f>
        <v>UK</v>
      </c>
      <c r="D12" s="166">
        <f>IF('P3'!E15="","",'P3'!E15)</f>
        <v>36902</v>
      </c>
      <c r="E12" s="167" t="str">
        <f>IF('P3'!G15="","",'P3'!G15)</f>
        <v>Helene Skuggedal</v>
      </c>
      <c r="F12" s="167" t="str">
        <f>IF('P3'!G16="","",'P3'!G16)</f>
        <v>Larvik AK</v>
      </c>
      <c r="G12" s="168">
        <f>IF('P3'!N15="","",'P3'!N15)</f>
        <v>55</v>
      </c>
      <c r="H12" s="168">
        <f>IF('P3'!O15="","",'P3'!O15)</f>
        <v>78</v>
      </c>
      <c r="I12" s="168">
        <f>IF('P3'!P15="","",'P3'!P15)</f>
        <v>133</v>
      </c>
      <c r="J12" s="165">
        <f>IF('P3'!Q15="","",'P3'!Q15)</f>
        <v>197.69929764392353</v>
      </c>
      <c r="K12">
        <v>16</v>
      </c>
    </row>
    <row r="13" spans="1:11" ht="14" x14ac:dyDescent="0.15">
      <c r="A13" s="90">
        <v>9</v>
      </c>
      <c r="B13" s="165">
        <f>IF('P4'!A27="","",'P4'!A27)</f>
        <v>57.95</v>
      </c>
      <c r="C13" s="165" t="str">
        <f>IF('P4'!C27="","",'P4'!C27)</f>
        <v>SK</v>
      </c>
      <c r="D13" s="166" t="str">
        <f>IF('P4'!E27="","",'P4'!E27)</f>
        <v>13.11.92</v>
      </c>
      <c r="E13" s="167" t="str">
        <f>IF('P4'!G27="","",'P4'!G27)</f>
        <v>Ragnhild Haug Lillegård</v>
      </c>
      <c r="F13" s="167" t="str">
        <f>IF('P4'!G28="","",'P4'!G28)</f>
        <v>Oslo AK</v>
      </c>
      <c r="G13" s="168">
        <f>IF('P4'!N27="","",'P4'!N27)</f>
        <v>61</v>
      </c>
      <c r="H13" s="168">
        <f>IF('P4'!O27="","",'P4'!O27)</f>
        <v>78</v>
      </c>
      <c r="I13" s="168">
        <f>IF('P4'!P27="","",'P4'!P27)</f>
        <v>139</v>
      </c>
      <c r="J13" s="165">
        <f>IF('P4'!Q27="","",'P4'!Q27)</f>
        <v>195.81819987435188</v>
      </c>
      <c r="K13">
        <v>15</v>
      </c>
    </row>
    <row r="14" spans="1:11" ht="14" x14ac:dyDescent="0.15">
      <c r="A14" s="90">
        <v>10</v>
      </c>
      <c r="B14" s="165">
        <f>IF('P4'!A17="","",'P4'!A17)</f>
        <v>52.7</v>
      </c>
      <c r="C14" s="165" t="str">
        <f>IF('P4'!C17="","",'P4'!C17)</f>
        <v>SK</v>
      </c>
      <c r="D14" s="166">
        <f>IF('P4'!E17="","",'P4'!E17)</f>
        <v>31750</v>
      </c>
      <c r="E14" s="167" t="str">
        <f>IF('P4'!G17="","",'P4'!G17)</f>
        <v>Vibeke Carlsen</v>
      </c>
      <c r="F14" s="167" t="str">
        <f>IF('P4'!G18="","",'P4'!G18)</f>
        <v>Tønsberg-Kam.</v>
      </c>
      <c r="G14" s="168">
        <f>IF('P4'!N17="","",'P4'!N17)</f>
        <v>56</v>
      </c>
      <c r="H14" s="168">
        <f>IF('P4'!O17="","",'P4'!O17)</f>
        <v>68</v>
      </c>
      <c r="I14" s="168">
        <f>IF('P4'!P17="","",'P4'!P17)</f>
        <v>124</v>
      </c>
      <c r="J14" s="165">
        <f>IF('P4'!Q17="","",'P4'!Q17)</f>
        <v>187.90128318692223</v>
      </c>
      <c r="K14">
        <v>14</v>
      </c>
    </row>
    <row r="15" spans="1:11" ht="14" x14ac:dyDescent="0.15">
      <c r="A15" s="90">
        <v>11</v>
      </c>
      <c r="B15" s="165">
        <f>IF('P5'!A15="","",'P5'!A15)</f>
        <v>74.680000000000007</v>
      </c>
      <c r="C15" s="165" t="str">
        <f>IF('P5'!C15="","",'P5'!C15)</f>
        <v>SK</v>
      </c>
      <c r="D15" s="166">
        <f>IF('P5'!E15="","",'P5'!E15)</f>
        <v>33452</v>
      </c>
      <c r="E15" s="167" t="str">
        <f>IF('P5'!G15="","",'P5'!G15)</f>
        <v>Tiril Tøien</v>
      </c>
      <c r="F15" s="167" t="str">
        <f>IF('P5'!G16="","",'P5'!G16)</f>
        <v>Nidelv IL</v>
      </c>
      <c r="G15" s="168">
        <f>IF('P5'!N15="","",'P5'!N15)</f>
        <v>67</v>
      </c>
      <c r="H15" s="168">
        <f>IF('P5'!O15="","",'P5'!O15)</f>
        <v>87</v>
      </c>
      <c r="I15" s="168">
        <f>IF('P5'!P15="","",'P5'!P15)</f>
        <v>154</v>
      </c>
      <c r="J15" s="165">
        <f>IF('P5'!Q15="","",'P5'!Q15)</f>
        <v>184.81553123719172</v>
      </c>
      <c r="K15">
        <v>13</v>
      </c>
    </row>
    <row r="16" spans="1:11" ht="14" x14ac:dyDescent="0.15">
      <c r="A16" s="90">
        <v>12</v>
      </c>
      <c r="B16" s="165">
        <f>IF('P3'!A17="","",'P3'!A17)</f>
        <v>62.7</v>
      </c>
      <c r="C16" s="165" t="str">
        <f>IF('P3'!C17="","",'P3'!C17)</f>
        <v>UK</v>
      </c>
      <c r="D16" s="166">
        <f>IF('P3'!E17="","",'P3'!E17)</f>
        <v>36912</v>
      </c>
      <c r="E16" s="167" t="str">
        <f>IF('P3'!G17="","",'P3'!G17)</f>
        <v>Sofie Prytz Løwer</v>
      </c>
      <c r="F16" s="167" t="str">
        <f>IF('P3'!G18="","",'P3'!G18)</f>
        <v>Larvik AK</v>
      </c>
      <c r="G16" s="168">
        <f>IF('P3'!N17="","",'P3'!N17)</f>
        <v>63</v>
      </c>
      <c r="H16" s="168">
        <f>IF('P3'!O17="","",'P3'!O17)</f>
        <v>75</v>
      </c>
      <c r="I16" s="168">
        <f>IF('P3'!P17="","",'P3'!P17)</f>
        <v>138</v>
      </c>
      <c r="J16" s="165">
        <f>IF('P3'!Q17="","",'P3'!Q17)</f>
        <v>183.9760308835848</v>
      </c>
      <c r="K16">
        <v>12</v>
      </c>
    </row>
    <row r="17" spans="1:11" ht="14" x14ac:dyDescent="0.15">
      <c r="A17" s="90">
        <v>13</v>
      </c>
      <c r="B17" s="165">
        <f>IF('P5'!A9="","",'P5'!A9)</f>
        <v>74.97</v>
      </c>
      <c r="C17" s="165" t="str">
        <f>IF('P5'!C9="","",'P5'!C9)</f>
        <v>SK</v>
      </c>
      <c r="D17" s="166" t="str">
        <f>IF('P5'!E9="","",'P5'!E9)</f>
        <v>07.09.86</v>
      </c>
      <c r="E17" s="167" t="str">
        <f>IF('P5'!G9="","",'P5'!G9)</f>
        <v>Rebecca Tiffin</v>
      </c>
      <c r="F17" s="167" t="str">
        <f>IF('P5'!G10="","",'P5'!G10)</f>
        <v>Oslo AK</v>
      </c>
      <c r="G17" s="168">
        <f>IF('P5'!N9="","",'P5'!N9)</f>
        <v>68</v>
      </c>
      <c r="H17" s="168">
        <f>IF('P5'!O9="","",'P5'!O9)</f>
        <v>84</v>
      </c>
      <c r="I17" s="168">
        <f>IF('P5'!P9="","",'P5'!P9)</f>
        <v>152</v>
      </c>
      <c r="J17" s="165">
        <f>IF('P5'!Q9="","",'P5'!Q9)</f>
        <v>182.03980832637578</v>
      </c>
      <c r="K17">
        <v>11</v>
      </c>
    </row>
    <row r="18" spans="1:11" ht="14" x14ac:dyDescent="0.15">
      <c r="A18" s="90">
        <v>14</v>
      </c>
      <c r="B18" s="165">
        <f>IF('P4'!A25="","",'P4'!A25)</f>
        <v>61.74</v>
      </c>
      <c r="C18" s="165" t="str">
        <f>IF('P4'!C25="","",'P4'!C25)</f>
        <v>SK</v>
      </c>
      <c r="D18" s="166">
        <f>IF('P4'!E25="","",'P4'!E25)</f>
        <v>33356</v>
      </c>
      <c r="E18" s="167" t="str">
        <f>IF('P4'!G25="","",'P4'!G25)</f>
        <v>Hanna Sletvold</v>
      </c>
      <c r="F18" s="167" t="str">
        <f>IF('P4'!G26="","",'P4'!G26)</f>
        <v>Christiania AK</v>
      </c>
      <c r="G18" s="168">
        <f>IF('P4'!N25="","",'P4'!N25)</f>
        <v>60</v>
      </c>
      <c r="H18" s="168">
        <f>IF('P4'!O25="","",'P4'!O25)</f>
        <v>71</v>
      </c>
      <c r="I18" s="168">
        <f>IF('P4'!P25="","",'P4'!P25)</f>
        <v>131</v>
      </c>
      <c r="J18" s="165">
        <f>IF('P4'!Q25="","",'P4'!Q25)</f>
        <v>176.47365974739284</v>
      </c>
      <c r="K18">
        <v>10</v>
      </c>
    </row>
    <row r="19" spans="1:11" ht="14" x14ac:dyDescent="0.15">
      <c r="A19" s="90">
        <v>15</v>
      </c>
      <c r="B19" s="165">
        <f>IF('P5'!A13="","",'P5'!A13)</f>
        <v>86.58</v>
      </c>
      <c r="C19" s="165" t="str">
        <f>IF('P5'!C13="","",'P5'!C13)</f>
        <v>SK</v>
      </c>
      <c r="D19" s="166">
        <f>IF('P5'!E13="","",'P5'!E13)</f>
        <v>33918</v>
      </c>
      <c r="E19" s="167" t="str">
        <f>IF('P5'!G13="","",'P5'!G13)</f>
        <v>Lone Elise Kalland</v>
      </c>
      <c r="F19" s="167" t="str">
        <f>IF('P5'!G14="","",'P5'!G14)</f>
        <v>Nidelv IL</v>
      </c>
      <c r="G19" s="168">
        <f>IF('P5'!N13="","",'P5'!N13)</f>
        <v>66</v>
      </c>
      <c r="H19" s="168">
        <f>IF('P5'!O13="","",'P5'!O13)</f>
        <v>80</v>
      </c>
      <c r="I19" s="168">
        <f>IF('P5'!P13="","",'P5'!P13)</f>
        <v>146</v>
      </c>
      <c r="J19" s="165">
        <f>IF('P5'!Q13="","",'P5'!Q13)</f>
        <v>163.31684308889126</v>
      </c>
      <c r="K19">
        <v>9</v>
      </c>
    </row>
    <row r="20" spans="1:11" ht="14" x14ac:dyDescent="0.15">
      <c r="A20" s="90">
        <v>16</v>
      </c>
      <c r="B20" s="165">
        <f>IF('P4'!A29="","",'P4'!A29)</f>
        <v>73.5</v>
      </c>
      <c r="C20" s="165" t="str">
        <f>IF('P4'!C29="","",'P4'!C29)</f>
        <v>SK</v>
      </c>
      <c r="D20" s="166">
        <f>IF('P4'!E29="","",'P4'!E29)</f>
        <v>32403</v>
      </c>
      <c r="E20" s="167" t="str">
        <f>IF('P4'!G29="","",'P4'!G29)</f>
        <v>Janicke Walle Jensen</v>
      </c>
      <c r="F20" s="167" t="str">
        <f>IF('P4'!G30="","",'P4'!G30)</f>
        <v>Christiania AK</v>
      </c>
      <c r="G20" s="168">
        <f>IF('P4'!N29="","",'P4'!N29)</f>
        <v>56</v>
      </c>
      <c r="H20" s="168">
        <f>IF('P4'!O29="","",'P4'!O29)</f>
        <v>76</v>
      </c>
      <c r="I20" s="168">
        <f>IF('P4'!P29="","",'P4'!P29)</f>
        <v>132</v>
      </c>
      <c r="J20" s="165">
        <f>IF('P4'!Q29="","",'P4'!Q29)</f>
        <v>159.78014882423471</v>
      </c>
      <c r="K20">
        <v>8</v>
      </c>
    </row>
    <row r="21" spans="1:11" ht="14" x14ac:dyDescent="0.15">
      <c r="A21" s="90">
        <v>17</v>
      </c>
      <c r="B21" s="165">
        <f>IF('P4'!A23="","",'P4'!A23)</f>
        <v>69.66</v>
      </c>
      <c r="C21" s="165" t="str">
        <f>IF('P4'!C23="","",'P4'!C23)</f>
        <v>SK</v>
      </c>
      <c r="D21" s="166">
        <f>IF('P4'!E23="","",'P4'!E23)</f>
        <v>35357</v>
      </c>
      <c r="E21" s="167" t="str">
        <f>IF('P4'!G23="","",'P4'!G23)</f>
        <v>Ingvild Skoe</v>
      </c>
      <c r="F21" s="167" t="str">
        <f>IF('P4'!G24="","",'P4'!G24)</f>
        <v>Nidelv IL</v>
      </c>
      <c r="G21" s="168">
        <f>IF('P4'!N23="","",'P4'!N23)</f>
        <v>58</v>
      </c>
      <c r="H21" s="168">
        <f>IF('P4'!O23="","",'P4'!O23)</f>
        <v>70</v>
      </c>
      <c r="I21" s="168">
        <f>IF('P4'!P23="","",'P4'!P23)</f>
        <v>128</v>
      </c>
      <c r="J21" s="165">
        <f>IF('P4'!Q23="","",'P4'!Q23)</f>
        <v>159.7207421158158</v>
      </c>
      <c r="K21">
        <v>7</v>
      </c>
    </row>
    <row r="22" spans="1:11" ht="14" x14ac:dyDescent="0.15">
      <c r="A22" s="90">
        <v>18</v>
      </c>
      <c r="B22" s="165">
        <f>IF('P4'!A21="","",'P4'!A21)</f>
        <v>67.010000000000005</v>
      </c>
      <c r="C22" s="165" t="str">
        <f>IF('P4'!C21="","",'P4'!C21)</f>
        <v>K1</v>
      </c>
      <c r="D22" s="166">
        <f>IF('P4'!E21="","",'P4'!E21)</f>
        <v>28584</v>
      </c>
      <c r="E22" s="167" t="str">
        <f>IF('P4'!G21="","",'P4'!G21)</f>
        <v>Larisa Izumrudova</v>
      </c>
      <c r="F22" s="167" t="str">
        <f>IF('P4'!G22="","",'P4'!G22)</f>
        <v>Vigrestad IK</v>
      </c>
      <c r="G22" s="168">
        <f>IF('P4'!N21="","",'P4'!N21)</f>
        <v>55</v>
      </c>
      <c r="H22" s="168">
        <f>IF('P4'!O21="","",'P4'!O21)</f>
        <v>66</v>
      </c>
      <c r="I22" s="168">
        <f>IF('P4'!P21="","",'P4'!P21)</f>
        <v>121</v>
      </c>
      <c r="J22" s="165">
        <f>IF('P4'!Q21="","",'P4'!Q21)</f>
        <v>154.55608886455872</v>
      </c>
      <c r="K22">
        <v>6</v>
      </c>
    </row>
    <row r="23" spans="1:11" ht="14" x14ac:dyDescent="0.15">
      <c r="A23" s="90">
        <v>19</v>
      </c>
      <c r="B23" s="165">
        <f>IF('P4'!A13="","",'P4'!A13)</f>
        <v>61.68</v>
      </c>
      <c r="C23" s="165" t="str">
        <f>IF('P4'!C13="","",'P4'!C13)</f>
        <v>K1</v>
      </c>
      <c r="D23" s="166">
        <f>IF('P4'!E13="","",'P4'!E13)</f>
        <v>29339</v>
      </c>
      <c r="E23" s="167" t="str">
        <f>IF('P4'!G13="","",'P4'!G13)</f>
        <v>Camilla Pedersen</v>
      </c>
      <c r="F23" s="167" t="str">
        <f>IF('P4'!G14="","",'P4'!G14)</f>
        <v>Christiania AK</v>
      </c>
      <c r="G23" s="168">
        <f>IF('P4'!N13="","",'P4'!N13)</f>
        <v>49</v>
      </c>
      <c r="H23" s="168">
        <f>IF('P4'!O13="","",'P4'!O13)</f>
        <v>61</v>
      </c>
      <c r="I23" s="168">
        <f>IF('P4'!P13="","",'P4'!P13)</f>
        <v>110</v>
      </c>
      <c r="J23" s="165">
        <f>IF('P4'!Q13="","",'P4'!Q13)</f>
        <v>148.28226641102077</v>
      </c>
      <c r="K23">
        <v>5</v>
      </c>
    </row>
    <row r="24" spans="1:11" ht="14" x14ac:dyDescent="0.15">
      <c r="A24" s="90">
        <v>20</v>
      </c>
      <c r="B24" s="165">
        <f>IF('P4'!A11="","",'P4'!A11)</f>
        <v>52.22</v>
      </c>
      <c r="C24" s="165" t="str">
        <f>IF('P4'!C11="","",'P4'!C11)</f>
        <v>SK</v>
      </c>
      <c r="D24" s="166">
        <f>IF('P4'!E11="","",'P4'!E11)</f>
        <v>33812</v>
      </c>
      <c r="E24" s="167" t="str">
        <f>IF('P4'!G11="","",'P4'!G11)</f>
        <v>Ingvild Bang</v>
      </c>
      <c r="F24" s="167" t="str">
        <f>IF('P4'!G12="","",'P4'!G12)</f>
        <v>Oslo AK</v>
      </c>
      <c r="G24" s="168">
        <f>IF('P4'!N11="","",'P4'!N11)</f>
        <v>44</v>
      </c>
      <c r="H24" s="168">
        <f>IF('P4'!O11="","",'P4'!O11)</f>
        <v>52</v>
      </c>
      <c r="I24" s="168">
        <f>IF('P4'!P11="","",'P4'!P11)</f>
        <v>96</v>
      </c>
      <c r="J24" s="165">
        <f>IF('P4'!Q11="","",'P4'!Q11)</f>
        <v>146.55205075034112</v>
      </c>
      <c r="K24">
        <v>4</v>
      </c>
    </row>
    <row r="25" spans="1:11" ht="14" x14ac:dyDescent="0.15">
      <c r="A25" s="90">
        <v>21</v>
      </c>
      <c r="B25" s="165">
        <f>IF('P3'!A21="","",'P3'!A21)</f>
        <v>70.95</v>
      </c>
      <c r="C25" s="165" t="str">
        <f>IF('P3'!C21="","",'P3'!C21)</f>
        <v>UK</v>
      </c>
      <c r="D25" s="166">
        <f>IF('P3'!E21="","",'P3'!E21)</f>
        <v>36700</v>
      </c>
      <c r="E25" s="167" t="str">
        <f>IF('P3'!G21="","",'P3'!G21)</f>
        <v>Vilde Sårheim</v>
      </c>
      <c r="F25" s="167" t="str">
        <f>IF('P3'!G22="","",'P3'!G22)</f>
        <v>Breimsbygda IL</v>
      </c>
      <c r="G25" s="168">
        <f>IF('P3'!N21="","",'P3'!N21)</f>
        <v>47</v>
      </c>
      <c r="H25" s="168">
        <f>IF('P3'!O21="","",'P3'!O21)</f>
        <v>62</v>
      </c>
      <c r="I25" s="168">
        <f>IF('P3'!P21="","",'P3'!P21)</f>
        <v>109</v>
      </c>
      <c r="J25" s="165">
        <f>IF('P3'!Q21="","",'P3'!Q21)</f>
        <v>134.5716326423603</v>
      </c>
      <c r="K25">
        <v>1</v>
      </c>
    </row>
    <row r="26" spans="1:11" ht="14" x14ac:dyDescent="0.15">
      <c r="A26" s="90">
        <v>22</v>
      </c>
      <c r="B26" s="165">
        <f>IF('P4'!A15="","",'P4'!A15)</f>
        <v>78.83</v>
      </c>
      <c r="C26" s="165" t="str">
        <f>IF('P4'!C15="","",'P4'!C15)</f>
        <v>SK</v>
      </c>
      <c r="D26" s="166" t="str">
        <f>IF('P4'!E15="","",'P4'!E15)</f>
        <v>13.07.89</v>
      </c>
      <c r="E26" s="167" t="str">
        <f>IF('P4'!G15="","",'P4'!G15)</f>
        <v>Marita Strømmen</v>
      </c>
      <c r="F26" s="167" t="str">
        <f>IF('P4'!G16="","",'P4'!G16)</f>
        <v>T &amp; IL National</v>
      </c>
      <c r="G26" s="168">
        <f>IF('P4'!N15="","",'P4'!N15)</f>
        <v>46</v>
      </c>
      <c r="H26" s="168">
        <f>IF('P4'!O15="","",'P4'!O15)</f>
        <v>61</v>
      </c>
      <c r="I26" s="168">
        <f>IF('P4'!P15="","",'P4'!P15)</f>
        <v>107</v>
      </c>
      <c r="J26" s="165">
        <f>IF('P4'!Q15="","",'P4'!Q15)</f>
        <v>124.90298293556914</v>
      </c>
      <c r="K26">
        <v>3</v>
      </c>
    </row>
    <row r="27" spans="1:11" ht="14" x14ac:dyDescent="0.15">
      <c r="A27" s="90">
        <v>23</v>
      </c>
      <c r="B27" s="165">
        <f>IF('P3'!A11="","",'P3'!A11)</f>
        <v>53.38</v>
      </c>
      <c r="C27" s="165" t="str">
        <f>IF('P3'!C11="","",'P3'!C11)</f>
        <v>UK</v>
      </c>
      <c r="D27" s="166">
        <f>IF('P3'!E11="","",'P3'!E11)</f>
        <v>38296</v>
      </c>
      <c r="E27" s="167" t="str">
        <f>IF('P3'!G11="","",'P3'!G11)</f>
        <v>Agathe Skuggedal</v>
      </c>
      <c r="F27" s="167" t="str">
        <f>IF('P3'!G12="","",'P3'!G12)</f>
        <v>Larvik AK</v>
      </c>
      <c r="G27" s="168">
        <f>IF('P3'!N11="","",'P3'!N11)</f>
        <v>34</v>
      </c>
      <c r="H27" s="168">
        <f>IF('P3'!O11="","",'P3'!O11)</f>
        <v>40</v>
      </c>
      <c r="I27" s="168">
        <f>IF('P3'!P11="","",'P3'!P11)</f>
        <v>74</v>
      </c>
      <c r="J27" s="165">
        <f>IF('P3'!Q11="","",'P3'!Q11)</f>
        <v>110.99054794970056</v>
      </c>
      <c r="K27">
        <v>2</v>
      </c>
    </row>
    <row r="28" spans="1:11" ht="14" x14ac:dyDescent="0.15">
      <c r="A28" s="90">
        <v>24</v>
      </c>
      <c r="B28" s="165">
        <f>IF('P3'!A13="","",'P3'!A13)</f>
        <v>66.25</v>
      </c>
      <c r="C28" s="165" t="str">
        <f>IF('P3'!C13="","",'P3'!C13)</f>
        <v>UK</v>
      </c>
      <c r="D28" s="166">
        <f>IF('P3'!E13="","",'P3'!E13)</f>
        <v>37889</v>
      </c>
      <c r="E28" s="167" t="str">
        <f>IF('P3'!G13="","",'P3'!G13)</f>
        <v>Camilla Eie</v>
      </c>
      <c r="F28" s="167" t="str">
        <f>IF('P3'!G14="","",'P3'!G14)</f>
        <v>Larvik AK</v>
      </c>
      <c r="G28" s="168">
        <f>IF('P3'!N13="","",'P3'!N13)</f>
        <v>33</v>
      </c>
      <c r="H28" s="168">
        <f>IF('P3'!O13="","",'P3'!O13)</f>
        <v>46</v>
      </c>
      <c r="I28" s="168">
        <f>IF('P3'!P13="","",'P3'!P13)</f>
        <v>79</v>
      </c>
      <c r="J28" s="165">
        <f>IF('P3'!Q13="","",'P3'!Q13)</f>
        <v>101.62712484695611</v>
      </c>
      <c r="K28">
        <v>1</v>
      </c>
    </row>
    <row r="29" spans="1:11" ht="14" x14ac:dyDescent="0.15">
      <c r="A29" s="90">
        <v>25</v>
      </c>
      <c r="B29" s="165">
        <f>IF('P4'!A9="","",'P4'!A9)</f>
        <v>81.72</v>
      </c>
      <c r="C29" s="165" t="str">
        <f>IF('P4'!C9="","",'P4'!C9)</f>
        <v>K4</v>
      </c>
      <c r="D29" s="166" t="str">
        <f>IF('P4'!E9="","",'P4'!E9)</f>
        <v>19.06.66</v>
      </c>
      <c r="E29" s="167" t="str">
        <f>IF('P4'!G9="","",'P4'!G9)</f>
        <v>Eva Lundberg</v>
      </c>
      <c r="F29" s="167" t="str">
        <f>IF('P4'!G10="","",'P4'!G10)</f>
        <v>Spydeberg Atletene</v>
      </c>
      <c r="G29" s="168">
        <f>IF('P4'!N9="","",'P4'!N9)</f>
        <v>26</v>
      </c>
      <c r="H29" s="168">
        <f>IF('P4'!O9="","",'P4'!O9)</f>
        <v>34</v>
      </c>
      <c r="I29" s="168">
        <f>IF('P4'!P9="","",'P4'!P9)</f>
        <v>60</v>
      </c>
      <c r="J29" s="165">
        <f>IF('P4'!Q9="","",'P4'!Q9)</f>
        <v>68.846359482288889</v>
      </c>
      <c r="K29">
        <v>1</v>
      </c>
    </row>
    <row r="30" spans="1:11" ht="14" x14ac:dyDescent="0.15">
      <c r="A30" s="90">
        <v>26</v>
      </c>
      <c r="B30" s="165">
        <f>IF('P3'!A9="","",'P3'!A9)</f>
        <v>40.97</v>
      </c>
      <c r="C30" s="165" t="str">
        <f>IF('P3'!C9="","",'P3'!C9)</f>
        <v>UK</v>
      </c>
      <c r="D30" s="166">
        <f>IF('P3'!E9="","",'P3'!E9)</f>
        <v>38239</v>
      </c>
      <c r="E30" s="167" t="str">
        <f>IF('P3'!G9="","",'P3'!G9)</f>
        <v>Iben Karete Karlsen</v>
      </c>
      <c r="F30" s="167" t="str">
        <f>IF('P3'!G10="","",'P3'!G10)</f>
        <v>Gjøvik AK</v>
      </c>
      <c r="G30" s="168">
        <f>IF('P3'!N9="","",'P3'!N9)</f>
        <v>16</v>
      </c>
      <c r="H30" s="168">
        <f>IF('P3'!O9="","",'P3'!O9)</f>
        <v>18</v>
      </c>
      <c r="I30" s="168">
        <f>IF('P3'!P9="","",'P3'!P9)</f>
        <v>34</v>
      </c>
      <c r="J30" s="165">
        <f>IF('P3'!Q9="","",'P3'!Q9)</f>
        <v>64.67337013373853</v>
      </c>
      <c r="K30">
        <v>1</v>
      </c>
    </row>
    <row r="31" spans="1:11" ht="14" x14ac:dyDescent="0.15">
      <c r="A31" s="90"/>
      <c r="B31" s="165">
        <f>IF('P4'!A31="","",'P4'!A31)</f>
        <v>62.55</v>
      </c>
      <c r="C31" s="165" t="str">
        <f>IF('P4'!C31="","",'P4'!C31)</f>
        <v>SK</v>
      </c>
      <c r="D31" s="166">
        <f>IF('P4'!E31="","",'P4'!E31)</f>
        <v>33658</v>
      </c>
      <c r="E31" s="167" t="str">
        <f>IF('P4'!G31="","",'P4'!G31)</f>
        <v>Anna-Lykke Sandvik</v>
      </c>
      <c r="F31" s="167" t="str">
        <f>IF('P4'!G32="","",'P4'!G32)</f>
        <v>Tønsberg-Kam.</v>
      </c>
      <c r="G31" s="168">
        <f>IF('P4'!N31="","",'P4'!N31)</f>
        <v>61</v>
      </c>
      <c r="H31" s="168" t="str">
        <f>IF('P4'!O31="","",'P4'!O31)</f>
        <v/>
      </c>
      <c r="I31" s="168" t="str">
        <f>IF('P4'!P31="","",'P4'!P31)</f>
        <v/>
      </c>
      <c r="J31" s="165" t="str">
        <f>IF('P4'!Q31="","",'P4'!Q31)</f>
        <v/>
      </c>
    </row>
    <row r="32" spans="1:11" ht="14" x14ac:dyDescent="0.15">
      <c r="A32" s="90"/>
      <c r="B32" s="165">
        <f>IF('P3'!A19="","",'P3'!A19)</f>
        <v>51</v>
      </c>
      <c r="C32" s="165" t="str">
        <f>IF('P3'!C19="","",'P3'!C19)</f>
        <v>UK</v>
      </c>
      <c r="D32" s="166">
        <f>IF('P3'!E19="","",'P3'!E19)</f>
        <v>36561</v>
      </c>
      <c r="E32" s="167" t="str">
        <f>IF('P3'!G19="","",'P3'!G19)</f>
        <v>Tiril Boge</v>
      </c>
      <c r="F32" s="167" t="str">
        <f>IF('P3'!G20="","",'P3'!G20)</f>
        <v>AK Bjørgvin</v>
      </c>
      <c r="G32" s="168" t="str">
        <f>IF('P3'!N19="","",'P3'!N19)</f>
        <v/>
      </c>
      <c r="H32" s="168" t="str">
        <f>IF('P3'!O19="","",'P3'!O19)</f>
        <v/>
      </c>
      <c r="I32" s="168" t="str">
        <f>IF('P3'!P19="","",'P3'!P19)</f>
        <v/>
      </c>
      <c r="J32" s="165" t="str">
        <f>IF('P3'!Q19="","",'P3'!Q19)</f>
        <v/>
      </c>
    </row>
    <row r="33" spans="1:10" ht="10" customHeight="1" thickBot="1" x14ac:dyDescent="0.2"/>
    <row r="34" spans="1:10" ht="21" customHeight="1" thickBot="1" x14ac:dyDescent="0.25">
      <c r="A34" s="452" t="s">
        <v>56</v>
      </c>
      <c r="B34" s="453"/>
      <c r="C34" s="453"/>
      <c r="D34" s="453"/>
      <c r="E34" s="453"/>
      <c r="F34" s="453"/>
      <c r="G34" s="453"/>
      <c r="H34" s="453"/>
      <c r="I34" s="453"/>
      <c r="J34" s="454"/>
    </row>
    <row r="35" spans="1:10" s="89" customFormat="1" x14ac:dyDescent="0.15">
      <c r="A35" s="162" t="s">
        <v>49</v>
      </c>
      <c r="B35" s="169" t="s">
        <v>50</v>
      </c>
      <c r="C35" s="169" t="s">
        <v>32</v>
      </c>
      <c r="D35" s="162" t="s">
        <v>53</v>
      </c>
      <c r="E35" s="163" t="s">
        <v>6</v>
      </c>
      <c r="F35" s="163" t="s">
        <v>44</v>
      </c>
      <c r="G35" s="162" t="s">
        <v>8</v>
      </c>
      <c r="H35" s="162" t="s">
        <v>9</v>
      </c>
      <c r="I35" s="162" t="s">
        <v>57</v>
      </c>
      <c r="J35" s="162" t="s">
        <v>11</v>
      </c>
    </row>
    <row r="36" spans="1:10" ht="14" x14ac:dyDescent="0.15">
      <c r="A36" s="90">
        <v>1</v>
      </c>
      <c r="B36" s="165">
        <f>IF('P8'!A23="","",'P8'!A23)</f>
        <v>113.4</v>
      </c>
      <c r="C36" s="165" t="str">
        <f>IF('P8'!C23="","",'P8'!C23)</f>
        <v>SM</v>
      </c>
      <c r="D36" s="166">
        <f>IF('P8'!E23="","",'P8'!E23)</f>
        <v>32866</v>
      </c>
      <c r="E36" s="167" t="str">
        <f>IF('P8'!G23="","",'P8'!G23)</f>
        <v>Kim Eirik Tollefsen</v>
      </c>
      <c r="F36" s="167" t="str">
        <f>IF('P8'!G24="","",'P8'!G24)</f>
        <v>Tønsberg-Kam.</v>
      </c>
      <c r="G36" s="168">
        <f>IF('P8'!N23="","",'P8'!N23)</f>
        <v>155</v>
      </c>
      <c r="H36" s="168">
        <f>IF('P8'!O23="","",'P8'!O23)</f>
        <v>196</v>
      </c>
      <c r="I36" s="168">
        <f>IF('P8'!P23="","",'P8'!P23)</f>
        <v>351</v>
      </c>
      <c r="J36" s="165">
        <f>IF('P8'!Q23="","",'P8'!Q23)</f>
        <v>374.16234140942521</v>
      </c>
    </row>
    <row r="37" spans="1:10" ht="14" x14ac:dyDescent="0.15">
      <c r="A37" s="90">
        <v>2</v>
      </c>
      <c r="B37" s="165">
        <f>IF('P2'!B9="","",'P2'!B9)</f>
        <v>69.930000000000007</v>
      </c>
      <c r="C37" s="165" t="str">
        <f>IF('P2'!C9="","",'P2'!C9)</f>
        <v>SM</v>
      </c>
      <c r="D37" s="166">
        <f>IF('P2'!D9="","",'P2'!D9)</f>
        <v>33252</v>
      </c>
      <c r="E37" s="167" t="str">
        <f>IF('P2'!F9="","",'P2'!F9)</f>
        <v>Daniel Roness</v>
      </c>
      <c r="F37" s="167" t="str">
        <f>IF('P2'!G9="","",'P2'!G9)</f>
        <v>Spydeberg Atletene</v>
      </c>
      <c r="G37" s="168">
        <f>IF('P2'!N9="","",'P2'!N9)</f>
        <v>115</v>
      </c>
      <c r="H37" s="168">
        <f>IF('P2'!O9="","",'P2'!O9)</f>
        <v>150</v>
      </c>
      <c r="I37" s="168">
        <f>IF('P2'!P9="","",'P2'!P9)</f>
        <v>265</v>
      </c>
      <c r="J37" s="165">
        <f>IF('P2'!Q9="","",'P2'!Q9)</f>
        <v>353.47529171461741</v>
      </c>
    </row>
    <row r="38" spans="1:10" ht="14" x14ac:dyDescent="0.15">
      <c r="A38" s="90">
        <v>3</v>
      </c>
      <c r="B38" s="165">
        <f>IF('P8'!A19="","",'P8'!A19)</f>
        <v>79.89</v>
      </c>
      <c r="C38" s="165" t="str">
        <f>IF('P8'!C19="","",'P8'!C19)</f>
        <v>SM</v>
      </c>
      <c r="D38" s="166" t="str">
        <f>IF('P8'!E19="","",'P8'!E19)</f>
        <v>05.01.95</v>
      </c>
      <c r="E38" s="167" t="str">
        <f>IF('P8'!G19="","",'P8'!G19)</f>
        <v>Roger B. Myrholt</v>
      </c>
      <c r="F38" s="167" t="str">
        <f>IF('P8'!G20="","",'P8'!G20)</f>
        <v>Tønsberg-Kam.</v>
      </c>
      <c r="G38" s="168">
        <f>IF('P8'!N19="","",'P8'!N19)</f>
        <v>125</v>
      </c>
      <c r="H38" s="168">
        <f>IF('P8'!O19="","",'P8'!O19)</f>
        <v>160</v>
      </c>
      <c r="I38" s="168">
        <f>IF('P8'!P19="","",'P8'!P19)</f>
        <v>285</v>
      </c>
      <c r="J38" s="165">
        <f>IF('P8'!Q19="","",'P8'!Q19)</f>
        <v>351.68433144264657</v>
      </c>
    </row>
    <row r="39" spans="1:10" ht="14" x14ac:dyDescent="0.15">
      <c r="A39" s="90">
        <v>4</v>
      </c>
      <c r="B39" s="165">
        <f>IF('P8'!A21="","",'P8'!A21)</f>
        <v>94.64</v>
      </c>
      <c r="C39" s="165" t="str">
        <f>IF('P8'!C21="","",'P8'!C21)</f>
        <v>SM</v>
      </c>
      <c r="D39" s="166">
        <f>IF('P8'!E21="","",'P8'!E21)</f>
        <v>32393</v>
      </c>
      <c r="E39" s="167" t="str">
        <f>IF('P8'!G21="","",'P8'!G21)</f>
        <v>Håvard Grostad</v>
      </c>
      <c r="F39" s="167" t="str">
        <f>IF('P8'!G22="","",'P8'!G22)</f>
        <v>Nidelv IL</v>
      </c>
      <c r="G39" s="168">
        <f>IF('P8'!N21="","",'P8'!N21)</f>
        <v>138</v>
      </c>
      <c r="H39" s="168">
        <f>IF('P8'!O21="","",'P8'!O21)</f>
        <v>165</v>
      </c>
      <c r="I39" s="168">
        <f>IF('P8'!P21="","",'P8'!P21)</f>
        <v>303</v>
      </c>
      <c r="J39" s="165">
        <f>IF('P8'!Q21="","",'P8'!Q21)</f>
        <v>344.68141317697433</v>
      </c>
    </row>
    <row r="40" spans="1:10" ht="14" x14ac:dyDescent="0.15">
      <c r="A40" s="90">
        <v>5</v>
      </c>
      <c r="B40" s="165">
        <f>IF('P8'!A17="","",'P8'!A17)</f>
        <v>93.57</v>
      </c>
      <c r="C40" s="165" t="str">
        <f>IF('P8'!C17="","",'P8'!C17)</f>
        <v>SM</v>
      </c>
      <c r="D40" s="166">
        <f>IF('P8'!E17="","",'P8'!E17)</f>
        <v>34774</v>
      </c>
      <c r="E40" s="167" t="str">
        <f>IF('P8'!G17="","",'P8'!G17)</f>
        <v>Tore Gjøringbø</v>
      </c>
      <c r="F40" s="167" t="str">
        <f>IF('P8'!G18="","",'P8'!G18)</f>
        <v>Tambarskjelvar IL</v>
      </c>
      <c r="G40" s="168">
        <f>IF('P8'!N17="","",'P8'!N17)</f>
        <v>127</v>
      </c>
      <c r="H40" s="168">
        <f>IF('P8'!O17="","",'P8'!O17)</f>
        <v>155</v>
      </c>
      <c r="I40" s="168">
        <f>IF('P8'!P17="","",'P8'!P17)</f>
        <v>282</v>
      </c>
      <c r="J40" s="165">
        <f>IF('P8'!Q17="","",'P8'!Q17)</f>
        <v>322.34895651559589</v>
      </c>
    </row>
    <row r="41" spans="1:10" ht="14" x14ac:dyDescent="0.15">
      <c r="A41" s="90">
        <v>6</v>
      </c>
      <c r="B41" s="165">
        <f>IF('P8'!A13="","",'P8'!A13)</f>
        <v>85.54</v>
      </c>
      <c r="C41" s="165" t="str">
        <f>IF('P8'!C13="","",'P8'!C13)</f>
        <v>SM</v>
      </c>
      <c r="D41" s="166" t="str">
        <f>IF('P8'!E13="","",'P8'!E13)</f>
        <v>11.01.89</v>
      </c>
      <c r="E41" s="167" t="str">
        <f>IF('P8'!G13="","",'P8'!G13)</f>
        <v>Leik Simon Aas</v>
      </c>
      <c r="F41" s="167" t="str">
        <f>IF('P8'!G14="","",'P8'!G14)</f>
        <v>T &amp; IL National</v>
      </c>
      <c r="G41" s="168">
        <f>IF('P8'!N13="","",'P8'!N13)</f>
        <v>121</v>
      </c>
      <c r="H41" s="168">
        <f>IF('P8'!O13="","",'P8'!O13)</f>
        <v>142</v>
      </c>
      <c r="I41" s="168">
        <f>IF('P8'!P13="","",'P8'!P13)</f>
        <v>263</v>
      </c>
      <c r="J41" s="165">
        <f>IF('P8'!Q13="","",'P8'!Q13)</f>
        <v>313.31312837327511</v>
      </c>
    </row>
    <row r="42" spans="1:10" ht="14" x14ac:dyDescent="0.15">
      <c r="A42" s="90">
        <v>7</v>
      </c>
      <c r="B42" s="165">
        <f>IF('P1'!A21="","",'P1'!A21)</f>
        <v>61.11</v>
      </c>
      <c r="C42" s="165" t="str">
        <f>IF('P1'!C21="","",'P1'!C21)</f>
        <v>UM</v>
      </c>
      <c r="D42" s="166">
        <f>IF('P1'!E21="","",'P1'!E21)</f>
        <v>36879</v>
      </c>
      <c r="E42" s="167" t="str">
        <f>IF('P1'!G21="","",'P1'!G21)</f>
        <v>Marcus Bratli</v>
      </c>
      <c r="F42" s="167" t="str">
        <f>IF('P1'!G22="","",'P1'!G22)</f>
        <v>AK Bjørgvin</v>
      </c>
      <c r="G42" s="168">
        <f>IF('P1'!N21="","",'P1'!N21)</f>
        <v>95</v>
      </c>
      <c r="H42" s="168">
        <f>IF('P1'!O21="","",'P1'!O21)</f>
        <v>116</v>
      </c>
      <c r="I42" s="168">
        <f>IF('P1'!P21="","",'P1'!P21)</f>
        <v>211</v>
      </c>
      <c r="J42" s="165">
        <f>IF('P1'!Q21="","",'P1'!Q21)</f>
        <v>308.34424892850302</v>
      </c>
    </row>
    <row r="43" spans="1:10" ht="14" x14ac:dyDescent="0.15">
      <c r="A43" s="90">
        <v>8</v>
      </c>
      <c r="B43" s="165">
        <f>IF('P8'!A11="","",'P8'!A11)</f>
        <v>85.83</v>
      </c>
      <c r="C43" s="165" t="str">
        <f>IF('P8'!C11="","",'P8'!C11)</f>
        <v>SM</v>
      </c>
      <c r="D43" s="166">
        <f>IF('P8'!E11="","",'P8'!E11)</f>
        <v>32098</v>
      </c>
      <c r="E43" s="167" t="str">
        <f>IF('P8'!G11="","",'P8'!G11)</f>
        <v>Fabian Fosse</v>
      </c>
      <c r="F43" s="167" t="str">
        <f>IF('P8'!G12="","",'P8'!G12)</f>
        <v>AK Bjørgvin</v>
      </c>
      <c r="G43" s="168">
        <f>IF('P8'!N11="","",'P8'!N11)</f>
        <v>116</v>
      </c>
      <c r="H43" s="168">
        <f>IF('P8'!O11="","",'P8'!O11)</f>
        <v>143</v>
      </c>
      <c r="I43" s="168">
        <f>IF('P8'!P11="","",'P8'!P11)</f>
        <v>259</v>
      </c>
      <c r="J43" s="165">
        <f>IF('P8'!Q11="","",'P8'!Q11)</f>
        <v>308.03630657008398</v>
      </c>
    </row>
    <row r="44" spans="1:10" ht="14" x14ac:dyDescent="0.15">
      <c r="A44" s="90">
        <v>9</v>
      </c>
      <c r="B44" s="165">
        <f>IF('P7'!A9="","",'P7'!A9)</f>
        <v>72.73</v>
      </c>
      <c r="C44" s="165" t="str">
        <f>IF('P7'!C9="","",'P7'!C9)</f>
        <v>SM</v>
      </c>
      <c r="D44" s="166" t="str">
        <f>IF('P7'!E9="","",'P7'!E9)</f>
        <v>02.09.94</v>
      </c>
      <c r="E44" s="167" t="str">
        <f>IF('P7'!G9="","",'P7'!G9)</f>
        <v>Jantsen Øverås</v>
      </c>
      <c r="F44" s="167" t="str">
        <f>IF('P7'!G10="","",'P7'!G10)</f>
        <v>Tambarskjelvar IL</v>
      </c>
      <c r="G44" s="168">
        <f>IF('P7'!N9="","",'P7'!N9)</f>
        <v>100</v>
      </c>
      <c r="H44" s="168">
        <f>IF('P7'!O9="","",'P7'!O9)</f>
        <v>130</v>
      </c>
      <c r="I44" s="168">
        <f>IF('P7'!P9="","",'P7'!P9)</f>
        <v>230</v>
      </c>
      <c r="J44" s="165">
        <f>IF('P7'!Q9="","",'P7'!Q9)</f>
        <v>299.44824371852116</v>
      </c>
    </row>
    <row r="45" spans="1:10" ht="14" x14ac:dyDescent="0.15">
      <c r="A45" s="90">
        <v>10</v>
      </c>
      <c r="B45" s="165">
        <f>IF('P7'!A19="","",'P7'!A19)</f>
        <v>88.23</v>
      </c>
      <c r="C45" s="165" t="str">
        <f>IF('P7'!C19="","",'P7'!C19)</f>
        <v>SM</v>
      </c>
      <c r="D45" s="166" t="str">
        <f>IF('P7'!E19="","",'P7'!E19)</f>
        <v>16.06.91</v>
      </c>
      <c r="E45" s="167" t="str">
        <f>IF('P7'!G19="","",'P7'!G19)</f>
        <v>Ole Morten Joneid</v>
      </c>
      <c r="F45" s="167" t="str">
        <f>IF('P7'!G20="","",'P7'!G20)</f>
        <v>Spydeberg Atletene</v>
      </c>
      <c r="G45" s="168">
        <f>IF('P7'!N19="","",'P7'!N19)</f>
        <v>110</v>
      </c>
      <c r="H45" s="168">
        <f>IF('P7'!O19="","",'P7'!O19)</f>
        <v>144</v>
      </c>
      <c r="I45" s="168">
        <f>IF('P7'!P19="","",'P7'!P19)</f>
        <v>254</v>
      </c>
      <c r="J45" s="165">
        <f>IF('P7'!Q19="","",'P7'!Q19)</f>
        <v>298.12004939656094</v>
      </c>
    </row>
    <row r="46" spans="1:10" ht="14" x14ac:dyDescent="0.15">
      <c r="A46" s="90">
        <v>11</v>
      </c>
      <c r="B46" s="165">
        <f>IF('P2'!B11="","",'P2'!B11)</f>
        <v>76.86</v>
      </c>
      <c r="C46" s="165" t="str">
        <f>IF('P2'!C11="","",'P2'!C11)</f>
        <v>SM</v>
      </c>
      <c r="D46" s="166">
        <f>IF('P2'!D11="","",'P2'!D11)</f>
        <v>30615</v>
      </c>
      <c r="E46" s="167" t="str">
        <f>IF('P2'!F11="","",'P2'!F11)</f>
        <v>Aleksandr Tkachenko</v>
      </c>
      <c r="F46" s="167" t="str">
        <f>IF('P2'!G11="","",'P2'!G11)</f>
        <v>Vigrestad IK</v>
      </c>
      <c r="G46" s="168">
        <f>IF('P2'!N11="","",'P2'!N11)</f>
        <v>105</v>
      </c>
      <c r="H46" s="168">
        <f>IF('P2'!O11="","",'P2'!O11)</f>
        <v>130</v>
      </c>
      <c r="I46" s="168">
        <f>IF('P2'!P11="","",'P2'!P11)</f>
        <v>235</v>
      </c>
      <c r="J46" s="165">
        <f>IF('P2'!Q11="","",'P2'!Q11)</f>
        <v>296.24072152100086</v>
      </c>
    </row>
    <row r="47" spans="1:10" ht="14" x14ac:dyDescent="0.15">
      <c r="A47" s="90">
        <v>12</v>
      </c>
      <c r="B47" s="165">
        <f>IF('P7'!A21="","",'P7'!A21)</f>
        <v>85.26</v>
      </c>
      <c r="C47" s="165" t="str">
        <f>IF('P7'!C21="","",'P7'!C21)</f>
        <v>SM</v>
      </c>
      <c r="D47" s="166" t="str">
        <f>IF('P7'!E21="","",'P7'!E21)</f>
        <v>22.02.96</v>
      </c>
      <c r="E47" s="167" t="str">
        <f>IF('P7'!G21="","",'P7'!G21)</f>
        <v>Peter Wilke</v>
      </c>
      <c r="F47" s="167" t="str">
        <f>IF('P7'!G22="","",'P7'!G22)</f>
        <v>IL Brodd</v>
      </c>
      <c r="G47" s="168">
        <f>IF('P7'!N21="","",'P7'!N21)</f>
        <v>117</v>
      </c>
      <c r="H47" s="168">
        <f>IF('P7'!O21="","",'P7'!O21)</f>
        <v>130</v>
      </c>
      <c r="I47" s="168">
        <f>IF('P7'!P21="","",'P7'!P21)</f>
        <v>247</v>
      </c>
      <c r="J47" s="165">
        <f>IF('P7'!Q21="","",'P7'!Q21)</f>
        <v>294.72789507759643</v>
      </c>
    </row>
    <row r="48" spans="1:10" ht="14" x14ac:dyDescent="0.15">
      <c r="A48" s="90">
        <v>13</v>
      </c>
      <c r="B48" s="165">
        <f>IF('P7'!A15="","",'P7'!A15)</f>
        <v>73.92</v>
      </c>
      <c r="C48" s="165" t="str">
        <f>IF('P7'!C15="","",'P7'!C15)</f>
        <v>SM</v>
      </c>
      <c r="D48" s="166" t="str">
        <f>IF('P7'!E15="","",'P7'!E15)</f>
        <v>20.05.88</v>
      </c>
      <c r="E48" s="167" t="str">
        <f>IF('P7'!G15="","",'P7'!G15)</f>
        <v>Patrik Wevelstad</v>
      </c>
      <c r="F48" s="167" t="str">
        <f>IF('P7'!G16="","",'P7'!G16)</f>
        <v>Spydeberg Atletene</v>
      </c>
      <c r="G48" s="168">
        <f>IF('P7'!N15="","",'P7'!N15)</f>
        <v>100</v>
      </c>
      <c r="H48" s="168">
        <f>IF('P7'!O15="","",'P7'!O15)</f>
        <v>125</v>
      </c>
      <c r="I48" s="168">
        <f>IF('P7'!P15="","",'P7'!P15)</f>
        <v>225</v>
      </c>
      <c r="J48" s="165">
        <f>IF('P7'!Q15="","",'P7'!Q15)</f>
        <v>290.11006401343002</v>
      </c>
    </row>
    <row r="49" spans="1:10" ht="14" x14ac:dyDescent="0.15">
      <c r="A49" s="90">
        <v>14</v>
      </c>
      <c r="B49" s="165">
        <f>IF('P7'!A25="","",'P7'!A25)</f>
        <v>91.94</v>
      </c>
      <c r="C49" s="165" t="str">
        <f>IF('P7'!C25="","",'P7'!C25)</f>
        <v>JM</v>
      </c>
      <c r="D49" s="166">
        <f>IF('P7'!E25="","",'P7'!E25)</f>
        <v>35434</v>
      </c>
      <c r="E49" s="167" t="str">
        <f>IF('P7'!G25="","",'P7'!G25)</f>
        <v>Ole Magnus Strand</v>
      </c>
      <c r="F49" s="167" t="str">
        <f>IF('P7'!G26="","",'P7'!G26)</f>
        <v>Hitra VK</v>
      </c>
      <c r="G49" s="168">
        <f>IF('P7'!N25="","",'P7'!N25)</f>
        <v>110</v>
      </c>
      <c r="H49" s="168">
        <f>IF('P7'!O25="","",'P7'!O25)</f>
        <v>140</v>
      </c>
      <c r="I49" s="168">
        <f>IF('P7'!P25="","",'P7'!P25)</f>
        <v>250</v>
      </c>
      <c r="J49" s="165">
        <f>IF('P7'!Q25="","",'P7'!Q25)</f>
        <v>287.96653866143333</v>
      </c>
    </row>
    <row r="50" spans="1:10" ht="14" x14ac:dyDescent="0.15">
      <c r="A50" s="90">
        <v>15</v>
      </c>
      <c r="B50" s="165">
        <f>IF('P8'!A9="","",'P8'!A9)</f>
        <v>115.32</v>
      </c>
      <c r="C50" s="165" t="str">
        <f>IF('P8'!C9="","",'P8'!C9)</f>
        <v>SM</v>
      </c>
      <c r="D50" s="166" t="str">
        <f>IF('P8'!E9="","",'P8'!E9)</f>
        <v>17.04.91</v>
      </c>
      <c r="E50" s="167" t="str">
        <f>IF('P8'!G9="","",'P8'!G9)</f>
        <v>Tord Gravdal</v>
      </c>
      <c r="F50" s="167" t="str">
        <f>IF('P8'!G10="","",'P8'!G10)</f>
        <v>Vigrestad IK</v>
      </c>
      <c r="G50" s="168">
        <f>IF('P8'!N9="","",'P8'!N9)</f>
        <v>118</v>
      </c>
      <c r="H50" s="168">
        <f>IF('P8'!O9="","",'P8'!O9)</f>
        <v>153</v>
      </c>
      <c r="I50" s="168">
        <f>IF('P8'!P9="","",'P8'!P9)</f>
        <v>271</v>
      </c>
      <c r="J50" s="165">
        <f>IF('P8'!Q9="","",'P8'!Q9)</f>
        <v>287.47441644295532</v>
      </c>
    </row>
    <row r="51" spans="1:10" ht="14" x14ac:dyDescent="0.15">
      <c r="A51" s="90">
        <v>16</v>
      </c>
      <c r="B51" s="165">
        <f>IF('P8'!A15="","",'P8'!A15)</f>
        <v>105.66</v>
      </c>
      <c r="C51" s="165" t="str">
        <f>IF('P8'!C15="","",'P8'!C15)</f>
        <v>SM</v>
      </c>
      <c r="D51" s="166" t="str">
        <f>IF('P8'!E15="","",'P8'!E15)</f>
        <v>19.09.88</v>
      </c>
      <c r="E51" s="167" t="str">
        <f>IF('P8'!G15="","",'P8'!G15)</f>
        <v>Lars Joachim Nilsen</v>
      </c>
      <c r="F51" s="167" t="str">
        <f>IF('P8'!G16="","",'P8'!G16)</f>
        <v>T &amp; IL National</v>
      </c>
      <c r="G51" s="168">
        <f>IF('P8'!N15="","",'P8'!N15)</f>
        <v>114</v>
      </c>
      <c r="H51" s="168">
        <f>IF('P8'!O15="","",'P8'!O15)</f>
        <v>148</v>
      </c>
      <c r="I51" s="168">
        <f>IF('P8'!P15="","",'P8'!P15)</f>
        <v>262</v>
      </c>
      <c r="J51" s="165">
        <f>IF('P8'!Q15="","",'P8'!Q15)</f>
        <v>285.70664049553147</v>
      </c>
    </row>
    <row r="52" spans="1:10" ht="14" x14ac:dyDescent="0.15">
      <c r="A52" s="90">
        <v>17</v>
      </c>
      <c r="B52" s="165">
        <f>IF('P6'!A23="","",'P6'!A23)</f>
        <v>71.47</v>
      </c>
      <c r="C52" s="165" t="str">
        <f>IF('P6'!C23="","",'P6'!C23)</f>
        <v>SM</v>
      </c>
      <c r="D52" s="166" t="str">
        <f>IF('P6'!E23="","",'P6'!E23)</f>
        <v>09.11.96</v>
      </c>
      <c r="E52" s="167" t="str">
        <f>IF('P6'!G23="","",'P6'!G23)</f>
        <v>Runar Klungrvik</v>
      </c>
      <c r="F52" s="167" t="str">
        <f>IF('P6'!G24="","",'P6'!G24)</f>
        <v>Hitra VK</v>
      </c>
      <c r="G52" s="168">
        <f>IF('P6'!N23="","",'P6'!N23)</f>
        <v>100</v>
      </c>
      <c r="H52" s="168">
        <f>IF('P6'!O23="","",'P6'!O23)</f>
        <v>117</v>
      </c>
      <c r="I52" s="168">
        <f>IF('P6'!P23="","",'P6'!P23)</f>
        <v>217</v>
      </c>
      <c r="J52" s="165">
        <f>IF('P6'!Q23="","",'P6'!Q23)</f>
        <v>285.54809035084514</v>
      </c>
    </row>
    <row r="53" spans="1:10" ht="14" x14ac:dyDescent="0.15">
      <c r="A53" s="90">
        <v>18</v>
      </c>
      <c r="B53" s="165">
        <f>IF('P7'!A17="","",'P7'!A17)</f>
        <v>97.79</v>
      </c>
      <c r="C53" s="165" t="str">
        <f>IF('P7'!C17="","",'P7'!C17)</f>
        <v>SM</v>
      </c>
      <c r="D53" s="166" t="str">
        <f>IF('P7'!E17="","",'P7'!E17)</f>
        <v>03.06.87</v>
      </c>
      <c r="E53" s="167" t="str">
        <f>IF('P7'!G17="","",'P7'!G17)</f>
        <v>Kim Helge Moe</v>
      </c>
      <c r="F53" s="167" t="str">
        <f>IF('P7'!G18="","",'P7'!G18)</f>
        <v>Vigrestad IK</v>
      </c>
      <c r="G53" s="168">
        <f>IF('P7'!N17="","",'P7'!N17)</f>
        <v>112</v>
      </c>
      <c r="H53" s="168">
        <f>IF('P7'!O17="","",'P7'!O17)</f>
        <v>136</v>
      </c>
      <c r="I53" s="168">
        <f>IF('P7'!P17="","",'P7'!P17)</f>
        <v>248</v>
      </c>
      <c r="J53" s="165">
        <f>IF('P7'!Q17="","",'P7'!Q17)</f>
        <v>278.34962063294915</v>
      </c>
    </row>
    <row r="54" spans="1:10" ht="14" x14ac:dyDescent="0.15">
      <c r="A54" s="90">
        <v>19</v>
      </c>
      <c r="B54" s="165">
        <f>IF('P1'!A19="","",'P1'!A19)</f>
        <v>63.52</v>
      </c>
      <c r="C54" s="165" t="str">
        <f>IF('P1'!C19="","",'P1'!C19)</f>
        <v>UM</v>
      </c>
      <c r="D54" s="166">
        <f>IF('P1'!E19="","",'P1'!E19)</f>
        <v>36529</v>
      </c>
      <c r="E54" s="167" t="str">
        <f>IF('P1'!G19="","",'P1'!G19)</f>
        <v>Robert Andre Moldestad</v>
      </c>
      <c r="F54" s="167" t="str">
        <f>IF('P1'!G20="","",'P1'!G20)</f>
        <v>Breimsbygda IL</v>
      </c>
      <c r="G54" s="168">
        <f>IF('P1'!N19="","",'P1'!N19)</f>
        <v>85</v>
      </c>
      <c r="H54" s="168">
        <f>IF('P1'!O19="","",'P1'!O19)</f>
        <v>110</v>
      </c>
      <c r="I54" s="168">
        <f>IF('P1'!P19="","",'P1'!P19)</f>
        <v>195</v>
      </c>
      <c r="J54" s="165">
        <f>IF('P1'!Q19="","",'P1'!Q19)</f>
        <v>277.24146670881493</v>
      </c>
    </row>
    <row r="55" spans="1:10" ht="14" x14ac:dyDescent="0.15">
      <c r="A55" s="90">
        <v>20</v>
      </c>
      <c r="B55" s="165">
        <f>IF('P1'!A15="","",'P1'!A15)</f>
        <v>76.98</v>
      </c>
      <c r="C55" s="165" t="str">
        <f>IF('P1'!C15="","",'P1'!C15)</f>
        <v>UM</v>
      </c>
      <c r="D55" s="166">
        <f>IF('P1'!E15="","",'P1'!E15)</f>
        <v>37233</v>
      </c>
      <c r="E55" s="167" t="str">
        <f>IF('P1'!G15="","",'P1'!G15)</f>
        <v>Øystein Aleksander Skauge</v>
      </c>
      <c r="F55" s="167" t="str">
        <f>IF('P1'!G16="","",'P1'!G16)</f>
        <v>Nidelv IL</v>
      </c>
      <c r="G55" s="168">
        <f>IF('P1'!N15="","",'P1'!N15)</f>
        <v>100</v>
      </c>
      <c r="H55" s="168">
        <f>IF('P1'!O15="","",'P1'!O15)</f>
        <v>120</v>
      </c>
      <c r="I55" s="168">
        <f>IF('P1'!P15="","",'P1'!P15)</f>
        <v>220</v>
      </c>
      <c r="J55" s="165">
        <f>IF('P1'!Q15="","",'P1'!Q15)</f>
        <v>277.08749527428682</v>
      </c>
    </row>
    <row r="56" spans="1:10" ht="14" x14ac:dyDescent="0.15">
      <c r="A56" s="90">
        <v>21</v>
      </c>
      <c r="B56" s="165">
        <f>IF('P2'!B12="","",'P2'!B12)</f>
        <v>84.07</v>
      </c>
      <c r="C56" s="165" t="str">
        <f>IF('P2'!C12="","",'P2'!C12)</f>
        <v>SM</v>
      </c>
      <c r="D56" s="166">
        <f>IF('P2'!D12="","",'P2'!D12)</f>
        <v>32516</v>
      </c>
      <c r="E56" s="167" t="str">
        <f>IF('P2'!F12="","",'P2'!F12)</f>
        <v>Anders Albert</v>
      </c>
      <c r="F56" s="167" t="str">
        <f>IF('P2'!G12="","",'P2'!G12)</f>
        <v>Nidelv IL</v>
      </c>
      <c r="G56" s="168">
        <f>IF('P2'!N12="","",'P2'!N12)</f>
        <v>100</v>
      </c>
      <c r="H56" s="168">
        <f>IF('P2'!O12="","",'P2'!O12)</f>
        <v>130</v>
      </c>
      <c r="I56" s="168">
        <f>IF('P2'!P12="","",'P2'!P12)</f>
        <v>230</v>
      </c>
      <c r="J56" s="165">
        <f>IF('P2'!Q12="","",'P2'!Q12)</f>
        <v>276.37305300535161</v>
      </c>
    </row>
    <row r="57" spans="1:10" ht="14" x14ac:dyDescent="0.15">
      <c r="A57" s="90">
        <v>22</v>
      </c>
      <c r="B57" s="165">
        <f>IF('P6'!A21="","",'P6'!A21)</f>
        <v>89.57</v>
      </c>
      <c r="C57" s="165" t="str">
        <f>IF('P6'!C21="","",'P6'!C21)</f>
        <v>SM</v>
      </c>
      <c r="D57" s="166">
        <f>IF('P6'!E21="","",'P6'!E21)</f>
        <v>35194</v>
      </c>
      <c r="E57" s="167" t="str">
        <f>IF('P6'!G21="","",'P6'!G21)</f>
        <v>Arne Fless Prestholt</v>
      </c>
      <c r="F57" s="167" t="str">
        <f>IF('P6'!G22="","",'P6'!G22)</f>
        <v>Nidelv IL</v>
      </c>
      <c r="G57" s="168">
        <f>IF('P6'!N21="","",'P6'!N21)</f>
        <v>100</v>
      </c>
      <c r="H57" s="168">
        <f>IF('P6'!O21="","",'P6'!O21)</f>
        <v>130</v>
      </c>
      <c r="I57" s="168">
        <f>IF('P6'!P21="","",'P6'!P21)</f>
        <v>230</v>
      </c>
      <c r="J57" s="165">
        <f>IF('P6'!Q21="","",'P6'!Q21)</f>
        <v>268.06603564524357</v>
      </c>
    </row>
    <row r="58" spans="1:10" ht="14" x14ac:dyDescent="0.15">
      <c r="A58" s="90">
        <v>23</v>
      </c>
      <c r="B58" s="165">
        <f>IF('P2'!B14="","",'P2'!B14)</f>
        <v>101.49</v>
      </c>
      <c r="C58" s="165" t="str">
        <f>IF('P2'!C14="","",'P2'!C14)</f>
        <v>SM</v>
      </c>
      <c r="D58" s="166">
        <f>IF('P2'!D14="","",'P2'!D14)</f>
        <v>34852</v>
      </c>
      <c r="E58" s="167" t="str">
        <f>IF('P2'!F14="","",'P2'!F14)</f>
        <v>Hans Magnus Kleven</v>
      </c>
      <c r="F58" s="167" t="str">
        <f>IF('P2'!G14="","",'P2'!G14)</f>
        <v>Spydeberg Atletene</v>
      </c>
      <c r="G58" s="168">
        <f>IF('P2'!N14="","",'P2'!N14)</f>
        <v>110</v>
      </c>
      <c r="H58" s="168">
        <f>IF('P2'!O14="","",'P2'!O14)</f>
        <v>130</v>
      </c>
      <c r="I58" s="168">
        <f>IF('P2'!P14="","",'P2'!P14)</f>
        <v>240</v>
      </c>
      <c r="J58" s="165">
        <f>IF('P2'!Q14="","",'P2'!Q14)</f>
        <v>265.53341307258393</v>
      </c>
    </row>
    <row r="59" spans="1:10" ht="14" x14ac:dyDescent="0.15">
      <c r="A59" s="90">
        <v>24</v>
      </c>
      <c r="B59" s="165">
        <f>IF('P7'!A23="","",'P7'!A23)</f>
        <v>111.26</v>
      </c>
      <c r="C59" s="165" t="str">
        <f>IF('P7'!C23="","",'P7'!C23)</f>
        <v>SM</v>
      </c>
      <c r="D59" s="166">
        <f>IF('P7'!E23="","",'P7'!E23)</f>
        <v>35273</v>
      </c>
      <c r="E59" s="167" t="str">
        <f>IF('P7'!G23="","",'P7'!G23)</f>
        <v>Bjørn Christian Stabo-Eeg</v>
      </c>
      <c r="F59" s="167" t="str">
        <f>IF('P7'!G24="","",'P7'!G24)</f>
        <v>Gjøvik AK</v>
      </c>
      <c r="G59" s="168">
        <f>IF('P7'!N23="","",'P7'!N23)</f>
        <v>116</v>
      </c>
      <c r="H59" s="168">
        <f>IF('P7'!O23="","",'P7'!O23)</f>
        <v>130</v>
      </c>
      <c r="I59" s="168">
        <f>IF('P7'!P23="","",'P7'!P23)</f>
        <v>246</v>
      </c>
      <c r="J59" s="165">
        <f>IF('P7'!Q23="","",'P7'!Q23)</f>
        <v>263.7542484995941</v>
      </c>
    </row>
    <row r="60" spans="1:10" ht="14" x14ac:dyDescent="0.15">
      <c r="A60" s="90">
        <v>25</v>
      </c>
      <c r="B60" s="165">
        <f>IF('P1'!A17="","",'P1'!A17)</f>
        <v>58.61</v>
      </c>
      <c r="C60" s="165" t="str">
        <f>IF('P1'!C17="","",'P1'!C17)</f>
        <v>UM</v>
      </c>
      <c r="D60" s="166">
        <f>IF('P1'!E17="","",'P1'!E17)</f>
        <v>36793</v>
      </c>
      <c r="E60" s="167" t="str">
        <f>IF('P1'!G17="","",'P1'!G17)</f>
        <v>Kim Aleksander Kværnø</v>
      </c>
      <c r="F60" s="167" t="str">
        <f>IF('P1'!G18="","",'P1'!G18)</f>
        <v>Hitra VK</v>
      </c>
      <c r="G60" s="168">
        <f>IF('P1'!N17="","",'P1'!N17)</f>
        <v>77</v>
      </c>
      <c r="H60" s="168">
        <f>IF('P1'!O17="","",'P1'!O17)</f>
        <v>98</v>
      </c>
      <c r="I60" s="168">
        <f>IF('P1'!P17="","",'P1'!P17)</f>
        <v>175</v>
      </c>
      <c r="J60" s="165">
        <f>IF('P1'!Q17="","",'P1'!Q17)</f>
        <v>263.74124909469367</v>
      </c>
    </row>
    <row r="61" spans="1:10" ht="14" x14ac:dyDescent="0.15">
      <c r="A61" s="90">
        <v>26</v>
      </c>
      <c r="B61" s="165">
        <f>IF('P6'!A11="","",'P6'!A11)</f>
        <v>72.010000000000005</v>
      </c>
      <c r="C61" s="165" t="str">
        <f>IF('P6'!C11="","",'P6'!C11)</f>
        <v>SM</v>
      </c>
      <c r="D61" s="166" t="str">
        <f>IF('P6'!E11="","",'P6'!E11)</f>
        <v>06.05.95</v>
      </c>
      <c r="E61" s="167" t="str">
        <f>IF('P6'!G11="","",'P6'!G11)</f>
        <v>Johan Fredrik Murberg</v>
      </c>
      <c r="F61" s="167" t="str">
        <f>IF('P6'!G12="","",'P6'!G12)</f>
        <v>Larvik AK</v>
      </c>
      <c r="G61" s="168">
        <f>IF('P6'!N11="","",'P6'!N11)</f>
        <v>95</v>
      </c>
      <c r="H61" s="168">
        <f>IF('P6'!O11="","",'P6'!O11)</f>
        <v>102</v>
      </c>
      <c r="I61" s="168">
        <f>IF('P6'!P11="","",'P6'!P11)</f>
        <v>197</v>
      </c>
      <c r="J61" s="165">
        <f>IF('P6'!Q11="","",'P6'!Q11)</f>
        <v>258.03714561884726</v>
      </c>
    </row>
    <row r="62" spans="1:10" ht="14" x14ac:dyDescent="0.15">
      <c r="A62" s="90">
        <v>27</v>
      </c>
      <c r="B62" s="165">
        <f>IF('P7'!A11="","",'P7'!A11)</f>
        <v>100.32</v>
      </c>
      <c r="C62" s="165" t="str">
        <f>IF('P7'!C11="","",'P7'!C11)</f>
        <v>SM</v>
      </c>
      <c r="D62" s="166">
        <f>IF('P7'!E11="","",'P7'!E11)</f>
        <v>32137</v>
      </c>
      <c r="E62" s="167" t="str">
        <f>IF('P7'!G11="","",'P7'!G11)</f>
        <v>Geir Amund Svan Hasle</v>
      </c>
      <c r="F62" s="167" t="str">
        <f>IF('P7'!G12="","",'P7'!G12)</f>
        <v>Nidelv IL</v>
      </c>
      <c r="G62" s="168">
        <f>IF('P7'!N11="","",'P7'!N11)</f>
        <v>103</v>
      </c>
      <c r="H62" s="168">
        <f>IF('P7'!O11="","",'P7'!O11)</f>
        <v>128</v>
      </c>
      <c r="I62" s="168">
        <f>IF('P7'!P11="","",'P7'!P11)</f>
        <v>231</v>
      </c>
      <c r="J62" s="165">
        <f>IF('P7'!Q11="","",'P7'!Q11)</f>
        <v>256.69711467404284</v>
      </c>
    </row>
    <row r="63" spans="1:10" ht="14" x14ac:dyDescent="0.15">
      <c r="A63" s="90">
        <v>28</v>
      </c>
      <c r="B63" s="165">
        <f>IF('P2'!B10="","",'P2'!B10)</f>
        <v>73.91</v>
      </c>
      <c r="C63" s="165" t="str">
        <f>IF('P2'!C10="","",'P2'!C10)</f>
        <v>SM</v>
      </c>
      <c r="D63" s="166">
        <f>IF('P2'!D10="","",'P2'!D10)</f>
        <v>36311</v>
      </c>
      <c r="E63" s="167" t="str">
        <f>IF('P2'!F10="","",'P2'!F10)</f>
        <v>Christian Lysenstøen</v>
      </c>
      <c r="F63" s="167" t="str">
        <f>IF('P2'!G10="","",'P2'!G10)</f>
        <v>Spydeberg Atletene</v>
      </c>
      <c r="G63" s="168">
        <f>IF('P2'!N10="","",'P2'!N10)</f>
        <v>90</v>
      </c>
      <c r="H63" s="168">
        <f>IF('P2'!O10="","",'P2'!O10)</f>
        <v>107</v>
      </c>
      <c r="I63" s="168">
        <f>IF('P2'!P10="","",'P2'!P10)</f>
        <v>197</v>
      </c>
      <c r="J63" s="165">
        <f>IF('P2'!Q10="","",'P2'!Q10)</f>
        <v>254.02783225491129</v>
      </c>
    </row>
    <row r="64" spans="1:10" ht="14" x14ac:dyDescent="0.15">
      <c r="A64" s="90">
        <v>29</v>
      </c>
      <c r="B64" s="165">
        <f>IF('P1'!A13="","",'P1'!A13)</f>
        <v>85.5</v>
      </c>
      <c r="C64" s="165" t="str">
        <f>IF('P1'!C13="","",'P1'!C13)</f>
        <v>UM</v>
      </c>
      <c r="D64" s="166">
        <f>IF('P1'!E13="","",'P1'!E13)</f>
        <v>37288</v>
      </c>
      <c r="E64" s="167" t="str">
        <f>IF('P1'!G13="","",'P1'!G13)</f>
        <v>Dennis Lauritsen</v>
      </c>
      <c r="F64" s="167" t="str">
        <f>IF('P1'!G14="","",'P1'!G14)</f>
        <v>Larvik AK</v>
      </c>
      <c r="G64" s="168">
        <f>IF('P1'!N13="","",'P1'!N13)</f>
        <v>95</v>
      </c>
      <c r="H64" s="168">
        <f>IF('P1'!O13="","",'P1'!O13)</f>
        <v>115</v>
      </c>
      <c r="I64" s="168">
        <f>IF('P1'!P13="","",'P1'!P13)</f>
        <v>210</v>
      </c>
      <c r="J64" s="165">
        <f>IF('P1'!Q13="","",'P1'!Q13)</f>
        <v>250.23151649968065</v>
      </c>
    </row>
    <row r="65" spans="1:10" ht="14" x14ac:dyDescent="0.15">
      <c r="A65" s="90">
        <v>30</v>
      </c>
      <c r="B65" s="165">
        <f>IF('P2'!B13="","",'P2'!B13)</f>
        <v>83.26</v>
      </c>
      <c r="C65" s="165" t="str">
        <f>IF('P2'!C13="","",'P2'!C13)</f>
        <v>M4</v>
      </c>
      <c r="D65" s="166">
        <f>IF('P2'!D13="","",'P2'!D13)</f>
        <v>23084</v>
      </c>
      <c r="E65" s="167" t="str">
        <f>IF('P2'!F13="","",'P2'!F13)</f>
        <v>Bjørnar Olsen</v>
      </c>
      <c r="F65" s="167" t="str">
        <f>IF('P2'!G13="","",'P2'!G13)</f>
        <v>Grenland AK</v>
      </c>
      <c r="G65" s="168">
        <f>IF('P2'!N13="","",'P2'!N13)</f>
        <v>96</v>
      </c>
      <c r="H65" s="168">
        <f>IF('P2'!O13="","",'P2'!O13)</f>
        <v>110</v>
      </c>
      <c r="I65" s="168">
        <f>IF('P2'!P13="","",'P2'!P13)</f>
        <v>206</v>
      </c>
      <c r="J65" s="165">
        <f>IF('P2'!Q13="","",'P2'!Q13)</f>
        <v>248.7516269117456</v>
      </c>
    </row>
    <row r="66" spans="1:10" ht="14" x14ac:dyDescent="0.15">
      <c r="A66" s="90">
        <v>31</v>
      </c>
      <c r="B66" s="165">
        <f>IF('P6'!A13="","",'P6'!A13)</f>
        <v>71.8</v>
      </c>
      <c r="C66" s="165" t="str">
        <f>IF('P6'!C13="","",'P6'!C13)</f>
        <v>SM</v>
      </c>
      <c r="D66" s="166" t="str">
        <f>IF('P6'!E13="","",'P6'!E13)</f>
        <v>03.09.91</v>
      </c>
      <c r="E66" s="167" t="str">
        <f>IF('P6'!G13="","",'P6'!G13)</f>
        <v>Trygve Stenrud Nilsen</v>
      </c>
      <c r="F66" s="167" t="str">
        <f>IF('P6'!G14="","",'P6'!G14)</f>
        <v>Oslo AK</v>
      </c>
      <c r="G66" s="168">
        <f>IF('P6'!N13="","",'P6'!N13)</f>
        <v>80</v>
      </c>
      <c r="H66" s="168">
        <f>IF('P6'!O13="","",'P6'!O13)</f>
        <v>105</v>
      </c>
      <c r="I66" s="168">
        <f>IF('P6'!P13="","",'P6'!P13)</f>
        <v>185</v>
      </c>
      <c r="J66" s="165">
        <f>IF('P6'!Q13="","",'P6'!Q13)</f>
        <v>242.75214301376712</v>
      </c>
    </row>
    <row r="67" spans="1:10" ht="14" x14ac:dyDescent="0.15">
      <c r="A67" s="90">
        <v>32</v>
      </c>
      <c r="B67" s="165">
        <f>IF('P7'!A13="","",'P7'!A13)</f>
        <v>109.42</v>
      </c>
      <c r="C67" s="165" t="str">
        <f>IF('P7'!C13="","",'P7'!C13)</f>
        <v>SM</v>
      </c>
      <c r="D67" s="166" t="str">
        <f>IF('P7'!E13="","",'P7'!E13)</f>
        <v>06.06.87</v>
      </c>
      <c r="E67" s="167" t="str">
        <f>IF('P7'!G13="","",'P7'!G13)</f>
        <v>John Anders Terland</v>
      </c>
      <c r="F67" s="167" t="str">
        <f>IF('P7'!G14="","",'P7'!G14)</f>
        <v>T &amp; IL National</v>
      </c>
      <c r="G67" s="168">
        <f>IF('P7'!N13="","",'P7'!N13)</f>
        <v>95</v>
      </c>
      <c r="H67" s="168">
        <f>IF('P7'!O13="","",'P7'!O13)</f>
        <v>128</v>
      </c>
      <c r="I67" s="168">
        <f>IF('P7'!P13="","",'P7'!P13)</f>
        <v>223</v>
      </c>
      <c r="J67" s="165">
        <f>IF('P7'!Q13="","",'P7'!Q13)</f>
        <v>240.35698486189767</v>
      </c>
    </row>
    <row r="68" spans="1:10" ht="14" x14ac:dyDescent="0.15">
      <c r="A68" s="90">
        <v>33</v>
      </c>
      <c r="B68" s="165">
        <f>IF('P6'!A15="","",'P6'!A15)</f>
        <v>85.94</v>
      </c>
      <c r="C68" s="165" t="str">
        <f>IF('P6'!C15="","",'P6'!C15)</f>
        <v>SM</v>
      </c>
      <c r="D68" s="166" t="str">
        <f>IF('P6'!E15="","",'P6'!E15)</f>
        <v>26.12.84</v>
      </c>
      <c r="E68" s="167" t="str">
        <f>IF('P6'!G15="","",'P6'!G15)</f>
        <v>Andreas Nordmo Skauen</v>
      </c>
      <c r="F68" s="167" t="str">
        <f>IF('P6'!G16="","",'P6'!G16)</f>
        <v>Oslo AK</v>
      </c>
      <c r="G68" s="168">
        <f>IF('P6'!N15="","",'P6'!N15)</f>
        <v>87</v>
      </c>
      <c r="H68" s="168">
        <f>IF('P6'!O15="","",'P6'!O15)</f>
        <v>112</v>
      </c>
      <c r="I68" s="168">
        <f>IF('P6'!P15="","",'P6'!P15)</f>
        <v>199</v>
      </c>
      <c r="J68" s="165">
        <f>IF('P6'!Q15="","",'P6'!Q15)</f>
        <v>236.52844816885803</v>
      </c>
    </row>
    <row r="69" spans="1:10" ht="14" x14ac:dyDescent="0.15">
      <c r="A69" s="90">
        <v>34</v>
      </c>
      <c r="B69" s="165">
        <f>IF('P1'!A25="","",'P1'!A25)</f>
        <v>73.83</v>
      </c>
      <c r="C69" s="165" t="str">
        <f>IF('P1'!C25="","",'P1'!C25)</f>
        <v>UM</v>
      </c>
      <c r="D69" s="166">
        <f>IF('P1'!E25="","",'P1'!E25)</f>
        <v>36817</v>
      </c>
      <c r="E69" s="167" t="str">
        <f>IF('P1'!G25="","",'P1'!G25)</f>
        <v>Hans Kristian Lorentzen</v>
      </c>
      <c r="F69" s="167" t="str">
        <f>IF('P1'!G26="","",'P1'!G26)</f>
        <v>AK Bjørgvin</v>
      </c>
      <c r="G69" s="168">
        <f>IF('P1'!N25="","",'P1'!N25)</f>
        <v>78</v>
      </c>
      <c r="H69" s="168">
        <f>IF('P1'!O25="","",'P1'!O25)</f>
        <v>100</v>
      </c>
      <c r="I69" s="168">
        <f>IF('P1'!P25="","",'P1'!P25)</f>
        <v>178</v>
      </c>
      <c r="J69" s="165">
        <f>IF('P1'!Q25="","",'P1'!Q25)</f>
        <v>229.67506058647589</v>
      </c>
    </row>
    <row r="70" spans="1:10" ht="14" x14ac:dyDescent="0.15">
      <c r="A70" s="90">
        <v>35</v>
      </c>
      <c r="B70" s="165">
        <f>IF('P6'!A19="","",'P6'!A19)</f>
        <v>84.23</v>
      </c>
      <c r="C70" s="165" t="str">
        <f>IF('P6'!C19="","",'P6'!C19)</f>
        <v>SM</v>
      </c>
      <c r="D70" s="166">
        <f>IF('P6'!E19="","",'P6'!E19)</f>
        <v>35261</v>
      </c>
      <c r="E70" s="167" t="str">
        <f>IF('P6'!G19="","",'P6'!G19)</f>
        <v>Bjarne Bergheim</v>
      </c>
      <c r="F70" s="167" t="str">
        <f>IF('P6'!G20="","",'P6'!G20)</f>
        <v>Breimsbygda IL</v>
      </c>
      <c r="G70" s="168">
        <f>IF('P6'!N19="","",'P6'!N19)</f>
        <v>79</v>
      </c>
      <c r="H70" s="168">
        <f>IF('P6'!O19="","",'P6'!O19)</f>
        <v>107</v>
      </c>
      <c r="I70" s="168">
        <f>IF('P6'!P19="","",'P6'!P19)</f>
        <v>186</v>
      </c>
      <c r="J70" s="165">
        <f>IF('P6'!Q19="","",'P6'!Q19)</f>
        <v>223.28812376773891</v>
      </c>
    </row>
    <row r="71" spans="1:10" ht="14" x14ac:dyDescent="0.15">
      <c r="A71" s="90">
        <v>36</v>
      </c>
      <c r="B71" s="165">
        <f>IF('P1'!A23="","",'P1'!A23)</f>
        <v>134.82</v>
      </c>
      <c r="C71" s="165" t="str">
        <f>IF('P1'!C23="","",'P1'!C23)</f>
        <v>UM</v>
      </c>
      <c r="D71" s="166">
        <f>IF('P1'!E23="","",'P1'!E23)</f>
        <v>36841</v>
      </c>
      <c r="E71" s="167" t="str">
        <f>IF('P1'!G23="","",'P1'!G23)</f>
        <v>Leiv Arne Støyva Sårheim</v>
      </c>
      <c r="F71" s="167" t="str">
        <f>IF('P1'!G24="","",'P1'!G24)</f>
        <v>Breimsbygda IL</v>
      </c>
      <c r="G71" s="168">
        <f>IF('P1'!N23="","",'P1'!N23)</f>
        <v>90</v>
      </c>
      <c r="H71" s="168">
        <f>IF('P1'!O23="","",'P1'!O23)</f>
        <v>125</v>
      </c>
      <c r="I71" s="168">
        <f>IF('P1'!P23="","",'P1'!P23)</f>
        <v>215</v>
      </c>
      <c r="J71" s="165">
        <f>IF('P1'!Q23="","",'P1'!Q23)</f>
        <v>219.9696907907045</v>
      </c>
    </row>
    <row r="72" spans="1:10" ht="14" x14ac:dyDescent="0.15">
      <c r="A72" s="90">
        <v>37</v>
      </c>
      <c r="B72" s="165">
        <f>IF('P1'!A27="","",'P1'!A27)</f>
        <v>83.91</v>
      </c>
      <c r="C72" s="165" t="str">
        <f>IF('P1'!C27="","",'P1'!C27)</f>
        <v>JM</v>
      </c>
      <c r="D72" s="166">
        <f>IF('P1'!E27="","",'P1'!E27)</f>
        <v>36416</v>
      </c>
      <c r="E72" s="167" t="str">
        <f>IF('P1'!G27="","",'P1'!G27)</f>
        <v>Vetle Andersen</v>
      </c>
      <c r="F72" s="167" t="str">
        <f>IF('P1'!G28="","",'P1'!G28)</f>
        <v>Larvik AK</v>
      </c>
      <c r="G72" s="168">
        <f>IF('P1'!N27="","",'P1'!N27)</f>
        <v>75</v>
      </c>
      <c r="H72" s="168">
        <f>IF('P1'!O27="","",'P1'!O27)</f>
        <v>95</v>
      </c>
      <c r="I72" s="168">
        <f>IF('P1'!P27="","",'P1'!P27)</f>
        <v>170</v>
      </c>
      <c r="J72" s="165">
        <f>IF('P1'!Q27="","",'P1'!Q27)</f>
        <v>204.47199698185122</v>
      </c>
    </row>
    <row r="73" spans="1:10" ht="14" x14ac:dyDescent="0.15">
      <c r="A73" s="90">
        <v>38</v>
      </c>
      <c r="B73" s="165">
        <f>IF('P6'!A17="","",'P6'!A17)</f>
        <v>99.72</v>
      </c>
      <c r="C73" s="165" t="str">
        <f>IF('P6'!C17="","",'P6'!C17)</f>
        <v>SM</v>
      </c>
      <c r="D73" s="166">
        <f>IF('P6'!E17="","",'P6'!E17)</f>
        <v>32064</v>
      </c>
      <c r="E73" s="167" t="str">
        <f>IF('P6'!G17="","",'P6'!G17)</f>
        <v>Kristoffer Solheimsnes</v>
      </c>
      <c r="F73" s="167" t="str">
        <f>IF('P6'!G18="","",'P6'!G18)</f>
        <v>Gjøvik AK</v>
      </c>
      <c r="G73" s="168">
        <f>IF('P6'!N17="","",'P6'!N17)</f>
        <v>77</v>
      </c>
      <c r="H73" s="168">
        <f>IF('P6'!O17="","",'P6'!O17)</f>
        <v>104</v>
      </c>
      <c r="I73" s="168">
        <f>IF('P6'!P17="","",'P6'!P17)</f>
        <v>181</v>
      </c>
      <c r="J73" s="165">
        <f>IF('P6'!Q17="","",'P6'!Q17)</f>
        <v>201.59832602397876</v>
      </c>
    </row>
    <row r="74" spans="1:10" ht="14" x14ac:dyDescent="0.15">
      <c r="A74" s="90">
        <v>39</v>
      </c>
      <c r="B74" s="165">
        <f>IF('P2'!B15="","",'P2'!B15)</f>
        <v>98.93</v>
      </c>
      <c r="C74" s="165" t="str">
        <f>IF('P2'!C15="","",'P2'!C15)</f>
        <v>SM</v>
      </c>
      <c r="D74" s="166">
        <f>IF('P2'!D15="","",'P2'!D15)</f>
        <v>34699</v>
      </c>
      <c r="E74" s="167" t="str">
        <f>IF('P2'!F15="","",'P2'!F15)</f>
        <v>Tom-Erik Lysenstøen</v>
      </c>
      <c r="F74" s="167" t="str">
        <f>IF('P2'!G15="","",'P2'!G15)</f>
        <v>Spydeberg Atletene</v>
      </c>
      <c r="G74" s="168">
        <f>IF('P2'!N15="","",'P2'!N15)</f>
        <v>80</v>
      </c>
      <c r="H74" s="168">
        <f>IF('P2'!O15="","",'P2'!O15)</f>
        <v>100</v>
      </c>
      <c r="I74" s="168">
        <f>IF('P2'!P15="","",'P2'!P15)</f>
        <v>180</v>
      </c>
      <c r="J74" s="165">
        <f>IF('P2'!Q15="","",'P2'!Q15)</f>
        <v>201.10482273345062</v>
      </c>
    </row>
    <row r="75" spans="1:10" ht="14" x14ac:dyDescent="0.15">
      <c r="A75" s="90">
        <v>40</v>
      </c>
      <c r="B75" s="165">
        <f>IF('P1'!A29="","",'P1'!A29)</f>
        <v>86.51</v>
      </c>
      <c r="C75" s="165" t="str">
        <f>IF('P1'!C29="","",'P1'!C29)</f>
        <v>UM</v>
      </c>
      <c r="D75" s="166">
        <f>IF('P1'!E29="","",'P1'!E29)</f>
        <v>36882</v>
      </c>
      <c r="E75" s="167" t="str">
        <f>IF('P1'!G29="","",'P1'!G29)</f>
        <v>Daniel Solberg</v>
      </c>
      <c r="F75" s="167" t="str">
        <f>IF('P1'!G30="","",'P1'!G30)</f>
        <v>Tønsberg-Kam.</v>
      </c>
      <c r="G75" s="168">
        <f>IF('P1'!N29="","",'P1'!N29)</f>
        <v>65</v>
      </c>
      <c r="H75" s="168">
        <f>IF('P1'!O29="","",'P1'!O29)</f>
        <v>90</v>
      </c>
      <c r="I75" s="168">
        <f>IF('P1'!P29="","",'P1'!P29)</f>
        <v>155</v>
      </c>
      <c r="J75" s="165">
        <f>IF('P1'!Q29="","",'P1'!Q29)</f>
        <v>183.63977756072421</v>
      </c>
    </row>
    <row r="76" spans="1:10" ht="14" x14ac:dyDescent="0.15">
      <c r="A76" s="90">
        <v>41</v>
      </c>
      <c r="B76" s="165">
        <f>IF('P6'!A9="","",'P6'!A9)</f>
        <v>61.39</v>
      </c>
      <c r="C76" s="165" t="str">
        <f>IF('P6'!C9="","",'P6'!C9)</f>
        <v>M1</v>
      </c>
      <c r="D76" s="166" t="str">
        <f>IF('P6'!E9="","",'P6'!E9)</f>
        <v>17.11.79</v>
      </c>
      <c r="E76" s="167" t="str">
        <f>IF('P6'!G9="","",'P6'!G9)</f>
        <v>Harald Borgebund</v>
      </c>
      <c r="F76" s="167" t="str">
        <f>IF('P6'!G10="","",'P6'!G10)</f>
        <v>T &amp; IL National</v>
      </c>
      <c r="G76" s="168">
        <f>IF('P6'!N9="","",'P6'!N9)</f>
        <v>55</v>
      </c>
      <c r="H76" s="168">
        <f>IF('P6'!O9="","",'P6'!O9)</f>
        <v>68</v>
      </c>
      <c r="I76" s="168">
        <f>IF('P6'!P9="","",'P6'!P9)</f>
        <v>123</v>
      </c>
      <c r="J76" s="165">
        <f>IF('P6'!Q9="","",'P6'!Q9)</f>
        <v>179.15345321069455</v>
      </c>
    </row>
    <row r="77" spans="1:10" ht="14" x14ac:dyDescent="0.15">
      <c r="A77" s="90">
        <v>42</v>
      </c>
      <c r="B77" s="165">
        <f>IF('P1'!A9="","",'P1'!A9)</f>
        <v>62.61</v>
      </c>
      <c r="C77" s="165" t="str">
        <f>IF('P1'!C9="","",'P1'!C9)</f>
        <v>UM</v>
      </c>
      <c r="D77" s="166">
        <f>IF('P1'!E9="","",'P1'!E9)</f>
        <v>38105</v>
      </c>
      <c r="E77" s="167" t="str">
        <f>IF('P1'!G9="","",'P1'!G9)</f>
        <v>Henrik Reiakvam</v>
      </c>
      <c r="F77" s="167" t="str">
        <f>IF('P1'!G10="","",'P1'!G10)</f>
        <v>Tambarskjelvar IL</v>
      </c>
      <c r="G77" s="168">
        <f>IF('P1'!N9="","",'P1'!N9)</f>
        <v>52</v>
      </c>
      <c r="H77" s="168">
        <f>IF('P1'!O9="","",'P1'!O9)</f>
        <v>70</v>
      </c>
      <c r="I77" s="168">
        <f>IF('P1'!P9="","",'P1'!P9)</f>
        <v>122</v>
      </c>
      <c r="J77" s="165">
        <f>IF('P1'!Q9="","",'P1'!Q9)</f>
        <v>175.21914357322942</v>
      </c>
    </row>
    <row r="78" spans="1:10" ht="14" x14ac:dyDescent="0.15">
      <c r="A78" s="90">
        <v>43</v>
      </c>
      <c r="B78" s="165">
        <f>IF('P1'!A11="","",'P1'!A11)</f>
        <v>79.59</v>
      </c>
      <c r="C78" s="165" t="str">
        <f>IF('P1'!C11="","",'P1'!C11)</f>
        <v>UM</v>
      </c>
      <c r="D78" s="166">
        <f>IF('P1'!E11="","",'P1'!E11)</f>
        <v>37645</v>
      </c>
      <c r="E78" s="167" t="str">
        <f>IF('P1'!G11="","",'P1'!G11)</f>
        <v>Mathias Dale</v>
      </c>
      <c r="F78" s="167" t="str">
        <f>IF('P1'!G12="","",'P1'!G12)</f>
        <v>Breimsbygda IL</v>
      </c>
      <c r="G78" s="168">
        <f>IF('P1'!N11="","",'P1'!N11)</f>
        <v>56</v>
      </c>
      <c r="H78" s="168">
        <f>IF('P1'!O11="","",'P1'!O11)</f>
        <v>65</v>
      </c>
      <c r="I78" s="168">
        <f>IF('P1'!P11="","",'P1'!P11)</f>
        <v>121</v>
      </c>
      <c r="J78" s="165">
        <f>IF('P1'!Q11="","",'P1'!Q11)</f>
        <v>149.61520500788251</v>
      </c>
    </row>
  </sheetData>
  <sortState ref="A5:K30">
    <sortCondition descending="1" ref="J5:J30"/>
  </sortState>
  <mergeCells count="6">
    <mergeCell ref="A3:J3"/>
    <mergeCell ref="A34:J34"/>
    <mergeCell ref="A1:J1"/>
    <mergeCell ref="A2:D2"/>
    <mergeCell ref="E2:F2"/>
    <mergeCell ref="G2:J2"/>
  </mergeCells>
  <phoneticPr fontId="25" type="noConversion"/>
  <pageMargins left="0.75" right="0.75" top="1" bottom="1" header="0.5" footer="0.5"/>
  <pageSetup paperSize="9" scale="81" fitToHeight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6"/>
  <sheetViews>
    <sheetView showZeros="0" zoomScale="120" zoomScaleNormal="120" zoomScalePageLayoutView="120" workbookViewId="0">
      <selection activeCell="K9" sqref="K9"/>
    </sheetView>
  </sheetViews>
  <sheetFormatPr baseColWidth="10" defaultColWidth="8.796875" defaultRowHeight="13" x14ac:dyDescent="0.15"/>
  <cols>
    <col min="1" max="1" width="5.3984375" customWidth="1"/>
    <col min="2" max="2" width="8" bestFit="1" customWidth="1"/>
    <col min="3" max="3" width="7.59765625" customWidth="1"/>
    <col min="4" max="4" width="10.3984375" customWidth="1"/>
    <col min="5" max="5" width="27.59765625" customWidth="1"/>
    <col min="6" max="6" width="20.59765625" customWidth="1"/>
    <col min="7" max="9" width="6.796875" customWidth="1"/>
    <col min="10" max="10" width="8.59765625" customWidth="1"/>
  </cols>
  <sheetData>
    <row r="1" spans="1:11" ht="30" customHeight="1" thickBot="1" x14ac:dyDescent="0.35">
      <c r="A1" s="444" t="s">
        <v>79</v>
      </c>
      <c r="B1" s="445"/>
      <c r="C1" s="445"/>
      <c r="D1" s="445"/>
      <c r="E1" s="445"/>
      <c r="F1" s="445"/>
      <c r="G1" s="445"/>
      <c r="H1" s="445"/>
      <c r="I1" s="445"/>
      <c r="J1" s="446"/>
    </row>
    <row r="2" spans="1:11" s="170" customFormat="1" ht="26" thickBot="1" x14ac:dyDescent="0.3">
      <c r="A2" s="455" t="str">
        <f>IF('P1'!J5&gt;0,'P1'!J5,"")</f>
        <v>Larvik AK</v>
      </c>
      <c r="B2" s="455"/>
      <c r="C2" s="455"/>
      <c r="D2" s="455"/>
      <c r="E2" s="455" t="str">
        <f>IF('P1'!P5&gt;0,'P1'!P5,"")</f>
        <v>Stavernhallen</v>
      </c>
      <c r="F2" s="455"/>
      <c r="G2" s="450">
        <f>IF('P1'!U5&gt;0,'P1'!U5,"")</f>
        <v>42993</v>
      </c>
      <c r="H2" s="450"/>
      <c r="I2" s="450"/>
      <c r="J2" s="450"/>
    </row>
    <row r="3" spans="1:11" ht="21" customHeight="1" thickBot="1" x14ac:dyDescent="0.25">
      <c r="A3" s="438" t="s">
        <v>48</v>
      </c>
      <c r="B3" s="439"/>
      <c r="C3" s="439"/>
      <c r="D3" s="439"/>
      <c r="E3" s="439"/>
      <c r="F3" s="439"/>
      <c r="G3" s="439"/>
      <c r="H3" s="439"/>
      <c r="I3" s="439"/>
      <c r="J3" s="440"/>
    </row>
    <row r="4" spans="1:11" s="89" customFormat="1" x14ac:dyDescent="0.15">
      <c r="A4" s="162" t="s">
        <v>49</v>
      </c>
      <c r="B4" s="169" t="s">
        <v>50</v>
      </c>
      <c r="C4" s="169" t="s">
        <v>32</v>
      </c>
      <c r="D4" s="162" t="s">
        <v>53</v>
      </c>
      <c r="E4" s="163" t="s">
        <v>6</v>
      </c>
      <c r="F4" s="163" t="s">
        <v>44</v>
      </c>
      <c r="G4" s="162" t="s">
        <v>8</v>
      </c>
      <c r="H4" s="162" t="s">
        <v>9</v>
      </c>
      <c r="I4" s="162" t="s">
        <v>57</v>
      </c>
      <c r="J4" s="162" t="s">
        <v>11</v>
      </c>
    </row>
    <row r="5" spans="1:11" ht="14" x14ac:dyDescent="0.15">
      <c r="A5" s="90">
        <v>1</v>
      </c>
      <c r="B5" s="165">
        <f>IF('P3'!A15="","",'P3'!A15)</f>
        <v>53.99</v>
      </c>
      <c r="C5" s="165" t="str">
        <f>IF('P3'!C15="","",'P3'!C15)</f>
        <v>UK</v>
      </c>
      <c r="D5" s="166">
        <f>IF('P3'!E15="","",'P3'!E15)</f>
        <v>36902</v>
      </c>
      <c r="E5" s="167" t="str">
        <f>IF('P3'!G15="","",'P3'!G15)</f>
        <v>Helene Skuggedal</v>
      </c>
      <c r="F5" s="167" t="str">
        <f>IF('P3'!G16="","",'P3'!G16)</f>
        <v>Larvik AK</v>
      </c>
      <c r="G5" s="168">
        <f>IF('P3'!N15="","",'P3'!N15)</f>
        <v>55</v>
      </c>
      <c r="H5" s="168">
        <f>IF('P3'!O15="","",'P3'!O15)</f>
        <v>78</v>
      </c>
      <c r="I5" s="168">
        <f>IF('P3'!P15="","",'P3'!P15)</f>
        <v>133</v>
      </c>
      <c r="J5" s="165">
        <f>IF('P3'!Q15="","",'P3'!Q15)</f>
        <v>197.69929764392353</v>
      </c>
      <c r="K5">
        <v>25</v>
      </c>
    </row>
    <row r="6" spans="1:11" ht="14" x14ac:dyDescent="0.15">
      <c r="A6" s="90">
        <v>2</v>
      </c>
      <c r="B6" s="165">
        <f>IF('P3'!A17="","",'P3'!A17)</f>
        <v>62.7</v>
      </c>
      <c r="C6" s="165" t="str">
        <f>IF('P3'!C17="","",'P3'!C17)</f>
        <v>UK</v>
      </c>
      <c r="D6" s="166">
        <f>IF('P3'!E17="","",'P3'!E17)</f>
        <v>36912</v>
      </c>
      <c r="E6" s="167" t="str">
        <f>IF('P3'!G17="","",'P3'!G17)</f>
        <v>Sofie Prytz Løwer</v>
      </c>
      <c r="F6" s="167" t="str">
        <f>IF('P3'!G18="","",'P3'!G18)</f>
        <v>Larvik AK</v>
      </c>
      <c r="G6" s="168">
        <f>IF('P3'!N17="","",'P3'!N17)</f>
        <v>63</v>
      </c>
      <c r="H6" s="168">
        <f>IF('P3'!O17="","",'P3'!O17)</f>
        <v>75</v>
      </c>
      <c r="I6" s="168">
        <f>IF('P3'!P17="","",'P3'!P17)</f>
        <v>138</v>
      </c>
      <c r="J6" s="165">
        <f>IF('P3'!Q17="","",'P3'!Q17)</f>
        <v>183.9760308835848</v>
      </c>
      <c r="K6">
        <v>23</v>
      </c>
    </row>
    <row r="7" spans="1:11" ht="14" x14ac:dyDescent="0.15">
      <c r="A7" s="90">
        <v>3</v>
      </c>
      <c r="B7" s="165">
        <f>IF('P3'!A21="","",'P3'!A21)</f>
        <v>70.95</v>
      </c>
      <c r="C7" s="165" t="str">
        <f>IF('P3'!C21="","",'P3'!C21)</f>
        <v>UK</v>
      </c>
      <c r="D7" s="166">
        <f>IF('P3'!E21="","",'P3'!E21)</f>
        <v>36700</v>
      </c>
      <c r="E7" s="167" t="str">
        <f>IF('P3'!G21="","",'P3'!G21)</f>
        <v>Vilde Sårheim</v>
      </c>
      <c r="F7" s="167" t="str">
        <f>IF('P3'!G22="","",'P3'!G22)</f>
        <v>Breimsbygda IL</v>
      </c>
      <c r="G7" s="168">
        <f>IF('P3'!N21="","",'P3'!N21)</f>
        <v>47</v>
      </c>
      <c r="H7" s="168">
        <f>IF('P3'!O21="","",'P3'!O21)</f>
        <v>62</v>
      </c>
      <c r="I7" s="168">
        <f>IF('P3'!P21="","",'P3'!P21)</f>
        <v>109</v>
      </c>
      <c r="J7" s="165">
        <f>IF('P3'!Q21="","",'P3'!Q21)</f>
        <v>134.5716326423603</v>
      </c>
      <c r="K7">
        <v>21</v>
      </c>
    </row>
    <row r="8" spans="1:11" ht="14" x14ac:dyDescent="0.15">
      <c r="A8" s="90">
        <v>4</v>
      </c>
      <c r="B8" s="165">
        <f>IF('P3'!A11="","",'P3'!A11)</f>
        <v>53.38</v>
      </c>
      <c r="C8" s="165" t="str">
        <f>IF('P3'!C11="","",'P3'!C11)</f>
        <v>UK</v>
      </c>
      <c r="D8" s="166">
        <f>IF('P3'!E11="","",'P3'!E11)</f>
        <v>38296</v>
      </c>
      <c r="E8" s="167" t="str">
        <f>IF('P3'!G11="","",'P3'!G11)</f>
        <v>Agathe Skuggedal</v>
      </c>
      <c r="F8" s="167" t="str">
        <f>IF('P3'!G12="","",'P3'!G12)</f>
        <v>Larvik AK</v>
      </c>
      <c r="G8" s="168">
        <f>IF('P3'!N11="","",'P3'!N11)</f>
        <v>34</v>
      </c>
      <c r="H8" s="168">
        <f>IF('P3'!O11="","",'P3'!O11)</f>
        <v>40</v>
      </c>
      <c r="I8" s="168">
        <f>IF('P3'!P11="","",'P3'!P11)</f>
        <v>74</v>
      </c>
      <c r="J8" s="165">
        <f>IF('P3'!Q11="","",'P3'!Q11)</f>
        <v>110.99054794970056</v>
      </c>
      <c r="K8">
        <v>20</v>
      </c>
    </row>
    <row r="9" spans="1:11" ht="14" x14ac:dyDescent="0.15">
      <c r="A9" s="90">
        <v>5</v>
      </c>
      <c r="B9" s="165">
        <f>IF('P3'!A13="","",'P3'!A13)</f>
        <v>66.25</v>
      </c>
      <c r="C9" s="165" t="str">
        <f>IF('P3'!C13="","",'P3'!C13)</f>
        <v>UK</v>
      </c>
      <c r="D9" s="166">
        <f>IF('P3'!E13="","",'P3'!E13)</f>
        <v>37889</v>
      </c>
      <c r="E9" s="167" t="str">
        <f>IF('P3'!G13="","",'P3'!G13)</f>
        <v>Camilla Eie</v>
      </c>
      <c r="F9" s="167" t="str">
        <f>IF('P3'!G14="","",'P3'!G14)</f>
        <v>Larvik AK</v>
      </c>
      <c r="G9" s="168">
        <f>IF('P3'!N13="","",'P3'!N13)</f>
        <v>33</v>
      </c>
      <c r="H9" s="168">
        <f>IF('P3'!O13="","",'P3'!O13)</f>
        <v>46</v>
      </c>
      <c r="I9" s="168">
        <f>IF('P3'!P13="","",'P3'!P13)</f>
        <v>79</v>
      </c>
      <c r="J9" s="165">
        <f>IF('P3'!Q13="","",'P3'!Q13)</f>
        <v>101.62712484695611</v>
      </c>
      <c r="K9">
        <v>19</v>
      </c>
    </row>
    <row r="10" spans="1:11" ht="14" x14ac:dyDescent="0.15">
      <c r="A10" s="90">
        <v>6</v>
      </c>
      <c r="B10" s="165">
        <f>IF('P3'!A9="","",'P3'!A9)</f>
        <v>40.97</v>
      </c>
      <c r="C10" s="165" t="str">
        <f>IF('P3'!C9="","",'P3'!C9)</f>
        <v>UK</v>
      </c>
      <c r="D10" s="166">
        <f>IF('P3'!E9="","",'P3'!E9)</f>
        <v>38239</v>
      </c>
      <c r="E10" s="167" t="str">
        <f>IF('P3'!G9="","",'P3'!G9)</f>
        <v>Iben Karete Karlsen</v>
      </c>
      <c r="F10" s="167" t="str">
        <f>IF('P3'!G10="","",'P3'!G10)</f>
        <v>Gjøvik AK</v>
      </c>
      <c r="G10" s="168">
        <f>IF('P3'!N9="","",'P3'!N9)</f>
        <v>16</v>
      </c>
      <c r="H10" s="168">
        <f>IF('P3'!O9="","",'P3'!O9)</f>
        <v>18</v>
      </c>
      <c r="I10" s="168">
        <f>IF('P3'!P9="","",'P3'!P9)</f>
        <v>34</v>
      </c>
      <c r="J10" s="165">
        <f>IF('P3'!Q9="","",'P3'!Q9)</f>
        <v>64.67337013373853</v>
      </c>
      <c r="K10">
        <v>18</v>
      </c>
    </row>
    <row r="11" spans="1:11" ht="14" x14ac:dyDescent="0.15">
      <c r="A11" s="90"/>
      <c r="B11" s="165">
        <f>IF('P3'!A19="","",'P3'!A19)</f>
        <v>51</v>
      </c>
      <c r="C11" s="165" t="str">
        <f>IF('P3'!C19="","",'P3'!C19)</f>
        <v>UK</v>
      </c>
      <c r="D11" s="166">
        <f>IF('P3'!E19="","",'P3'!E19)</f>
        <v>36561</v>
      </c>
      <c r="E11" s="167" t="str">
        <f>IF('P3'!G19="","",'P3'!G19)</f>
        <v>Tiril Boge</v>
      </c>
      <c r="F11" s="167" t="str">
        <f>IF('P3'!G20="","",'P3'!G20)</f>
        <v>AK Bjørgvin</v>
      </c>
      <c r="G11" s="168" t="str">
        <f>IF('P3'!N19="","",'P3'!N19)</f>
        <v/>
      </c>
      <c r="H11" s="168" t="str">
        <f>IF('P3'!O19="","",'P3'!O19)</f>
        <v/>
      </c>
      <c r="I11" s="168" t="str">
        <f>IF('P3'!P19="","",'P3'!P19)</f>
        <v/>
      </c>
      <c r="J11" s="165" t="str">
        <f>IF('P3'!Q19="","",'P3'!Q19)</f>
        <v/>
      </c>
    </row>
    <row r="12" spans="1:11" ht="10" customHeight="1" thickBot="1" x14ac:dyDescent="0.2"/>
    <row r="13" spans="1:11" ht="21" customHeight="1" thickBot="1" x14ac:dyDescent="0.25">
      <c r="A13" s="452" t="s">
        <v>56</v>
      </c>
      <c r="B13" s="453"/>
      <c r="C13" s="453"/>
      <c r="D13" s="453"/>
      <c r="E13" s="453"/>
      <c r="F13" s="453"/>
      <c r="G13" s="453"/>
      <c r="H13" s="453"/>
      <c r="I13" s="453"/>
      <c r="J13" s="454"/>
    </row>
    <row r="14" spans="1:11" s="89" customFormat="1" x14ac:dyDescent="0.15">
      <c r="A14" s="162" t="s">
        <v>49</v>
      </c>
      <c r="B14" s="169" t="s">
        <v>50</v>
      </c>
      <c r="C14" s="169" t="s">
        <v>32</v>
      </c>
      <c r="D14" s="162" t="s">
        <v>53</v>
      </c>
      <c r="E14" s="163" t="s">
        <v>6</v>
      </c>
      <c r="F14" s="163" t="s">
        <v>44</v>
      </c>
      <c r="G14" s="162" t="s">
        <v>8</v>
      </c>
      <c r="H14" s="162" t="s">
        <v>9</v>
      </c>
      <c r="I14" s="162" t="s">
        <v>57</v>
      </c>
      <c r="J14" s="162" t="s">
        <v>11</v>
      </c>
    </row>
    <row r="15" spans="1:11" ht="14" x14ac:dyDescent="0.15">
      <c r="A15" s="90">
        <v>1</v>
      </c>
      <c r="B15" s="165">
        <f>IF('P1'!A21="","",'P1'!A21)</f>
        <v>61.11</v>
      </c>
      <c r="C15" s="165" t="str">
        <f>IF('P1'!C21="","",'P1'!C21)</f>
        <v>UM</v>
      </c>
      <c r="D15" s="166">
        <f>IF('P1'!E21="","",'P1'!E21)</f>
        <v>36879</v>
      </c>
      <c r="E15" s="167" t="str">
        <f>IF('P1'!G21="","",'P1'!G21)</f>
        <v>Marcus Bratli</v>
      </c>
      <c r="F15" s="167" t="str">
        <f>IF('P1'!G22="","",'P1'!G22)</f>
        <v>AK Bjørgvin</v>
      </c>
      <c r="G15" s="168">
        <f>IF('P1'!N21="","",'P1'!N21)</f>
        <v>95</v>
      </c>
      <c r="H15" s="168">
        <f>IF('P1'!O21="","",'P1'!O21)</f>
        <v>116</v>
      </c>
      <c r="I15" s="168">
        <f>IF('P1'!P21="","",'P1'!P21)</f>
        <v>211</v>
      </c>
      <c r="J15" s="165">
        <f>IF('P1'!Q21="","",'P1'!Q21)</f>
        <v>308.34424892850302</v>
      </c>
    </row>
    <row r="16" spans="1:11" ht="14" x14ac:dyDescent="0.15">
      <c r="A16" s="90">
        <v>2</v>
      </c>
      <c r="B16" s="165">
        <f>IF('P7'!A25="","",'P7'!A25)</f>
        <v>91.94</v>
      </c>
      <c r="C16" s="165" t="str">
        <f>IF('P7'!C25="","",'P7'!C25)</f>
        <v>JM</v>
      </c>
      <c r="D16" s="166">
        <f>IF('P7'!E25="","",'P7'!E25)</f>
        <v>35434</v>
      </c>
      <c r="E16" s="167" t="str">
        <f>IF('P7'!G25="","",'P7'!G25)</f>
        <v>Ole Magnus Strand</v>
      </c>
      <c r="F16" s="167" t="str">
        <f>IF('P7'!G26="","",'P7'!G26)</f>
        <v>Hitra VK</v>
      </c>
      <c r="G16" s="168">
        <f>IF('P7'!N25="","",'P7'!N25)</f>
        <v>110</v>
      </c>
      <c r="H16" s="168">
        <f>IF('P7'!O25="","",'P7'!O25)</f>
        <v>140</v>
      </c>
      <c r="I16" s="168">
        <f>IF('P7'!P25="","",'P7'!P25)</f>
        <v>250</v>
      </c>
      <c r="J16" s="165">
        <f>IF('P7'!Q25="","",'P7'!Q25)</f>
        <v>287.96653866143333</v>
      </c>
    </row>
    <row r="17" spans="1:10" ht="14" x14ac:dyDescent="0.15">
      <c r="A17" s="90">
        <v>3</v>
      </c>
      <c r="B17" s="165">
        <f>IF('P1'!A19="","",'P1'!A19)</f>
        <v>63.52</v>
      </c>
      <c r="C17" s="165" t="str">
        <f>IF('P1'!C19="","",'P1'!C19)</f>
        <v>UM</v>
      </c>
      <c r="D17" s="166">
        <f>IF('P1'!E19="","",'P1'!E19)</f>
        <v>36529</v>
      </c>
      <c r="E17" s="167" t="str">
        <f>IF('P1'!G19="","",'P1'!G19)</f>
        <v>Robert Andre Moldestad</v>
      </c>
      <c r="F17" s="167" t="str">
        <f>IF('P1'!G20="","",'P1'!G20)</f>
        <v>Breimsbygda IL</v>
      </c>
      <c r="G17" s="168">
        <f>IF('P1'!N19="","",'P1'!N19)</f>
        <v>85</v>
      </c>
      <c r="H17" s="168">
        <f>IF('P1'!O19="","",'P1'!O19)</f>
        <v>110</v>
      </c>
      <c r="I17" s="168">
        <f>IF('P1'!P19="","",'P1'!P19)</f>
        <v>195</v>
      </c>
      <c r="J17" s="165">
        <f>IF('P1'!Q19="","",'P1'!Q19)</f>
        <v>277.24146670881493</v>
      </c>
    </row>
    <row r="18" spans="1:10" ht="14" x14ac:dyDescent="0.15">
      <c r="A18" s="90">
        <v>4</v>
      </c>
      <c r="B18" s="165">
        <f>IF('P1'!A15="","",'P1'!A15)</f>
        <v>76.98</v>
      </c>
      <c r="C18" s="165" t="str">
        <f>IF('P1'!C15="","",'P1'!C15)</f>
        <v>UM</v>
      </c>
      <c r="D18" s="166">
        <f>IF('P1'!E15="","",'P1'!E15)</f>
        <v>37233</v>
      </c>
      <c r="E18" s="167" t="str">
        <f>IF('P1'!G15="","",'P1'!G15)</f>
        <v>Øystein Aleksander Skauge</v>
      </c>
      <c r="F18" s="167" t="str">
        <f>IF('P1'!G16="","",'P1'!G16)</f>
        <v>Nidelv IL</v>
      </c>
      <c r="G18" s="168">
        <f>IF('P1'!N15="","",'P1'!N15)</f>
        <v>100</v>
      </c>
      <c r="H18" s="168">
        <f>IF('P1'!O15="","",'P1'!O15)</f>
        <v>120</v>
      </c>
      <c r="I18" s="168">
        <f>IF('P1'!P15="","",'P1'!P15)</f>
        <v>220</v>
      </c>
      <c r="J18" s="165">
        <f>IF('P1'!Q15="","",'P1'!Q15)</f>
        <v>277.08749527428682</v>
      </c>
    </row>
    <row r="19" spans="1:10" ht="14" x14ac:dyDescent="0.15">
      <c r="A19" s="90">
        <v>5</v>
      </c>
      <c r="B19" s="165">
        <f>IF('P1'!A17="","",'P1'!A17)</f>
        <v>58.61</v>
      </c>
      <c r="C19" s="165" t="str">
        <f>IF('P1'!C17="","",'P1'!C17)</f>
        <v>UM</v>
      </c>
      <c r="D19" s="166">
        <f>IF('P1'!E17="","",'P1'!E17)</f>
        <v>36793</v>
      </c>
      <c r="E19" s="167" t="str">
        <f>IF('P1'!G17="","",'P1'!G17)</f>
        <v>Kim Aleksander Kværnø</v>
      </c>
      <c r="F19" s="167" t="str">
        <f>IF('P1'!G18="","",'P1'!G18)</f>
        <v>Hitra VK</v>
      </c>
      <c r="G19" s="168">
        <f>IF('P1'!N17="","",'P1'!N17)</f>
        <v>77</v>
      </c>
      <c r="H19" s="168">
        <f>IF('P1'!O17="","",'P1'!O17)</f>
        <v>98</v>
      </c>
      <c r="I19" s="168">
        <f>IF('P1'!P17="","",'P1'!P17)</f>
        <v>175</v>
      </c>
      <c r="J19" s="165">
        <f>IF('P1'!Q17="","",'P1'!Q17)</f>
        <v>263.74124909469367</v>
      </c>
    </row>
    <row r="20" spans="1:10" ht="14" x14ac:dyDescent="0.15">
      <c r="A20" s="90">
        <v>6</v>
      </c>
      <c r="B20" s="165">
        <f>IF('P1'!A13="","",'P1'!A13)</f>
        <v>85.5</v>
      </c>
      <c r="C20" s="165" t="str">
        <f>IF('P1'!C13="","",'P1'!C13)</f>
        <v>UM</v>
      </c>
      <c r="D20" s="166">
        <f>IF('P1'!E13="","",'P1'!E13)</f>
        <v>37288</v>
      </c>
      <c r="E20" s="167" t="str">
        <f>IF('P1'!G13="","",'P1'!G13)</f>
        <v>Dennis Lauritsen</v>
      </c>
      <c r="F20" s="167" t="str">
        <f>IF('P1'!G14="","",'P1'!G14)</f>
        <v>Larvik AK</v>
      </c>
      <c r="G20" s="168">
        <f>IF('P1'!N13="","",'P1'!N13)</f>
        <v>95</v>
      </c>
      <c r="H20" s="168">
        <f>IF('P1'!O13="","",'P1'!O13)</f>
        <v>115</v>
      </c>
      <c r="I20" s="168">
        <f>IF('P1'!P13="","",'P1'!P13)</f>
        <v>210</v>
      </c>
      <c r="J20" s="165">
        <f>IF('P1'!Q13="","",'P1'!Q13)</f>
        <v>250.23151649968065</v>
      </c>
    </row>
    <row r="21" spans="1:10" ht="14" x14ac:dyDescent="0.15">
      <c r="A21" s="90">
        <v>7</v>
      </c>
      <c r="B21" s="165">
        <f>IF('P1'!A25="","",'P1'!A25)</f>
        <v>73.83</v>
      </c>
      <c r="C21" s="165" t="str">
        <f>IF('P1'!C25="","",'P1'!C25)</f>
        <v>UM</v>
      </c>
      <c r="D21" s="166">
        <f>IF('P1'!E25="","",'P1'!E25)</f>
        <v>36817</v>
      </c>
      <c r="E21" s="167" t="str">
        <f>IF('P1'!G25="","",'P1'!G25)</f>
        <v>Hans Kristian Lorentzen</v>
      </c>
      <c r="F21" s="167" t="str">
        <f>IF('P1'!G26="","",'P1'!G26)</f>
        <v>AK Bjørgvin</v>
      </c>
      <c r="G21" s="168">
        <f>IF('P1'!N25="","",'P1'!N25)</f>
        <v>78</v>
      </c>
      <c r="H21" s="168">
        <f>IF('P1'!O25="","",'P1'!O25)</f>
        <v>100</v>
      </c>
      <c r="I21" s="168">
        <f>IF('P1'!P25="","",'P1'!P25)</f>
        <v>178</v>
      </c>
      <c r="J21" s="165">
        <f>IF('P1'!Q25="","",'P1'!Q25)</f>
        <v>229.67506058647589</v>
      </c>
    </row>
    <row r="22" spans="1:10" ht="14" x14ac:dyDescent="0.15">
      <c r="A22" s="90">
        <v>8</v>
      </c>
      <c r="B22" s="165">
        <f>IF('P1'!A23="","",'P1'!A23)</f>
        <v>134.82</v>
      </c>
      <c r="C22" s="165" t="str">
        <f>IF('P1'!C23="","",'P1'!C23)</f>
        <v>UM</v>
      </c>
      <c r="D22" s="166">
        <f>IF('P1'!E23="","",'P1'!E23)</f>
        <v>36841</v>
      </c>
      <c r="E22" s="167" t="str">
        <f>IF('P1'!G23="","",'P1'!G23)</f>
        <v>Leiv Arne Støyva Sårheim</v>
      </c>
      <c r="F22" s="167" t="str">
        <f>IF('P1'!G24="","",'P1'!G24)</f>
        <v>Breimsbygda IL</v>
      </c>
      <c r="G22" s="168">
        <f>IF('P1'!N23="","",'P1'!N23)</f>
        <v>90</v>
      </c>
      <c r="H22" s="168">
        <f>IF('P1'!O23="","",'P1'!O23)</f>
        <v>125</v>
      </c>
      <c r="I22" s="168">
        <f>IF('P1'!P23="","",'P1'!P23)</f>
        <v>215</v>
      </c>
      <c r="J22" s="165">
        <f>IF('P1'!Q23="","",'P1'!Q23)</f>
        <v>219.9696907907045</v>
      </c>
    </row>
    <row r="23" spans="1:10" ht="14" x14ac:dyDescent="0.15">
      <c r="A23" s="90">
        <v>9</v>
      </c>
      <c r="B23" s="165">
        <f>IF('P1'!A27="","",'P1'!A27)</f>
        <v>83.91</v>
      </c>
      <c r="C23" s="165" t="str">
        <f>IF('P1'!C27="","",'P1'!C27)</f>
        <v>JM</v>
      </c>
      <c r="D23" s="166">
        <f>IF('P1'!E27="","",'P1'!E27)</f>
        <v>36416</v>
      </c>
      <c r="E23" s="167" t="str">
        <f>IF('P1'!G27="","",'P1'!G27)</f>
        <v>Vetle Andersen</v>
      </c>
      <c r="F23" s="167" t="str">
        <f>IF('P1'!G28="","",'P1'!G28)</f>
        <v>Larvik AK</v>
      </c>
      <c r="G23" s="168">
        <f>IF('P1'!N27="","",'P1'!N27)</f>
        <v>75</v>
      </c>
      <c r="H23" s="168">
        <f>IF('P1'!O27="","",'P1'!O27)</f>
        <v>95</v>
      </c>
      <c r="I23" s="168">
        <f>IF('P1'!P27="","",'P1'!P27)</f>
        <v>170</v>
      </c>
      <c r="J23" s="165">
        <f>IF('P1'!Q27="","",'P1'!Q27)</f>
        <v>204.47199698185122</v>
      </c>
    </row>
    <row r="24" spans="1:10" ht="14" x14ac:dyDescent="0.15">
      <c r="A24" s="90">
        <v>10</v>
      </c>
      <c r="B24" s="165">
        <f>IF('P1'!A29="","",'P1'!A29)</f>
        <v>86.51</v>
      </c>
      <c r="C24" s="165" t="str">
        <f>IF('P1'!C29="","",'P1'!C29)</f>
        <v>UM</v>
      </c>
      <c r="D24" s="166">
        <f>IF('P1'!E29="","",'P1'!E29)</f>
        <v>36882</v>
      </c>
      <c r="E24" s="167" t="str">
        <f>IF('P1'!G29="","",'P1'!G29)</f>
        <v>Daniel Solberg</v>
      </c>
      <c r="F24" s="167" t="str">
        <f>IF('P1'!G30="","",'P1'!G30)</f>
        <v>Tønsberg-Kam.</v>
      </c>
      <c r="G24" s="168">
        <f>IF('P1'!N29="","",'P1'!N29)</f>
        <v>65</v>
      </c>
      <c r="H24" s="168">
        <f>IF('P1'!O29="","",'P1'!O29)</f>
        <v>90</v>
      </c>
      <c r="I24" s="168">
        <f>IF('P1'!P29="","",'P1'!P29)</f>
        <v>155</v>
      </c>
      <c r="J24" s="165">
        <f>IF('P1'!Q29="","",'P1'!Q29)</f>
        <v>183.63977756072421</v>
      </c>
    </row>
    <row r="25" spans="1:10" ht="14" x14ac:dyDescent="0.15">
      <c r="A25" s="90">
        <v>11</v>
      </c>
      <c r="B25" s="165">
        <f>IF('P1'!A9="","",'P1'!A9)</f>
        <v>62.61</v>
      </c>
      <c r="C25" s="165" t="str">
        <f>IF('P1'!C9="","",'P1'!C9)</f>
        <v>UM</v>
      </c>
      <c r="D25" s="166">
        <f>IF('P1'!E9="","",'P1'!E9)</f>
        <v>38105</v>
      </c>
      <c r="E25" s="167" t="str">
        <f>IF('P1'!G9="","",'P1'!G9)</f>
        <v>Henrik Reiakvam</v>
      </c>
      <c r="F25" s="167" t="str">
        <f>IF('P1'!G10="","",'P1'!G10)</f>
        <v>Tambarskjelvar IL</v>
      </c>
      <c r="G25" s="168">
        <f>IF('P1'!N9="","",'P1'!N9)</f>
        <v>52</v>
      </c>
      <c r="H25" s="168">
        <f>IF('P1'!O9="","",'P1'!O9)</f>
        <v>70</v>
      </c>
      <c r="I25" s="168">
        <f>IF('P1'!P9="","",'P1'!P9)</f>
        <v>122</v>
      </c>
      <c r="J25" s="165">
        <f>IF('P1'!Q9="","",'P1'!Q9)</f>
        <v>175.21914357322942</v>
      </c>
    </row>
    <row r="26" spans="1:10" ht="14" x14ac:dyDescent="0.15">
      <c r="A26" s="90">
        <v>12</v>
      </c>
      <c r="B26" s="165">
        <f>IF('P1'!A11="","",'P1'!A11)</f>
        <v>79.59</v>
      </c>
      <c r="C26" s="165" t="str">
        <f>IF('P1'!C11="","",'P1'!C11)</f>
        <v>UM</v>
      </c>
      <c r="D26" s="166">
        <f>IF('P1'!E11="","",'P1'!E11)</f>
        <v>37645</v>
      </c>
      <c r="E26" s="167" t="str">
        <f>IF('P1'!G11="","",'P1'!G11)</f>
        <v>Mathias Dale</v>
      </c>
      <c r="F26" s="167" t="str">
        <f>IF('P1'!G12="","",'P1'!G12)</f>
        <v>Breimsbygda IL</v>
      </c>
      <c r="G26" s="168">
        <f>IF('P1'!N11="","",'P1'!N11)</f>
        <v>56</v>
      </c>
      <c r="H26" s="168">
        <f>IF('P1'!O11="","",'P1'!O11)</f>
        <v>65</v>
      </c>
      <c r="I26" s="168">
        <f>IF('P1'!P11="","",'P1'!P11)</f>
        <v>121</v>
      </c>
      <c r="J26" s="165">
        <f>IF('P1'!Q11="","",'P1'!Q11)</f>
        <v>149.61520500788251</v>
      </c>
    </row>
  </sheetData>
  <sortState ref="A5:K10">
    <sortCondition descending="1" ref="J5:J10"/>
  </sortState>
  <mergeCells count="6">
    <mergeCell ref="A13:J13"/>
    <mergeCell ref="A1:J1"/>
    <mergeCell ref="A2:D2"/>
    <mergeCell ref="E2:F2"/>
    <mergeCell ref="G2:J2"/>
    <mergeCell ref="A3:J3"/>
  </mergeCells>
  <pageMargins left="0.75" right="0.75" top="1" bottom="1" header="0.5" footer="0.5"/>
  <pageSetup paperSize="9" scale="81" fitToHeight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"/>
  <sheetViews>
    <sheetView showZeros="0" workbookViewId="0">
      <selection activeCell="A13" sqref="A13"/>
    </sheetView>
  </sheetViews>
  <sheetFormatPr baseColWidth="10" defaultColWidth="8.796875" defaultRowHeight="13" x14ac:dyDescent="0.15"/>
  <cols>
    <col min="1" max="1" width="5.3984375" customWidth="1"/>
    <col min="2" max="3" width="7.59765625" customWidth="1"/>
    <col min="4" max="4" width="10.3984375" customWidth="1"/>
    <col min="5" max="5" width="27.59765625" customWidth="1"/>
    <col min="6" max="6" width="20.59765625" customWidth="1"/>
    <col min="7" max="9" width="6.796875" customWidth="1"/>
    <col min="10" max="10" width="8.59765625" customWidth="1"/>
  </cols>
  <sheetData>
    <row r="1" spans="1:10" ht="30" customHeight="1" thickBot="1" x14ac:dyDescent="0.35">
      <c r="A1" s="444" t="s">
        <v>80</v>
      </c>
      <c r="B1" s="445"/>
      <c r="C1" s="445"/>
      <c r="D1" s="445"/>
      <c r="E1" s="445"/>
      <c r="F1" s="445"/>
      <c r="G1" s="445"/>
      <c r="H1" s="445"/>
      <c r="I1" s="445"/>
      <c r="J1" s="446"/>
    </row>
    <row r="2" spans="1:10" s="170" customFormat="1" ht="26" thickBot="1" x14ac:dyDescent="0.3">
      <c r="A2" s="455" t="str">
        <f>IF('P1'!J5&gt;0,'P1'!J5,"")</f>
        <v>Larvik AK</v>
      </c>
      <c r="B2" s="455"/>
      <c r="C2" s="455"/>
      <c r="D2" s="455"/>
      <c r="E2" s="455" t="str">
        <f>IF('P1'!P5&gt;0,'P1'!P5,"")</f>
        <v>Stavernhallen</v>
      </c>
      <c r="F2" s="455"/>
      <c r="G2" s="450">
        <f>IF('P1'!U5&gt;0,'P1'!U5,"")</f>
        <v>42993</v>
      </c>
      <c r="H2" s="450"/>
      <c r="I2" s="450"/>
      <c r="J2" s="450"/>
    </row>
    <row r="3" spans="1:10" ht="21" customHeight="1" thickBot="1" x14ac:dyDescent="0.25">
      <c r="A3" s="438" t="s">
        <v>48</v>
      </c>
      <c r="B3" s="439"/>
      <c r="C3" s="439"/>
      <c r="D3" s="439"/>
      <c r="E3" s="439"/>
      <c r="F3" s="439"/>
      <c r="G3" s="439"/>
      <c r="H3" s="439"/>
      <c r="I3" s="439"/>
      <c r="J3" s="440"/>
    </row>
    <row r="4" spans="1:10" s="89" customFormat="1" x14ac:dyDescent="0.15">
      <c r="A4" s="162" t="s">
        <v>49</v>
      </c>
      <c r="B4" s="169" t="s">
        <v>50</v>
      </c>
      <c r="C4" s="169" t="s">
        <v>32</v>
      </c>
      <c r="D4" s="162" t="s">
        <v>53</v>
      </c>
      <c r="E4" s="163" t="s">
        <v>6</v>
      </c>
      <c r="F4" s="163" t="s">
        <v>44</v>
      </c>
      <c r="G4" s="162" t="s">
        <v>8</v>
      </c>
      <c r="H4" s="162" t="s">
        <v>9</v>
      </c>
      <c r="I4" s="162" t="s">
        <v>57</v>
      </c>
      <c r="J4" s="162" t="s">
        <v>11</v>
      </c>
    </row>
    <row r="5" spans="1:10" ht="14" x14ac:dyDescent="0.15">
      <c r="A5" s="90">
        <v>1</v>
      </c>
      <c r="B5" s="165">
        <f>IF('P4'!A21="","",'P4'!A21)</f>
        <v>67.010000000000005</v>
      </c>
      <c r="C5" s="165" t="str">
        <f>IF('P4'!C21="","",'P4'!C21)</f>
        <v>K1</v>
      </c>
      <c r="D5" s="166">
        <f>IF('P4'!E21="","",'P4'!E21)</f>
        <v>28584</v>
      </c>
      <c r="E5" s="167" t="str">
        <f>IF('P4'!G21="","",'P4'!G21)</f>
        <v>Larisa Izumrudova</v>
      </c>
      <c r="F5" s="167" t="str">
        <f>IF('P4'!G22="","",'P4'!G22)</f>
        <v>Vigrestad IK</v>
      </c>
      <c r="G5" s="168">
        <f>IF('P4'!N21="","",'P4'!N21)</f>
        <v>55</v>
      </c>
      <c r="H5" s="168">
        <f>IF('P4'!O21="","",'P4'!O21)</f>
        <v>66</v>
      </c>
      <c r="I5" s="168">
        <f>IF('P4'!P21="","",'P4'!P21)</f>
        <v>121</v>
      </c>
      <c r="J5" s="165">
        <f>IF('P4'!R21="","",'P4'!R21)</f>
        <v>173.41193170603489</v>
      </c>
    </row>
    <row r="6" spans="1:10" ht="14" x14ac:dyDescent="0.15">
      <c r="A6" s="90">
        <v>2</v>
      </c>
      <c r="B6" s="165">
        <f>IF('P4'!A13="","",'P4'!A13)</f>
        <v>61.68</v>
      </c>
      <c r="C6" s="165" t="str">
        <f>IF('P4'!C13="","",'P4'!C13)</f>
        <v>K1</v>
      </c>
      <c r="D6" s="166">
        <f>IF('P4'!E13="","",'P4'!E13)</f>
        <v>29339</v>
      </c>
      <c r="E6" s="167" t="str">
        <f>IF('P4'!G13="","",'P4'!G13)</f>
        <v>Camilla Pedersen</v>
      </c>
      <c r="F6" s="167" t="str">
        <f>IF('P4'!G14="","",'P4'!G14)</f>
        <v>Christiania AK</v>
      </c>
      <c r="G6" s="168">
        <f>IF('P4'!N13="","",'P4'!N13)</f>
        <v>49</v>
      </c>
      <c r="H6" s="168">
        <f>IF('P4'!O13="","",'P4'!O13)</f>
        <v>61</v>
      </c>
      <c r="I6" s="168">
        <f>IF('P4'!P13="","",'P4'!P13)</f>
        <v>110</v>
      </c>
      <c r="J6" s="165">
        <f>IF('P4'!R13="","",'P4'!R13)</f>
        <v>162.51736398647878</v>
      </c>
    </row>
    <row r="7" spans="1:10" ht="14" x14ac:dyDescent="0.15">
      <c r="A7" s="90">
        <v>3</v>
      </c>
      <c r="B7" s="165">
        <f>IF('P4'!A9="","",'P4'!A9)</f>
        <v>81.72</v>
      </c>
      <c r="C7" s="165" t="str">
        <f>IF('P4'!C9="","",'P4'!C9)</f>
        <v>K4</v>
      </c>
      <c r="D7" s="166" t="str">
        <f>IF('P4'!E9="","",'P4'!E9)</f>
        <v>19.06.66</v>
      </c>
      <c r="E7" s="167" t="str">
        <f>IF('P4'!G9="","",'P4'!G9)</f>
        <v>Eva Lundberg</v>
      </c>
      <c r="F7" s="167" t="str">
        <f>IF('P4'!G10="","",'P4'!G10)</f>
        <v>Spydeberg Atletene</v>
      </c>
      <c r="G7" s="168">
        <f>IF('P4'!N9="","",'P4'!N9)</f>
        <v>26</v>
      </c>
      <c r="H7" s="168">
        <f>IF('P4'!O9="","",'P4'!O9)</f>
        <v>34</v>
      </c>
      <c r="I7" s="168">
        <f>IF('P4'!P9="","",'P4'!P9)</f>
        <v>60</v>
      </c>
      <c r="J7" s="165">
        <f>IF('P4'!R9="","",'P4'!R9)</f>
        <v>89.29372824852868</v>
      </c>
    </row>
    <row r="8" spans="1:10" ht="10" customHeight="1" thickBot="1" x14ac:dyDescent="0.2"/>
    <row r="9" spans="1:10" ht="21" customHeight="1" thickBot="1" x14ac:dyDescent="0.25">
      <c r="A9" s="452" t="s">
        <v>56</v>
      </c>
      <c r="B9" s="453"/>
      <c r="C9" s="453"/>
      <c r="D9" s="453"/>
      <c r="E9" s="453"/>
      <c r="F9" s="453"/>
      <c r="G9" s="453"/>
      <c r="H9" s="453"/>
      <c r="I9" s="453"/>
      <c r="J9" s="454"/>
    </row>
    <row r="10" spans="1:10" s="89" customFormat="1" x14ac:dyDescent="0.15">
      <c r="A10" s="162" t="s">
        <v>49</v>
      </c>
      <c r="B10" s="169" t="s">
        <v>50</v>
      </c>
      <c r="C10" s="169" t="s">
        <v>32</v>
      </c>
      <c r="D10" s="162" t="s">
        <v>53</v>
      </c>
      <c r="E10" s="163" t="s">
        <v>6</v>
      </c>
      <c r="F10" s="163" t="s">
        <v>44</v>
      </c>
      <c r="G10" s="162" t="s">
        <v>8</v>
      </c>
      <c r="H10" s="162" t="s">
        <v>9</v>
      </c>
      <c r="I10" s="162" t="s">
        <v>57</v>
      </c>
      <c r="J10" s="162" t="s">
        <v>11</v>
      </c>
    </row>
    <row r="11" spans="1:10" ht="14" x14ac:dyDescent="0.15">
      <c r="A11" s="90">
        <v>1</v>
      </c>
      <c r="B11" s="165">
        <f>IF('P2'!B13="","",'P2'!B13)</f>
        <v>83.26</v>
      </c>
      <c r="C11" s="165" t="str">
        <f>IF('P2'!C13="","",'P2'!C13)</f>
        <v>M4</v>
      </c>
      <c r="D11" s="166">
        <f>IF('P2'!D13="","",'P2'!D13)</f>
        <v>23084</v>
      </c>
      <c r="E11" s="167" t="str">
        <f>IF('P2'!F13="","",'P2'!F13)</f>
        <v>Bjørnar Olsen</v>
      </c>
      <c r="F11" s="167" t="str">
        <f>IF('P2'!G13="","",'P2'!G13)</f>
        <v>Grenland AK</v>
      </c>
      <c r="G11" s="168">
        <f>IF('P2'!N13="","",'P2'!N13)</f>
        <v>96</v>
      </c>
      <c r="H11" s="168">
        <f>IF('P2'!O13="","",'P2'!O13)</f>
        <v>110</v>
      </c>
      <c r="I11" s="168">
        <f>IF('P2'!P13="","",'P2'!P13)</f>
        <v>206</v>
      </c>
      <c r="J11" s="165">
        <f>IF('P2'!R13="","",'P2'!R13)</f>
        <v>338.55096422688575</v>
      </c>
    </row>
    <row r="12" spans="1:10" ht="14" x14ac:dyDescent="0.15">
      <c r="A12" s="90">
        <v>2</v>
      </c>
      <c r="B12" s="165">
        <f>IF('P6'!A9="","",'P6'!A9)</f>
        <v>61.39</v>
      </c>
      <c r="C12" s="165" t="str">
        <f>IF('P6'!C9="","",'P6'!C9)</f>
        <v>M1</v>
      </c>
      <c r="D12" s="166" t="str">
        <f>IF('P6'!E9="","",'P6'!E9)</f>
        <v>17.11.79</v>
      </c>
      <c r="E12" s="167" t="str">
        <f>IF('P6'!G9="","",'P6'!G9)</f>
        <v>Harald Borgebund</v>
      </c>
      <c r="F12" s="167" t="str">
        <f>IF('P6'!G10="","",'P6'!G10)</f>
        <v>T &amp; IL National</v>
      </c>
      <c r="G12" s="168">
        <f>IF('P6'!N9="","",'P6'!N9)</f>
        <v>55</v>
      </c>
      <c r="H12" s="168">
        <f>IF('P6'!O9="","",'P6'!O9)</f>
        <v>68</v>
      </c>
      <c r="I12" s="168">
        <f>IF('P6'!P9="","",'P6'!P9)</f>
        <v>123</v>
      </c>
      <c r="J12" s="165">
        <f>IF('P6'!R9="","",'P6'!R9)</f>
        <v>198.68117961066025</v>
      </c>
    </row>
  </sheetData>
  <mergeCells count="6">
    <mergeCell ref="A9:J9"/>
    <mergeCell ref="A1:J1"/>
    <mergeCell ref="A2:D2"/>
    <mergeCell ref="E2:F2"/>
    <mergeCell ref="G2:J2"/>
    <mergeCell ref="A3:J3"/>
  </mergeCells>
  <pageMargins left="0.75" right="0.75" top="1" bottom="1" header="0.5" footer="0.5"/>
  <pageSetup paperSize="9" scale="81" fitToHeight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P31"/>
  <sheetViews>
    <sheetView showGridLines="0" showRowColHeaders="0" showZeros="0" topLeftCell="A4" workbookViewId="0">
      <selection activeCell="Q24" sqref="Q24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91"/>
      <c r="P1" s="91"/>
    </row>
    <row r="2" spans="1:16" ht="15" customHeight="1" x14ac:dyDescent="0.25">
      <c r="B2" s="92" t="s">
        <v>58</v>
      </c>
      <c r="C2" s="462" t="str">
        <f>IF('P1'!C5&gt;0,'P1'!C5,"")</f>
        <v>NM 5-kamp og Norges Cup 3. runde</v>
      </c>
      <c r="D2" s="462"/>
      <c r="E2" s="462"/>
      <c r="F2" s="462"/>
      <c r="G2" s="462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3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1</v>
      </c>
      <c r="O3" s="147"/>
      <c r="P3" s="96"/>
    </row>
    <row r="4" spans="1:16" ht="15" thickBot="1" x14ac:dyDescent="0.2">
      <c r="B4" s="456" t="s">
        <v>81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IF('P1'!D9="","",'P1'!D9)</f>
        <v>13-14</v>
      </c>
      <c r="C7" s="141" t="str">
        <f>IF('P1'!G9="","",'P1'!G9)</f>
        <v>Henrik Reiakvam</v>
      </c>
      <c r="D7" s="131">
        <v>6.88</v>
      </c>
      <c r="E7" s="131">
        <v>6.6</v>
      </c>
      <c r="F7" s="132">
        <v>6.67</v>
      </c>
      <c r="G7" s="112">
        <f>IF(MAX(D7,E7,F7)&gt;0,MAX(D7,E7,F7),"")</f>
        <v>6.88</v>
      </c>
      <c r="H7" s="131">
        <v>8.8000000000000007</v>
      </c>
      <c r="I7" s="131">
        <v>9.23</v>
      </c>
      <c r="J7" s="131">
        <v>9.93</v>
      </c>
      <c r="K7" s="112">
        <f>IF(MAX(H7,I7,J7)&gt;0,MAX(H7,I7,J7),"")</f>
        <v>9.93</v>
      </c>
      <c r="L7" s="137">
        <v>7.19</v>
      </c>
      <c r="M7" s="132">
        <v>7.1</v>
      </c>
      <c r="N7" s="112">
        <f>IF(MIN(L7,M7)&gt;0,MIN(L7,M7),"")</f>
        <v>7.1</v>
      </c>
      <c r="O7" s="113"/>
      <c r="P7" s="114"/>
    </row>
    <row r="8" spans="1:16" ht="18" customHeight="1" x14ac:dyDescent="0.15">
      <c r="B8" s="115"/>
      <c r="C8" s="142" t="str">
        <f>IF('P1'!G10="","",'P1'!G10)</f>
        <v>Tambarskjelvar IL</v>
      </c>
      <c r="D8" s="123"/>
      <c r="E8" s="123"/>
      <c r="F8" s="124"/>
      <c r="G8" s="116"/>
      <c r="H8" s="123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IF('P1'!D11="","",'P1'!D11)</f>
        <v>13-14</v>
      </c>
      <c r="C9" s="143" t="str">
        <f>IF('P1'!G11="","",'P1'!G11)</f>
        <v>Mathias Dale</v>
      </c>
      <c r="D9" s="133">
        <v>6.49</v>
      </c>
      <c r="E9" s="133">
        <v>6.24</v>
      </c>
      <c r="F9" s="134" t="s">
        <v>156</v>
      </c>
      <c r="G9" s="121">
        <f>IF(MAX(D9,E9,F9)&gt;0,MAX(D9,E9,F9),"")</f>
        <v>6.49</v>
      </c>
      <c r="H9" s="133">
        <v>9.83</v>
      </c>
      <c r="I9" s="133">
        <v>8.48</v>
      </c>
      <c r="J9" s="133">
        <v>9.25</v>
      </c>
      <c r="K9" s="122">
        <f>IF(MAX(H9,I9,J9)&gt;0,MAX(H9,I9,J9),"")</f>
        <v>9.83</v>
      </c>
      <c r="L9" s="138">
        <v>8.2200000000000006</v>
      </c>
      <c r="M9" s="134"/>
      <c r="N9" s="122">
        <f>IF(MIN(L9,M9)&gt;0,MIN(L9,M9),"")</f>
        <v>8.2200000000000006</v>
      </c>
      <c r="O9" s="113"/>
      <c r="P9" s="114"/>
    </row>
    <row r="10" spans="1:16" ht="18" customHeight="1" x14ac:dyDescent="0.15">
      <c r="B10" s="115"/>
      <c r="C10" s="142" t="str">
        <f>IF('P1'!G12="","",'P1'!G12)</f>
        <v>Breimsbygda IL</v>
      </c>
      <c r="D10" s="123"/>
      <c r="E10" s="123"/>
      <c r="F10" s="124"/>
      <c r="G10" s="116"/>
      <c r="H10" s="123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IF('P1'!D13="","",'P1'!D13)</f>
        <v>15-16</v>
      </c>
      <c r="C11" s="143" t="str">
        <f>IF('P1'!G13="","",'P1'!G13)</f>
        <v>Dennis Lauritsen</v>
      </c>
      <c r="D11" s="133">
        <v>6.85</v>
      </c>
      <c r="E11" s="133" t="s">
        <v>155</v>
      </c>
      <c r="F11" s="134" t="s">
        <v>155</v>
      </c>
      <c r="G11" s="121">
        <f>IF(MAX(D11,E11,F11)&gt;0,MAX(D11,E11,F11),"")</f>
        <v>6.85</v>
      </c>
      <c r="H11" s="133">
        <v>9.69</v>
      </c>
      <c r="I11" s="133">
        <v>9.58</v>
      </c>
      <c r="J11" s="133">
        <v>12.1</v>
      </c>
      <c r="K11" s="122">
        <f>IF(MAX(H11,I11,J11)&gt;0,MAX(H11,I11,J11),"")</f>
        <v>12.1</v>
      </c>
      <c r="L11" s="138">
        <v>7.17</v>
      </c>
      <c r="M11" s="134"/>
      <c r="N11" s="122">
        <f>IF(MIN(L11,M11)&gt;0,MIN(L11,M11),"")</f>
        <v>7.17</v>
      </c>
      <c r="O11" s="113"/>
      <c r="P11" s="114"/>
    </row>
    <row r="12" spans="1:16" ht="18" customHeight="1" x14ac:dyDescent="0.15">
      <c r="B12" s="115"/>
      <c r="C12" s="142" t="str">
        <f>IF('P1'!G14="","",'P1'!G14)</f>
        <v>Larvik AK</v>
      </c>
      <c r="D12" s="123"/>
      <c r="E12" s="123"/>
      <c r="F12" s="124"/>
      <c r="G12" s="116"/>
      <c r="H12" s="123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IF('P1'!D15="","",'P1'!D15)</f>
        <v>15-16</v>
      </c>
      <c r="C13" s="143" t="str">
        <f>IF('P1'!G15="","",'P1'!G15)</f>
        <v>Øystein Aleksander Skauge</v>
      </c>
      <c r="D13" s="133">
        <v>8.14</v>
      </c>
      <c r="E13" s="133">
        <v>8.16</v>
      </c>
      <c r="F13" s="134">
        <v>8.35</v>
      </c>
      <c r="G13" s="121">
        <f>IF(MAX(D13,E13,F13)&gt;0,MAX(D13,E13,F13),"")</f>
        <v>8.35</v>
      </c>
      <c r="H13" s="133">
        <v>12.35</v>
      </c>
      <c r="I13" s="133">
        <v>12.38</v>
      </c>
      <c r="J13" s="133">
        <v>12.43</v>
      </c>
      <c r="K13" s="122">
        <f>IF(MAX(H13,I13,J13)&gt;0,MAX(H13,I13,J13),"")</f>
        <v>12.43</v>
      </c>
      <c r="L13" s="138">
        <v>6.41</v>
      </c>
      <c r="M13" s="134">
        <v>6.38</v>
      </c>
      <c r="N13" s="122">
        <f>IF(MIN(L13,M13)&gt;0,MIN(L13,M13),"")</f>
        <v>6.38</v>
      </c>
      <c r="O13" s="113"/>
      <c r="P13" s="114"/>
    </row>
    <row r="14" spans="1:16" ht="18" customHeight="1" x14ac:dyDescent="0.15">
      <c r="B14" s="115"/>
      <c r="C14" s="142" t="str">
        <f>IF('P1'!G16="","",'P1'!G16)</f>
        <v>Nidelv IL</v>
      </c>
      <c r="D14" s="123"/>
      <c r="E14" s="123"/>
      <c r="F14" s="124"/>
      <c r="G14" s="116"/>
      <c r="H14" s="123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IF('P1'!D17="","",'P1'!D17)</f>
        <v>17-18</v>
      </c>
      <c r="C15" s="143" t="str">
        <f>IF('P1'!G17="","",'P1'!G17)</f>
        <v>Kim Aleksander Kværnø</v>
      </c>
      <c r="D15" s="133">
        <v>8.14</v>
      </c>
      <c r="E15" s="133">
        <v>8.3699999999999992</v>
      </c>
      <c r="F15" s="134">
        <v>8.2799999999999994</v>
      </c>
      <c r="G15" s="121">
        <f>IF(MAX(D15,E15,F15)&gt;0,MAX(D15,E15,F15),"")</f>
        <v>8.3699999999999992</v>
      </c>
      <c r="H15" s="133" t="s">
        <v>155</v>
      </c>
      <c r="I15" s="133">
        <v>7.67</v>
      </c>
      <c r="J15" s="133">
        <v>9.27</v>
      </c>
      <c r="K15" s="122">
        <f>IF(MAX(H15,I15,J15)&gt;0,MAX(H15,I15,J15),"")</f>
        <v>9.27</v>
      </c>
      <c r="L15" s="138">
        <v>6.57</v>
      </c>
      <c r="M15" s="134">
        <v>6.47</v>
      </c>
      <c r="N15" s="122">
        <f>IF(MIN(L15,M15)&gt;0,MIN(L15,M15),"")</f>
        <v>6.47</v>
      </c>
      <c r="O15" s="113"/>
      <c r="P15" s="114"/>
    </row>
    <row r="16" spans="1:16" ht="18" customHeight="1" x14ac:dyDescent="0.15">
      <c r="B16" s="115"/>
      <c r="C16" s="142" t="str">
        <f>IF('P1'!G18="","",'P1'!G18)</f>
        <v>Hitra VK</v>
      </c>
      <c r="D16" s="123"/>
      <c r="E16" s="123"/>
      <c r="F16" s="124"/>
      <c r="G16" s="116"/>
      <c r="H16" s="123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IF('P1'!D19="","",'P1'!D19)</f>
        <v>17-18</v>
      </c>
      <c r="C17" s="143" t="str">
        <f>IF('P1'!G19="","",'P1'!G19)</f>
        <v>Robert Andre Moldestad</v>
      </c>
      <c r="D17" s="133">
        <v>8.73</v>
      </c>
      <c r="E17" s="133">
        <v>8.83</v>
      </c>
      <c r="F17" s="134">
        <v>8.7899999999999991</v>
      </c>
      <c r="G17" s="121">
        <f>IF(MAX(D17,E17,F17)&gt;0,MAX(D17,E17,F17),"")</f>
        <v>8.83</v>
      </c>
      <c r="H17" s="133">
        <v>11.55</v>
      </c>
      <c r="I17" s="133">
        <v>11.34</v>
      </c>
      <c r="J17" s="133">
        <v>11.54</v>
      </c>
      <c r="K17" s="122">
        <f>IF(MAX(H17,I17,J17)&gt;0,MAX(H17,I17,J17),"")</f>
        <v>11.55</v>
      </c>
      <c r="L17" s="138">
        <v>5.87</v>
      </c>
      <c r="M17" s="134">
        <v>5.84</v>
      </c>
      <c r="N17" s="122">
        <f>IF(MIN(L17,M17)&gt;0,MIN(L17,M17),"")</f>
        <v>5.84</v>
      </c>
      <c r="O17" s="113"/>
      <c r="P17" s="114"/>
    </row>
    <row r="18" spans="2:16" ht="18" customHeight="1" x14ac:dyDescent="0.15">
      <c r="B18" s="115"/>
      <c r="C18" s="142" t="str">
        <f>IF('P1'!G20="","",'P1'!G20)</f>
        <v>Breimsbygda IL</v>
      </c>
      <c r="D18" s="372"/>
      <c r="E18" s="123"/>
      <c r="F18" s="124"/>
      <c r="G18" s="116"/>
      <c r="H18" s="139"/>
      <c r="I18" s="123"/>
      <c r="J18" s="124"/>
      <c r="K18" s="117"/>
      <c r="L18" s="139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IF('P1'!D21="","",'P1'!D21)</f>
        <v>17-18</v>
      </c>
      <c r="C19" s="143" t="str">
        <f>IF('P1'!G21="","",'P1'!G21)</f>
        <v>Marcus Bratli</v>
      </c>
      <c r="D19" s="373">
        <v>8.0399999999999991</v>
      </c>
      <c r="E19" s="133">
        <v>8.15</v>
      </c>
      <c r="F19" s="134">
        <v>8.06</v>
      </c>
      <c r="G19" s="121">
        <f>IF(MAX(D19,E19,F19)&gt;0,MAX(D19,E19,F19),"")</f>
        <v>8.15</v>
      </c>
      <c r="H19" s="374">
        <v>10.33</v>
      </c>
      <c r="I19" s="133">
        <v>11.53</v>
      </c>
      <c r="J19" s="133">
        <v>11.39</v>
      </c>
      <c r="K19" s="122">
        <f>IF(MAX(H19,I19,J19)&gt;0,MAX(H19,I19,J19),"")</f>
        <v>11.53</v>
      </c>
      <c r="L19" s="375">
        <v>6.23</v>
      </c>
      <c r="M19" s="134">
        <v>6.15</v>
      </c>
      <c r="N19" s="122">
        <f>IF(MIN(L19,M19)&gt;0,MIN(L19,M19),"")</f>
        <v>6.15</v>
      </c>
      <c r="O19" s="113"/>
      <c r="P19" s="114"/>
    </row>
    <row r="20" spans="2:16" ht="18" customHeight="1" x14ac:dyDescent="0.15">
      <c r="B20" s="115"/>
      <c r="C20" s="142" t="str">
        <f>IF('P1'!G22="","",'P1'!G22)</f>
        <v>AK Bjørgvin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IF('P1'!D23="","",'P1'!D23)</f>
        <v>17-18</v>
      </c>
      <c r="C21" s="143" t="str">
        <f>IF('P1'!G23="","",'P1'!G23)</f>
        <v>Leiv Arne Støyva Sårheim</v>
      </c>
      <c r="D21" s="133">
        <v>7.06</v>
      </c>
      <c r="E21" s="133">
        <v>6.93</v>
      </c>
      <c r="F21" s="134">
        <v>7.13</v>
      </c>
      <c r="G21" s="121">
        <f>IF(MAX(D21,E21,F21)&gt;0,MAX(D21,E21,F21),"")</f>
        <v>7.13</v>
      </c>
      <c r="H21" s="136">
        <v>13.06</v>
      </c>
      <c r="I21" s="133">
        <v>13.07</v>
      </c>
      <c r="J21" s="133">
        <v>12.4</v>
      </c>
      <c r="K21" s="122">
        <f>IF(MAX(H21,I21,J21)&gt;0,MAX(H21,I21,J21),"")</f>
        <v>13.07</v>
      </c>
      <c r="L21" s="138">
        <v>7.25</v>
      </c>
      <c r="M21" s="134"/>
      <c r="N21" s="122">
        <f>IF(MIN(L21,M21)&gt;0,MIN(L21,M21),"")</f>
        <v>7.25</v>
      </c>
      <c r="O21" s="113"/>
      <c r="P21" s="114"/>
    </row>
    <row r="22" spans="2:16" ht="18" customHeight="1" x14ac:dyDescent="0.15">
      <c r="B22" s="115"/>
      <c r="C22" s="142" t="str">
        <f>IF('P1'!G24="","",'P1'!G24)</f>
        <v>Breimsbygda IL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IF('P1'!D25="","",'P1'!D25)</f>
        <v>17-18</v>
      </c>
      <c r="C23" s="143" t="str">
        <f>IF('P1'!G25="","",'P1'!G25)</f>
        <v>Hans Kristian Lorentzen</v>
      </c>
      <c r="D23" s="133">
        <v>8.61</v>
      </c>
      <c r="E23" s="133">
        <v>8.93</v>
      </c>
      <c r="F23" s="134">
        <v>9.07</v>
      </c>
      <c r="G23" s="121">
        <f>IF(MAX(D23,E23,F23)&gt;0,MAX(D23,E23,F23),"")</f>
        <v>9.07</v>
      </c>
      <c r="H23" s="136">
        <v>9.44</v>
      </c>
      <c r="I23" s="133">
        <v>9.24</v>
      </c>
      <c r="J23" s="133">
        <v>9.1</v>
      </c>
      <c r="K23" s="122">
        <f>IF(MAX(H23,I23,J23)&gt;0,MAX(H23,I23,J23),"")</f>
        <v>9.44</v>
      </c>
      <c r="L23" s="138">
        <v>6.13</v>
      </c>
      <c r="M23" s="134">
        <v>6.09</v>
      </c>
      <c r="N23" s="122">
        <f>IF(MIN(L23,M23)&gt;0,MIN(L23,M23),"")</f>
        <v>6.09</v>
      </c>
      <c r="O23" s="113"/>
      <c r="P23" s="114"/>
    </row>
    <row r="24" spans="2:16" ht="18" customHeight="1" x14ac:dyDescent="0.15">
      <c r="B24" s="115"/>
      <c r="C24" s="142" t="str">
        <f>IF('P1'!G26="","",'P1'!G26)</f>
        <v>AK Bjørgvin</v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IF('P1'!D27="","",'P1'!D27)</f>
        <v>17-18</v>
      </c>
      <c r="C25" s="143" t="str">
        <f>IF('P1'!G27="","",'P1'!G27)</f>
        <v>Vetle Andersen</v>
      </c>
      <c r="D25" s="133">
        <v>8.98</v>
      </c>
      <c r="E25" s="133">
        <v>9.01</v>
      </c>
      <c r="F25" s="134">
        <v>9.01</v>
      </c>
      <c r="G25" s="121">
        <f>IF(MAX(D25,E25,F25)&gt;0,MAX(D25,E25,F25),"")</f>
        <v>9.01</v>
      </c>
      <c r="H25" s="136">
        <v>11.27</v>
      </c>
      <c r="I25" s="133">
        <v>10.53</v>
      </c>
      <c r="J25" s="133">
        <v>11.28</v>
      </c>
      <c r="K25" s="122">
        <f>IF(MAX(H25,I25,J25)&gt;0,MAX(H25,I25,J25),"")</f>
        <v>11.28</v>
      </c>
      <c r="L25" s="138">
        <v>6.1</v>
      </c>
      <c r="M25" s="134">
        <v>6.08</v>
      </c>
      <c r="N25" s="122">
        <f>IF(MIN(L25,M25)&gt;0,MIN(L25,M25),"")</f>
        <v>6.08</v>
      </c>
      <c r="O25" s="113"/>
      <c r="P25" s="114"/>
    </row>
    <row r="26" spans="2:16" ht="18" customHeight="1" x14ac:dyDescent="0.15">
      <c r="B26" s="115"/>
      <c r="C26" s="142" t="str">
        <f>IF('P1'!G28="","",'P1'!G28)</f>
        <v>Larvik AK</v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IF('P1'!D29="","",'P1'!D29)</f>
        <v>17-18</v>
      </c>
      <c r="C27" s="143" t="str">
        <f>IF('P1'!G29="","",'P1'!G29)</f>
        <v>Daniel Solberg</v>
      </c>
      <c r="D27" s="133">
        <v>6.83</v>
      </c>
      <c r="E27" s="133">
        <v>6.55</v>
      </c>
      <c r="F27" s="134">
        <v>6.9</v>
      </c>
      <c r="G27" s="121">
        <f>IF(MAX(D27,E27,F27)&gt;0,MAX(D27,E27,F27),"")</f>
        <v>6.9</v>
      </c>
      <c r="H27" s="136">
        <v>7.52</v>
      </c>
      <c r="I27" s="133">
        <v>7.49</v>
      </c>
      <c r="J27" s="133" t="s">
        <v>155</v>
      </c>
      <c r="K27" s="122">
        <f>IF(MAX(H27,I27,J27)&gt;0,MAX(H27,I27,J27),"")</f>
        <v>7.52</v>
      </c>
      <c r="L27" s="138">
        <v>7.41</v>
      </c>
      <c r="M27" s="134"/>
      <c r="N27" s="122">
        <f>IF(MIN(L27,M27)&gt;0,MIN(L27,M27),"")</f>
        <v>7.41</v>
      </c>
      <c r="O27" s="113"/>
      <c r="P27" s="114"/>
    </row>
    <row r="28" spans="2:16" ht="18" customHeight="1" x14ac:dyDescent="0.15">
      <c r="B28" s="115"/>
      <c r="C28" s="142" t="str">
        <f>IF('P1'!G30="","",'P1'!G30)</f>
        <v>Tønsberg-Kam.</v>
      </c>
      <c r="D28" s="123"/>
      <c r="E28" s="123"/>
      <c r="F28" s="124"/>
      <c r="G28" s="116"/>
      <c r="H28" s="126"/>
      <c r="I28" s="123"/>
      <c r="J28" s="124"/>
      <c r="K28" s="117"/>
      <c r="L28" s="126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IF('P1'!D31="","",'P1'!D31)</f>
        <v/>
      </c>
      <c r="C29" s="143" t="str">
        <f>IF('P1'!G31="","",'P1'!G31)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38"/>
      <c r="M29" s="134"/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142" t="str">
        <f>IF('P1'!G32="","",'P1'!G32)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10">
    <mergeCell ref="B4:N4"/>
    <mergeCell ref="D5:G5"/>
    <mergeCell ref="H5:K5"/>
    <mergeCell ref="L5:N5"/>
    <mergeCell ref="A1:N1"/>
    <mergeCell ref="A3:B3"/>
    <mergeCell ref="C3:D3"/>
    <mergeCell ref="F3:I3"/>
    <mergeCell ref="K3:L3"/>
    <mergeCell ref="C2:G2"/>
  </mergeCells>
  <phoneticPr fontId="25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P31"/>
  <sheetViews>
    <sheetView showGridLines="0" showRowColHeaders="0" showZeros="0" workbookViewId="0">
      <selection activeCell="N19" sqref="N19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91"/>
      <c r="P1" s="91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3</v>
      </c>
      <c r="O3" s="147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IF('P3'!D9="","",'P3'!D9)</f>
        <v>13-14</v>
      </c>
      <c r="C7" s="141" t="str">
        <f>IF('P3'!G9="","",'P3'!G9)</f>
        <v>Iben Karete Karlsen</v>
      </c>
      <c r="D7" s="131">
        <v>3.83</v>
      </c>
      <c r="E7" s="131">
        <v>3.99</v>
      </c>
      <c r="F7" s="132">
        <v>4.1399999999999997</v>
      </c>
      <c r="G7" s="112">
        <f>IF(MAX(D7,E7,F7)&gt;0,MAX(D7,E7,F7),"")</f>
        <v>4.1399999999999997</v>
      </c>
      <c r="H7" s="135">
        <v>3.38</v>
      </c>
      <c r="I7" s="131">
        <v>3.4</v>
      </c>
      <c r="J7" s="131">
        <v>4.2699999999999996</v>
      </c>
      <c r="K7" s="112">
        <f>IF(MAX(H7,I7,J7)&gt;0,MAX(H7,I7,J7),"")</f>
        <v>4.2699999999999996</v>
      </c>
      <c r="L7" s="137">
        <v>9.7200000000000006</v>
      </c>
      <c r="M7" s="132">
        <v>9.58</v>
      </c>
      <c r="N7" s="112">
        <f>IF(MIN(L7,M7)&gt;0,MIN(L7,M7),"")</f>
        <v>9.58</v>
      </c>
      <c r="O7" s="113"/>
      <c r="P7" s="114"/>
    </row>
    <row r="8" spans="1:16" ht="18" customHeight="1" x14ac:dyDescent="0.15">
      <c r="B8" s="115"/>
      <c r="C8" s="142" t="str">
        <f>IF('P3'!G10="","",'P3'!G10)</f>
        <v>Gjøvik AK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IF('P3'!D11="","",'P3'!D11)</f>
        <v>13-14</v>
      </c>
      <c r="C9" s="143" t="str">
        <f>IF('P3'!G11="","",'P3'!G11)</f>
        <v>Agathe Skuggedal</v>
      </c>
      <c r="D9" s="133">
        <v>5.27</v>
      </c>
      <c r="E9" s="133">
        <v>5.34</v>
      </c>
      <c r="F9" s="134">
        <v>5.5</v>
      </c>
      <c r="G9" s="121">
        <f>IF(MAX(D9,E9,F9)&gt;0,MAX(D9,E9,F9),"")</f>
        <v>5.5</v>
      </c>
      <c r="H9" s="136" t="s">
        <v>155</v>
      </c>
      <c r="I9" s="133">
        <v>7.75</v>
      </c>
      <c r="J9" s="133">
        <v>8.06</v>
      </c>
      <c r="K9" s="122">
        <f>IF(MAX(H9,I9,J9)&gt;0,MAX(H9,I9,J9),"")</f>
        <v>8.06</v>
      </c>
      <c r="L9" s="138">
        <v>7.65</v>
      </c>
      <c r="M9" s="134">
        <v>7.75</v>
      </c>
      <c r="N9" s="122">
        <f>IF(MIN(L9,M9)&gt;0,MIN(L9,M9),"")</f>
        <v>7.65</v>
      </c>
      <c r="O9" s="113"/>
      <c r="P9" s="114"/>
    </row>
    <row r="10" spans="1:16" ht="18" customHeight="1" x14ac:dyDescent="0.15">
      <c r="B10" s="115"/>
      <c r="C10" s="142" t="str">
        <f>IF('P3'!G12="","",'P3'!G12)</f>
        <v>Larvik AK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IF('P3'!D13="","",'P3'!D13)</f>
        <v>13-14</v>
      </c>
      <c r="C11" s="143" t="str">
        <f>IF('P3'!G13="","",'P3'!G13)</f>
        <v>Camilla Eie</v>
      </c>
      <c r="D11" s="133">
        <v>5.22</v>
      </c>
      <c r="E11" s="133">
        <v>5.41</v>
      </c>
      <c r="F11" s="134">
        <v>5.43</v>
      </c>
      <c r="G11" s="121">
        <f>IF(MAX(D11,E11,F11)&gt;0,MAX(D11,E11,F11),"")</f>
        <v>5.43</v>
      </c>
      <c r="H11" s="136">
        <v>7.07</v>
      </c>
      <c r="I11" s="133">
        <v>6.82</v>
      </c>
      <c r="J11" s="133">
        <v>7.06</v>
      </c>
      <c r="K11" s="122">
        <f>IF(MAX(H11,I11,J11)&gt;0,MAX(H11,I11,J11),"")</f>
        <v>7.07</v>
      </c>
      <c r="L11" s="138">
        <v>8.4600000000000009</v>
      </c>
      <c r="M11" s="134">
        <v>8.51</v>
      </c>
      <c r="N11" s="122">
        <f>IF(MIN(L11,M11)&gt;0,MIN(L11,M11),"")</f>
        <v>8.4600000000000009</v>
      </c>
      <c r="O11" s="113"/>
      <c r="P11" s="114"/>
    </row>
    <row r="12" spans="1:16" ht="18" customHeight="1" x14ac:dyDescent="0.15">
      <c r="B12" s="115"/>
      <c r="C12" s="142" t="str">
        <f>IF('P3'!G14="","",'P3'!G14)</f>
        <v>Larvik AK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IF('P3'!D15="","",'P3'!D15)</f>
        <v>15-16</v>
      </c>
      <c r="C13" s="143" t="str">
        <f>IF('P3'!G15="","",'P3'!G15)</f>
        <v>Helene Skuggedal</v>
      </c>
      <c r="D13" s="133">
        <v>7.32</v>
      </c>
      <c r="E13" s="133">
        <v>7.55</v>
      </c>
      <c r="F13" s="134">
        <v>7.5</v>
      </c>
      <c r="G13" s="121">
        <f>IF(MAX(D13,E13,F13)&gt;0,MAX(D13,E13,F13),"")</f>
        <v>7.55</v>
      </c>
      <c r="H13" s="136">
        <v>7.64</v>
      </c>
      <c r="I13" s="133">
        <v>6.43</v>
      </c>
      <c r="J13" s="133">
        <v>7.89</v>
      </c>
      <c r="K13" s="122">
        <f>IF(MAX(H13,I13,J13)&gt;0,MAX(H13,I13,J13),"")</f>
        <v>7.89</v>
      </c>
      <c r="L13" s="138">
        <v>6.95</v>
      </c>
      <c r="M13" s="134">
        <v>7.04</v>
      </c>
      <c r="N13" s="122">
        <f>IF(MIN(L13,M13)&gt;0,MIN(L13,M13),"")</f>
        <v>6.95</v>
      </c>
      <c r="O13" s="113"/>
      <c r="P13" s="114"/>
    </row>
    <row r="14" spans="1:16" ht="18" customHeight="1" x14ac:dyDescent="0.15">
      <c r="B14" s="115"/>
      <c r="C14" s="142" t="str">
        <f>IF('P3'!G16="","",'P3'!G16)</f>
        <v>Larvik AK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IF('P3'!D17="","",'P3'!D17)</f>
        <v>15-16</v>
      </c>
      <c r="C15" s="143" t="str">
        <f>IF('P3'!G17="","",'P3'!G17)</f>
        <v>Sofie Prytz Løwer</v>
      </c>
      <c r="D15" s="133">
        <v>6.24</v>
      </c>
      <c r="E15" s="133">
        <v>6.26</v>
      </c>
      <c r="F15" s="134" t="s">
        <v>155</v>
      </c>
      <c r="G15" s="121">
        <f>IF(MAX(D15,E15,F15)&gt;0,MAX(D15,E15,F15),"")</f>
        <v>6.26</v>
      </c>
      <c r="H15" s="136">
        <v>9.41</v>
      </c>
      <c r="I15" s="133">
        <v>9.6300000000000008</v>
      </c>
      <c r="J15" s="133">
        <v>8.75</v>
      </c>
      <c r="K15" s="122">
        <f>IF(MAX(H15,I15,J15)&gt;0,MAX(H15,I15,J15),"")</f>
        <v>9.6300000000000008</v>
      </c>
      <c r="L15" s="138">
        <v>7.12</v>
      </c>
      <c r="M15" s="134">
        <v>7.15</v>
      </c>
      <c r="N15" s="122">
        <f>IF(MIN(L15,M15)&gt;0,MIN(L15,M15),"")</f>
        <v>7.12</v>
      </c>
      <c r="O15" s="113"/>
      <c r="P15" s="114"/>
    </row>
    <row r="16" spans="1:16" ht="18" customHeight="1" x14ac:dyDescent="0.15">
      <c r="B16" s="115"/>
      <c r="C16" s="142" t="str">
        <f>IF('P3'!G18="","",'P3'!G18)</f>
        <v>Larvik AK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1:16" ht="18" customHeight="1" x14ac:dyDescent="0.15">
      <c r="B17" s="120" t="str">
        <f>IF('P3'!D19="","",'P3'!D19)</f>
        <v>17-18</v>
      </c>
      <c r="C17" s="143" t="str">
        <f>IF('P3'!G19="","",'P3'!G19)</f>
        <v>Tiril Boge</v>
      </c>
      <c r="D17" s="133"/>
      <c r="E17" s="133"/>
      <c r="F17" s="134"/>
      <c r="G17" s="121" t="str">
        <f>IF(MAX(D17,E17,F17)&gt;0,MAX(D17,E17,F17),"")</f>
        <v/>
      </c>
      <c r="H17" s="136"/>
      <c r="I17" s="133"/>
      <c r="J17" s="133"/>
      <c r="K17" s="122" t="str">
        <f>IF(MAX(H17,I17,J17)&gt;0,MAX(H17,I17,J17),"")</f>
        <v/>
      </c>
      <c r="L17" s="138"/>
      <c r="M17" s="134"/>
      <c r="N17" s="122" t="str">
        <f>IF(MIN(L17,M17)&gt;0,MIN(L17,M17),"")</f>
        <v/>
      </c>
      <c r="O17" s="113"/>
      <c r="P17" s="114"/>
    </row>
    <row r="18" spans="1:16" ht="18" customHeight="1" x14ac:dyDescent="0.15">
      <c r="B18" s="115"/>
      <c r="C18" s="142" t="str">
        <f>IF('P3'!G20="","",'P3'!G20)</f>
        <v>AK Bjørgvin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1:16" ht="18" customHeight="1" x14ac:dyDescent="0.15">
      <c r="B19" s="120" t="str">
        <f>IF('P3'!D21="","",'P3'!D21)</f>
        <v>17-18</v>
      </c>
      <c r="C19" s="143" t="str">
        <f>IF('P3'!G21="","",'P3'!G21)</f>
        <v>Vilde Sårheim</v>
      </c>
      <c r="D19" s="133">
        <v>6.12</v>
      </c>
      <c r="E19" s="133" t="s">
        <v>155</v>
      </c>
      <c r="F19" s="134">
        <v>6.11</v>
      </c>
      <c r="G19" s="121">
        <f>IF(MAX(D19,E19,F19)&gt;0,MAX(D19,E19,F19),"")</f>
        <v>6.12</v>
      </c>
      <c r="H19" s="136">
        <v>10.07</v>
      </c>
      <c r="I19" s="133">
        <v>11.27</v>
      </c>
      <c r="J19" s="133">
        <v>10.61</v>
      </c>
      <c r="K19" s="122">
        <f>IF(MAX(H19,I19,J19)&gt;0,MAX(H19,I19,J19),"")</f>
        <v>11.27</v>
      </c>
      <c r="L19" s="138">
        <v>7.56</v>
      </c>
      <c r="M19" s="134">
        <v>7.67</v>
      </c>
      <c r="N19" s="122">
        <f>IF(MIN(L19,M19)&gt;0,MIN(L19,M19),"")</f>
        <v>7.56</v>
      </c>
      <c r="O19" s="113"/>
      <c r="P19" s="114"/>
    </row>
    <row r="20" spans="1:16" ht="18" customHeight="1" x14ac:dyDescent="0.15">
      <c r="B20" s="115"/>
      <c r="C20" s="142" t="str">
        <f>IF('P3'!G22="","",'P3'!G22)</f>
        <v>Breimsbygda IL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1:16" ht="18" customHeight="1" x14ac:dyDescent="0.15">
      <c r="B21" s="120" t="str">
        <f>IF('P3'!D23="","",'P3'!D23)</f>
        <v/>
      </c>
      <c r="C21" s="143" t="str">
        <f>IF('P3'!G23="","",'P3'!G23)</f>
        <v/>
      </c>
      <c r="D21" s="133"/>
      <c r="E21" s="133"/>
      <c r="F21" s="134"/>
      <c r="G21" s="121" t="str">
        <f>IF(MAX(D21,E21,F21)&gt;0,MAX(D21,E21,F21),"")</f>
        <v/>
      </c>
      <c r="H21" s="136"/>
      <c r="I21" s="133"/>
      <c r="J21" s="133"/>
      <c r="K21" s="122" t="str">
        <f>IF(MAX(H21,I21,J21)&gt;0,MAX(H21,I21,J21),"")</f>
        <v/>
      </c>
      <c r="L21" s="138"/>
      <c r="M21" s="134"/>
      <c r="N21" s="122" t="str">
        <f>IF(MIN(L21,M21)&gt;0,MIN(L21,M21),"")</f>
        <v/>
      </c>
      <c r="O21" s="113"/>
      <c r="P21" s="114"/>
    </row>
    <row r="22" spans="1:16" ht="18" customHeight="1" x14ac:dyDescent="0.15">
      <c r="B22" s="115"/>
      <c r="C22" s="142" t="str">
        <f>IF('P3'!G24="","",'P3'!G24)</f>
        <v/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1:16" ht="18" customHeight="1" x14ac:dyDescent="0.15">
      <c r="B23" s="120" t="str">
        <f>IF('P3'!D25="","",'P3'!D25)</f>
        <v/>
      </c>
      <c r="C23" s="143" t="str">
        <f>IF('P3'!G25="","",'P3'!G25)</f>
        <v/>
      </c>
      <c r="D23" s="133"/>
      <c r="E23" s="133"/>
      <c r="F23" s="134"/>
      <c r="G23" s="121" t="str">
        <f>IF(MAX(D23,E23,F23)&gt;0,MAX(D23,E23,F23),"")</f>
        <v/>
      </c>
      <c r="H23" s="136"/>
      <c r="I23" s="133"/>
      <c r="J23" s="133"/>
      <c r="K23" s="122" t="str">
        <f>IF(MAX(H23,I23,J23)&gt;0,MAX(H23,I23,J23),"")</f>
        <v/>
      </c>
      <c r="L23" s="138"/>
      <c r="M23" s="134"/>
      <c r="N23" s="122" t="str">
        <f>IF(MIN(L23,M23)&gt;0,MIN(L23,M23),"")</f>
        <v/>
      </c>
      <c r="O23" s="113"/>
      <c r="P23" s="114"/>
    </row>
    <row r="24" spans="1:16" ht="18" customHeight="1" x14ac:dyDescent="0.15">
      <c r="B24" s="115"/>
      <c r="C24" s="142" t="str">
        <f>IF('P3'!G26="","",'P3'!G26)</f>
        <v/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1:16" ht="18" customHeight="1" x14ac:dyDescent="0.15">
      <c r="B25" s="120" t="str">
        <f>IF('P3'!D27="","",'P3'!D27)</f>
        <v/>
      </c>
      <c r="C25" s="143" t="str">
        <f>IF('P3'!G27="","",'P3'!G27)</f>
        <v/>
      </c>
      <c r="D25" s="133"/>
      <c r="E25" s="133"/>
      <c r="F25" s="134"/>
      <c r="G25" s="121" t="str">
        <f>IF(MAX(D25,E25,F25)&gt;0,MAX(D25,E25,F25),"")</f>
        <v/>
      </c>
      <c r="H25" s="136"/>
      <c r="I25" s="133"/>
      <c r="J25" s="133"/>
      <c r="K25" s="122" t="str">
        <f>IF(MAX(H25,I25,J25)&gt;0,MAX(H25,I25,J25),"")</f>
        <v/>
      </c>
      <c r="L25" s="138"/>
      <c r="M25" s="134"/>
      <c r="N25" s="122" t="str">
        <f>IF(MIN(L25,M25)&gt;0,MIN(L25,M25),"")</f>
        <v/>
      </c>
      <c r="O25" s="113"/>
      <c r="P25" s="114"/>
    </row>
    <row r="26" spans="1:16" ht="18" customHeight="1" x14ac:dyDescent="0.15">
      <c r="B26" s="115"/>
      <c r="C26" s="142" t="str">
        <f>IF('P3'!G28="","",'P3'!G28)</f>
        <v/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1:16" ht="18" customHeight="1" x14ac:dyDescent="0.15">
      <c r="B27" s="120" t="str">
        <f>IF('P3'!D29="","",'P3'!D29)</f>
        <v/>
      </c>
      <c r="C27" s="143" t="str">
        <f>IF('P3'!G29="","",'P3'!G29)</f>
        <v/>
      </c>
      <c r="D27" s="133"/>
      <c r="E27" s="133"/>
      <c r="F27" s="134"/>
      <c r="G27" s="121" t="str">
        <f>IF(MAX(D27,E27,F27)&gt;0,MAX(D27,E27,F27),"")</f>
        <v/>
      </c>
      <c r="H27" s="136"/>
      <c r="I27" s="133"/>
      <c r="J27" s="133"/>
      <c r="K27" s="122" t="str">
        <f>IF(MAX(H27,I27,J27)&gt;0,MAX(H27,I27,J27),"")</f>
        <v/>
      </c>
      <c r="L27" s="138"/>
      <c r="M27" s="134"/>
      <c r="N27" s="122" t="str">
        <f>IF(MIN(L27,M27)&gt;0,MIN(L27,M27),"")</f>
        <v/>
      </c>
      <c r="O27" s="113"/>
      <c r="P27" s="114"/>
    </row>
    <row r="28" spans="1:16" ht="18" customHeight="1" x14ac:dyDescent="0.15">
      <c r="B28" s="115"/>
      <c r="C28" s="142" t="str">
        <f>IF('P3'!G30="","",'P3'!G30)</f>
        <v/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1:16" ht="18" customHeight="1" x14ac:dyDescent="0.15">
      <c r="B29" s="120" t="str">
        <f>IF('P3'!D31="","",'P3'!D31)</f>
        <v/>
      </c>
      <c r="C29" s="143" t="str">
        <f>IF('P3'!G31="","",'P3'!G31)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40"/>
      <c r="M29" s="134"/>
      <c r="N29" s="122" t="str">
        <f>IF(MIN(L29,M29)&gt;0,MIN(L29,M29),"")</f>
        <v/>
      </c>
      <c r="O29" s="113"/>
      <c r="P29" s="114"/>
    </row>
    <row r="30" spans="1:16" ht="18" customHeight="1" x14ac:dyDescent="0.15">
      <c r="A30" s="145"/>
      <c r="B30" s="146"/>
      <c r="C30" s="142" t="str">
        <f>IF('P3'!G32="","",'P3'!G32)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1:16" x14ac:dyDescent="0.15">
      <c r="B31" s="144"/>
      <c r="C31" s="144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P31"/>
  <sheetViews>
    <sheetView showGridLines="0" showRowColHeaders="0" showZeros="0" topLeftCell="A5" workbookViewId="0">
      <selection activeCell="M7" sqref="M7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91"/>
      <c r="P1" s="91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6">
        <f>IF('P1'!U5&gt;0,'P1'!U5,"")</f>
        <v>42993</v>
      </c>
      <c r="L3" s="466"/>
      <c r="M3" s="95" t="s">
        <v>25</v>
      </c>
      <c r="N3" s="150">
        <v>4</v>
      </c>
      <c r="O3" s="149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IF('P4'!D9="","",'P4'!D9)</f>
        <v>+18</v>
      </c>
      <c r="C7" s="141" t="str">
        <f>IF('P4'!G9="","",'P4'!G9)</f>
        <v>Eva Lundberg</v>
      </c>
      <c r="D7" s="131">
        <v>5.23</v>
      </c>
      <c r="E7" s="131">
        <v>5</v>
      </c>
      <c r="F7" s="132">
        <v>4.82</v>
      </c>
      <c r="G7" s="112">
        <f>IF(MAX(D7,E7,F7)&gt;0,MAX(D7,E7,F7),"")</f>
        <v>5.23</v>
      </c>
      <c r="H7" s="135">
        <v>9.65</v>
      </c>
      <c r="I7" s="131" t="s">
        <v>156</v>
      </c>
      <c r="J7" s="131">
        <v>6.44</v>
      </c>
      <c r="K7" s="112">
        <f>IF(MAX(H7,I7,J7)&gt;0,MAX(H7,I7,J7),"")</f>
        <v>9.65</v>
      </c>
      <c r="L7" s="137">
        <v>10.01</v>
      </c>
      <c r="M7" s="132">
        <v>10.17</v>
      </c>
      <c r="N7" s="112">
        <f>IF(MIN(L7,M7)&gt;0,MIN(L7,M7),"")</f>
        <v>10.01</v>
      </c>
      <c r="O7" s="113"/>
      <c r="P7" s="114"/>
    </row>
    <row r="8" spans="1:16" ht="18" customHeight="1" x14ac:dyDescent="0.15">
      <c r="B8" s="115"/>
      <c r="C8" s="142" t="str">
        <f>IF('P4'!G10="","",'P4'!G10)</f>
        <v>Spydeberg Atletene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IF('P4'!D11="","",'P4'!D11)</f>
        <v>+18</v>
      </c>
      <c r="C9" s="143" t="str">
        <f>IF('P4'!G11="","",'P4'!G11)</f>
        <v>Ingvild Bang</v>
      </c>
      <c r="D9" s="133" t="s">
        <v>156</v>
      </c>
      <c r="E9" s="133">
        <v>6</v>
      </c>
      <c r="F9" s="134">
        <v>5.95</v>
      </c>
      <c r="G9" s="121">
        <f>IF(MAX(D9,E9,F9)&gt;0,MAX(D9,E9,F9),"")</f>
        <v>6</v>
      </c>
      <c r="H9" s="136">
        <v>7.83</v>
      </c>
      <c r="I9" s="133">
        <v>8.32</v>
      </c>
      <c r="J9" s="133">
        <v>7.87</v>
      </c>
      <c r="K9" s="122">
        <f>IF(MAX(H9,I9,J9)&gt;0,MAX(H9,I9,J9),"")</f>
        <v>8.32</v>
      </c>
      <c r="L9" s="138">
        <v>7.98</v>
      </c>
      <c r="M9" s="134">
        <v>7.99</v>
      </c>
      <c r="N9" s="122">
        <f>IF(MIN(L9,M9)&gt;0,MIN(L9,M9),"")</f>
        <v>7.98</v>
      </c>
      <c r="O9" s="113"/>
      <c r="P9" s="114"/>
    </row>
    <row r="10" spans="1:16" ht="18" customHeight="1" x14ac:dyDescent="0.15">
      <c r="B10" s="115"/>
      <c r="C10" s="142" t="str">
        <f>IF('P4'!G12="","",'P4'!G12)</f>
        <v>Oslo AK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IF('P4'!D13="","",'P4'!D13)</f>
        <v>+18</v>
      </c>
      <c r="C11" s="143" t="str">
        <f>IF('P4'!G13="","",'P4'!G13)</f>
        <v>Camilla Pedersen</v>
      </c>
      <c r="D11" s="133">
        <v>6.11</v>
      </c>
      <c r="E11" s="133">
        <v>6.06</v>
      </c>
      <c r="F11" s="134">
        <v>5.97</v>
      </c>
      <c r="G11" s="121">
        <f>IF(MAX(D11,E11,F11)&gt;0,MAX(D11,E11,F11),"")</f>
        <v>6.11</v>
      </c>
      <c r="H11" s="136">
        <v>7.29</v>
      </c>
      <c r="I11" s="133">
        <v>7.19</v>
      </c>
      <c r="J11" s="133">
        <v>7.95</v>
      </c>
      <c r="K11" s="122">
        <f>IF(MAX(H11,I11,J11)&gt;0,MAX(H11,I11,J11),"")</f>
        <v>7.95</v>
      </c>
      <c r="L11" s="138">
        <v>7.65</v>
      </c>
      <c r="M11" s="134">
        <v>7.55</v>
      </c>
      <c r="N11" s="122">
        <f>IF(MIN(L11,M11)&gt;0,MIN(L11,M11),"")</f>
        <v>7.55</v>
      </c>
      <c r="O11" s="113"/>
      <c r="P11" s="114"/>
    </row>
    <row r="12" spans="1:16" ht="18" customHeight="1" x14ac:dyDescent="0.15">
      <c r="B12" s="115"/>
      <c r="C12" s="142" t="str">
        <f>IF('P4'!G14="","",'P4'!G14)</f>
        <v>Christiania AK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IF('P4'!D15="","",'P4'!D15)</f>
        <v>+18</v>
      </c>
      <c r="C13" s="143" t="str">
        <f>IF('P4'!G15="","",'P4'!G15)</f>
        <v>Marita Strømmen</v>
      </c>
      <c r="D13" s="133">
        <v>6.02</v>
      </c>
      <c r="E13" s="133">
        <v>5.89</v>
      </c>
      <c r="F13" s="134">
        <v>6.06</v>
      </c>
      <c r="G13" s="121">
        <f>IF(MAX(D13,E13,F13)&gt;0,MAX(D13,E13,F13),"")</f>
        <v>6.06</v>
      </c>
      <c r="H13" s="136">
        <v>7.08</v>
      </c>
      <c r="I13" s="133">
        <v>4.71</v>
      </c>
      <c r="J13" s="133">
        <v>8.41</v>
      </c>
      <c r="K13" s="122">
        <f>IF(MAX(H13,I13,J13)&gt;0,MAX(H13,I13,J13),"")</f>
        <v>8.41</v>
      </c>
      <c r="L13" s="138">
        <v>7.89</v>
      </c>
      <c r="M13" s="134">
        <v>7.8</v>
      </c>
      <c r="N13" s="122">
        <f>IF(MIN(L13,M13)&gt;0,MIN(L13,M13),"")</f>
        <v>7.8</v>
      </c>
      <c r="O13" s="113"/>
      <c r="P13" s="114"/>
    </row>
    <row r="14" spans="1:16" ht="18" customHeight="1" x14ac:dyDescent="0.15">
      <c r="B14" s="115"/>
      <c r="C14" s="142" t="str">
        <f>IF('P4'!G16="","",'P4'!G16)</f>
        <v>T &amp; IL National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IF('P4'!D17="","",'P4'!D17)</f>
        <v>+18</v>
      </c>
      <c r="C15" s="143" t="str">
        <f>IF('P4'!G17="","",'P4'!G17)</f>
        <v>Vibeke Carlsen</v>
      </c>
      <c r="D15" s="133">
        <v>7.4</v>
      </c>
      <c r="E15" s="133">
        <v>7.51</v>
      </c>
      <c r="F15" s="134">
        <v>7.5</v>
      </c>
      <c r="G15" s="121">
        <f>IF(MAX(D15,E15,F15)&gt;0,MAX(D15,E15,F15),"")</f>
        <v>7.51</v>
      </c>
      <c r="H15" s="136">
        <v>11.8</v>
      </c>
      <c r="I15" s="133">
        <v>12.35</v>
      </c>
      <c r="J15" s="133">
        <v>12.72</v>
      </c>
      <c r="K15" s="122">
        <f>IF(MAX(H15,I15,J15)&gt;0,MAX(H15,I15,J15),"")</f>
        <v>12.72</v>
      </c>
      <c r="L15" s="138">
        <v>6.73</v>
      </c>
      <c r="M15" s="134">
        <v>6.76</v>
      </c>
      <c r="N15" s="122">
        <f>IF(MIN(L15,M15)&gt;0,MIN(L15,M15),"")</f>
        <v>6.73</v>
      </c>
      <c r="O15" s="113"/>
      <c r="P15" s="114"/>
    </row>
    <row r="16" spans="1:16" ht="18" customHeight="1" x14ac:dyDescent="0.15">
      <c r="B16" s="115"/>
      <c r="C16" s="142" t="str">
        <f>IF('P4'!G18="","",'P4'!G18)</f>
        <v>Tønsberg-Kam.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IF('P4'!D19="","",'P4'!D19)</f>
        <v>+18</v>
      </c>
      <c r="C17" s="143" t="str">
        <f>IF('P4'!G19="","",'P4'!G19)</f>
        <v>Sandra Trædal</v>
      </c>
      <c r="D17" s="133">
        <v>6.91</v>
      </c>
      <c r="E17" s="133">
        <v>6.88</v>
      </c>
      <c r="F17" s="134">
        <v>6.98</v>
      </c>
      <c r="G17" s="121">
        <f>IF(MAX(D17,E17,F17)&gt;0,MAX(D17,E17,F17),"")</f>
        <v>6.98</v>
      </c>
      <c r="H17" s="136">
        <v>8.9700000000000006</v>
      </c>
      <c r="I17" s="133">
        <v>9.59</v>
      </c>
      <c r="J17" s="133">
        <v>6.09</v>
      </c>
      <c r="K17" s="122">
        <f>IF(MAX(H17,I17,J17)&gt;0,MAX(H17,I17,J17),"")</f>
        <v>9.59</v>
      </c>
      <c r="L17" s="138">
        <v>6.87</v>
      </c>
      <c r="M17" s="134">
        <v>6.86</v>
      </c>
      <c r="N17" s="122">
        <f>IF(MIN(L17,M17)&gt;0,MIN(L17,M17),"")</f>
        <v>6.86</v>
      </c>
      <c r="O17" s="113"/>
      <c r="P17" s="114"/>
    </row>
    <row r="18" spans="2:16" ht="18" customHeight="1" x14ac:dyDescent="0.15">
      <c r="B18" s="115"/>
      <c r="C18" s="142" t="str">
        <f>IF('P4'!G20="","",'P4'!G20)</f>
        <v>Tambarskjelvar IL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IF('P4'!D21="","",'P4'!D21)</f>
        <v>+18</v>
      </c>
      <c r="C19" s="143" t="str">
        <f>IF('P4'!G21="","",'P4'!G21)</f>
        <v>Larisa Izumrudova</v>
      </c>
      <c r="D19" s="133">
        <v>5.36</v>
      </c>
      <c r="E19" s="133">
        <v>5.35</v>
      </c>
      <c r="F19" s="134">
        <v>5.33</v>
      </c>
      <c r="G19" s="121">
        <f>IF(MAX(D19,E19,F19)&gt;0,MAX(D19,E19,F19),"")</f>
        <v>5.36</v>
      </c>
      <c r="H19" s="136">
        <v>7.62</v>
      </c>
      <c r="I19" s="133">
        <v>3.12</v>
      </c>
      <c r="J19" s="133">
        <v>6.37</v>
      </c>
      <c r="K19" s="122">
        <f>IF(MAX(H19,I19,J19)&gt;0,MAX(H19,I19,J19),"")</f>
        <v>7.62</v>
      </c>
      <c r="L19" s="138">
        <v>10.02</v>
      </c>
      <c r="M19" s="134" t="s">
        <v>155</v>
      </c>
      <c r="N19" s="122">
        <f>IF(MIN(L19,M19)&gt;0,MIN(L19,M19),"")</f>
        <v>10.02</v>
      </c>
      <c r="O19" s="113"/>
      <c r="P19" s="114"/>
    </row>
    <row r="20" spans="2:16" ht="18" customHeight="1" x14ac:dyDescent="0.15">
      <c r="B20" s="115"/>
      <c r="C20" s="142" t="str">
        <f>IF('P4'!G22="","",'P4'!G22)</f>
        <v>Vigrestad IK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IF('P4'!D23="","",'P4'!D23)</f>
        <v>+18</v>
      </c>
      <c r="C21" s="143" t="str">
        <f>IF('P4'!G23="","",'P4'!G23)</f>
        <v>Ingvild Skoe</v>
      </c>
      <c r="D21" s="133">
        <v>6.48</v>
      </c>
      <c r="E21" s="133">
        <v>6.3</v>
      </c>
      <c r="F21" s="134">
        <v>6.44</v>
      </c>
      <c r="G21" s="121">
        <f>IF(MAX(D21,E21,F21)&gt;0,MAX(D21,E21,F21),"")</f>
        <v>6.48</v>
      </c>
      <c r="H21" s="136">
        <v>7.25</v>
      </c>
      <c r="I21" s="133">
        <v>11.02</v>
      </c>
      <c r="J21" s="133">
        <v>10.68</v>
      </c>
      <c r="K21" s="122">
        <f>IF(MAX(H21,I21,J21)&gt;0,MAX(H21,I21,J21),"")</f>
        <v>11.02</v>
      </c>
      <c r="L21" s="138">
        <v>7.87</v>
      </c>
      <c r="M21" s="134">
        <v>7.86</v>
      </c>
      <c r="N21" s="122">
        <f>IF(MIN(L21,M21)&gt;0,MIN(L21,M21),"")</f>
        <v>7.86</v>
      </c>
      <c r="O21" s="113"/>
      <c r="P21" s="114"/>
    </row>
    <row r="22" spans="2:16" ht="18" customHeight="1" x14ac:dyDescent="0.15">
      <c r="B22" s="115"/>
      <c r="C22" s="142" t="str">
        <f>IF('P4'!G24="","",'P4'!G24)</f>
        <v>Nidelv IL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IF('P4'!D25="","",'P4'!D25)</f>
        <v>+18</v>
      </c>
      <c r="C23" s="143" t="str">
        <f>IF('P4'!G25="","",'P4'!G25)</f>
        <v>Hanna Sletvold</v>
      </c>
      <c r="D23" s="133">
        <v>6.56</v>
      </c>
      <c r="E23" s="133">
        <v>6.64</v>
      </c>
      <c r="F23" s="134">
        <v>6.77</v>
      </c>
      <c r="G23" s="121">
        <f>IF(MAX(D23,E23,F23)&gt;0,MAX(D23,E23,F23),"")</f>
        <v>6.77</v>
      </c>
      <c r="H23" s="136">
        <v>9.4700000000000006</v>
      </c>
      <c r="I23" s="133">
        <v>9.66</v>
      </c>
      <c r="J23" s="133">
        <v>9.61</v>
      </c>
      <c r="K23" s="122">
        <f>IF(MAX(H23,I23,J23)&gt;0,MAX(H23,I23,J23),"")</f>
        <v>9.66</v>
      </c>
      <c r="L23" s="138">
        <v>7.42</v>
      </c>
      <c r="M23" s="134">
        <v>7.34</v>
      </c>
      <c r="N23" s="122">
        <f>IF(MIN(L23,M23)&gt;0,MIN(L23,M23),"")</f>
        <v>7.34</v>
      </c>
      <c r="O23" s="113"/>
      <c r="P23" s="114"/>
    </row>
    <row r="24" spans="2:16" ht="18" customHeight="1" x14ac:dyDescent="0.15">
      <c r="B24" s="115"/>
      <c r="C24" s="142" t="str">
        <f>IF('P4'!G26="","",'P4'!G26)</f>
        <v>Christiania AK</v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IF('P4'!D27="","",'P4'!D27)</f>
        <v>+18</v>
      </c>
      <c r="C25" s="143" t="str">
        <f>IF('P4'!G27="","",'P4'!G27)</f>
        <v>Ragnhild Haug Lillegård</v>
      </c>
      <c r="D25" s="133">
        <v>6.57</v>
      </c>
      <c r="E25" s="133">
        <v>6.76</v>
      </c>
      <c r="F25" s="134">
        <v>6.81</v>
      </c>
      <c r="G25" s="121">
        <f>IF(MAX(D25,E25,F25)&gt;0,MAX(D25,E25,F25),"")</f>
        <v>6.81</v>
      </c>
      <c r="H25" s="136">
        <v>6.46</v>
      </c>
      <c r="I25" s="133">
        <v>9.36</v>
      </c>
      <c r="J25" s="133">
        <v>9.4600000000000009</v>
      </c>
      <c r="K25" s="122">
        <f>IF(MAX(H25,I25,J25)&gt;0,MAX(H25,I25,J25),"")</f>
        <v>9.4600000000000009</v>
      </c>
      <c r="L25" s="138">
        <v>6.89</v>
      </c>
      <c r="M25" s="134">
        <v>6.82</v>
      </c>
      <c r="N25" s="122">
        <f>IF(MIN(L25,M25)&gt;0,MIN(L25,M25),"")</f>
        <v>6.82</v>
      </c>
      <c r="O25" s="113"/>
      <c r="P25" s="114"/>
    </row>
    <row r="26" spans="2:16" ht="18" customHeight="1" x14ac:dyDescent="0.15">
      <c r="B26" s="115"/>
      <c r="C26" s="142" t="str">
        <f>IF('P4'!G28="","",'P4'!G28)</f>
        <v>Oslo AK</v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IF('P4'!D29="","",'P4'!D29)</f>
        <v>+18</v>
      </c>
      <c r="C27" s="143" t="str">
        <f>IF('P4'!G29="","",'P4'!G29)</f>
        <v>Janicke Walle Jensen</v>
      </c>
      <c r="D27" s="133">
        <v>6.12</v>
      </c>
      <c r="E27" s="133">
        <v>6.68</v>
      </c>
      <c r="F27" s="134">
        <v>6.71</v>
      </c>
      <c r="G27" s="121">
        <f>IF(MAX(D27,E27,F27)&gt;0,MAX(D27,E27,F27),"")</f>
        <v>6.71</v>
      </c>
      <c r="H27" s="136">
        <v>8.99</v>
      </c>
      <c r="I27" s="133">
        <v>7.28</v>
      </c>
      <c r="J27" s="133">
        <v>8.49</v>
      </c>
      <c r="K27" s="122">
        <f>IF(MAX(H27,I27,J27)&gt;0,MAX(H27,I27,J27),"")</f>
        <v>8.99</v>
      </c>
      <c r="L27" s="138">
        <v>7.6</v>
      </c>
      <c r="M27" s="134">
        <v>7.57</v>
      </c>
      <c r="N27" s="122">
        <f>IF(MIN(L27,M27)&gt;0,MIN(L27,M27),"")</f>
        <v>7.57</v>
      </c>
      <c r="O27" s="113"/>
      <c r="P27" s="114"/>
    </row>
    <row r="28" spans="2:16" ht="18" customHeight="1" x14ac:dyDescent="0.15">
      <c r="B28" s="115"/>
      <c r="C28" s="142" t="str">
        <f>IF('P4'!G30="","",'P4'!G30)</f>
        <v>Christiania AK</v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IF('P4'!D31="","",'P4'!D31)</f>
        <v>+18</v>
      </c>
      <c r="C29" s="143" t="str">
        <f>IF('P4'!G31="","",'P4'!G31)</f>
        <v>Anna-Lykke Sandvik</v>
      </c>
      <c r="D29" s="133">
        <v>6.62</v>
      </c>
      <c r="E29" s="133">
        <v>6.58</v>
      </c>
      <c r="F29" s="134">
        <v>6.85</v>
      </c>
      <c r="G29" s="121">
        <f>IF(MAX(D29,E29,F29)&gt;0,MAX(D29,E29,F29),"")</f>
        <v>6.85</v>
      </c>
      <c r="H29" s="136">
        <v>9.98</v>
      </c>
      <c r="I29" s="133">
        <v>10.62</v>
      </c>
      <c r="J29" s="133">
        <v>10.14</v>
      </c>
      <c r="K29" s="122">
        <f>IF(MAX(H29,I29,J29)&gt;0,MAX(H29,I29,J29),"")</f>
        <v>10.62</v>
      </c>
      <c r="L29" s="140" t="s">
        <v>155</v>
      </c>
      <c r="M29" s="134" t="s">
        <v>155</v>
      </c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142" t="str">
        <f>IF('P4'!G32="","",'P4'!G32)</f>
        <v>Tønsberg-Kam.</v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P31"/>
  <sheetViews>
    <sheetView showGridLines="0" showRowColHeaders="0" showZeros="0" workbookViewId="0">
      <selection activeCell="N7" sqref="N7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91"/>
      <c r="P1" s="91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5</v>
      </c>
      <c r="O3" s="147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IF('P5'!D9="","",'P5'!D9)</f>
        <v>+18</v>
      </c>
      <c r="C7" s="141" t="str">
        <f>IF('P5'!G9="","",'P5'!G9)</f>
        <v>Rebecca Tiffin</v>
      </c>
      <c r="D7" s="131">
        <v>6.03</v>
      </c>
      <c r="E7" s="131">
        <v>6.09</v>
      </c>
      <c r="F7" s="132">
        <v>6.08</v>
      </c>
      <c r="G7" s="112">
        <f>IF(MAX(D7,E7,F7)&gt;0,MAX(D7,E7,F7),"")</f>
        <v>6.09</v>
      </c>
      <c r="H7" s="135">
        <v>10.8</v>
      </c>
      <c r="I7" s="131">
        <v>10.37</v>
      </c>
      <c r="J7" s="131">
        <v>10.68</v>
      </c>
      <c r="K7" s="112">
        <f>IF(MAX(H7,I7,J7)&gt;0,MAX(H7,I7,J7),"")</f>
        <v>10.8</v>
      </c>
      <c r="L7" s="137">
        <v>7.78</v>
      </c>
      <c r="M7" s="132">
        <v>7.74</v>
      </c>
      <c r="N7" s="112">
        <f>IF(MIN(L7,M7)&gt;0,MIN(L7,M7),"")</f>
        <v>7.74</v>
      </c>
      <c r="O7" s="113"/>
      <c r="P7" s="114"/>
    </row>
    <row r="8" spans="1:16" ht="18" customHeight="1" x14ac:dyDescent="0.15">
      <c r="B8" s="115"/>
      <c r="C8" s="142" t="str">
        <f>IF('P5'!G10="","",'P5'!G10)</f>
        <v>Oslo AK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IF('P5'!D11="","",'P5'!D11)</f>
        <v>+18</v>
      </c>
      <c r="C9" s="143" t="str">
        <f>IF('P5'!G11="","",'P5'!G11)</f>
        <v>Kristin Solbakken</v>
      </c>
      <c r="D9" s="133">
        <v>7.52</v>
      </c>
      <c r="E9" s="133">
        <v>7.76</v>
      </c>
      <c r="F9" s="134">
        <v>7.78</v>
      </c>
      <c r="G9" s="121">
        <f>IF(MAX(D9,E9,F9)&gt;0,MAX(D9,E9,F9),"")</f>
        <v>7.78</v>
      </c>
      <c r="H9" s="136">
        <v>9.49</v>
      </c>
      <c r="I9" s="133">
        <v>10.029999999999999</v>
      </c>
      <c r="J9" s="133">
        <v>10.210000000000001</v>
      </c>
      <c r="K9" s="122">
        <f>IF(MAX(H9,I9,J9)&gt;0,MAX(H9,I9,J9),"")</f>
        <v>10.210000000000001</v>
      </c>
      <c r="L9" s="138">
        <v>7.23</v>
      </c>
      <c r="M9" s="134">
        <v>7.16</v>
      </c>
      <c r="N9" s="122">
        <f>IF(MIN(L9,M9)&gt;0,MIN(L9,M9),"")</f>
        <v>7.16</v>
      </c>
      <c r="O9" s="113"/>
      <c r="P9" s="114"/>
    </row>
    <row r="10" spans="1:16" ht="18" customHeight="1" x14ac:dyDescent="0.15">
      <c r="B10" s="115"/>
      <c r="C10" s="142" t="str">
        <f>IF('P5'!G12="","",'P5'!G12)</f>
        <v>Nidelv IL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IF('P5'!D13="","",'P5'!D13)</f>
        <v>+18</v>
      </c>
      <c r="C11" s="143" t="str">
        <f>IF('P5'!G13="","",'P5'!G13)</f>
        <v>Lone Elise Kalland</v>
      </c>
      <c r="D11" s="133">
        <v>6.26</v>
      </c>
      <c r="E11" s="133">
        <v>6.38</v>
      </c>
      <c r="F11" s="134">
        <v>6.48</v>
      </c>
      <c r="G11" s="121">
        <f>IF(MAX(D11,E11,F11)&gt;0,MAX(D11,E11,F11),"")</f>
        <v>6.48</v>
      </c>
      <c r="H11" s="136">
        <v>9.1</v>
      </c>
      <c r="I11" s="133">
        <v>10.56</v>
      </c>
      <c r="J11" s="133">
        <v>10.89</v>
      </c>
      <c r="K11" s="122">
        <f>IF(MAX(H11,I11,J11)&gt;0,MAX(H11,I11,J11),"")</f>
        <v>10.89</v>
      </c>
      <c r="L11" s="138">
        <v>7.66</v>
      </c>
      <c r="M11" s="134">
        <v>7.67</v>
      </c>
      <c r="N11" s="122">
        <f>IF(MIN(L11,M11)&gt;0,MIN(L11,M11),"")</f>
        <v>7.66</v>
      </c>
      <c r="O11" s="113"/>
      <c r="P11" s="114"/>
    </row>
    <row r="12" spans="1:16" ht="18" customHeight="1" x14ac:dyDescent="0.15">
      <c r="B12" s="115"/>
      <c r="C12" s="142" t="str">
        <f>IF('P5'!G14="","",'P5'!G14)</f>
        <v>Nidelv IL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IF('P5'!D15="","",'P5'!D15)</f>
        <v>+18</v>
      </c>
      <c r="C13" s="143" t="str">
        <f>IF('P5'!G15="","",'P5'!G15)</f>
        <v>Tiril Tøien</v>
      </c>
      <c r="D13" s="133">
        <v>6.81</v>
      </c>
      <c r="E13" s="133">
        <v>6.96</v>
      </c>
      <c r="F13" s="134">
        <v>6.95</v>
      </c>
      <c r="G13" s="121">
        <f>IF(MAX(D13,E13,F13)&gt;0,MAX(D13,E13,F13),"")</f>
        <v>6.96</v>
      </c>
      <c r="H13" s="136">
        <v>9.4700000000000006</v>
      </c>
      <c r="I13" s="133">
        <v>8.67</v>
      </c>
      <c r="J13" s="133">
        <v>9.83</v>
      </c>
      <c r="K13" s="122">
        <f>IF(MAX(H13,I13,J13)&gt;0,MAX(H13,I13,J13),"")</f>
        <v>9.83</v>
      </c>
      <c r="L13" s="138">
        <v>7.14</v>
      </c>
      <c r="M13" s="134">
        <v>7.1</v>
      </c>
      <c r="N13" s="122">
        <f>IF(MIN(L13,M13)&gt;0,MIN(L13,M13),"")</f>
        <v>7.1</v>
      </c>
      <c r="O13" s="113"/>
      <c r="P13" s="114"/>
    </row>
    <row r="14" spans="1:16" ht="18" customHeight="1" x14ac:dyDescent="0.15">
      <c r="B14" s="115"/>
      <c r="C14" s="142" t="str">
        <f>IF('P5'!G16="","",'P5'!G16)</f>
        <v>Nidelv IL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IF('P5'!D17="","",'P5'!D17)</f>
        <v>+18</v>
      </c>
      <c r="C15" s="143" t="str">
        <f>IF('P5'!G17="","",'P5'!G17)</f>
        <v>Rebekka Tao Jacobsen</v>
      </c>
      <c r="D15" s="133">
        <v>7.06</v>
      </c>
      <c r="E15" s="133">
        <v>7.13</v>
      </c>
      <c r="F15" s="134">
        <v>7.08</v>
      </c>
      <c r="G15" s="121">
        <f>IF(MAX(D15,E15,F15)&gt;0,MAX(D15,E15,F15),"")</f>
        <v>7.13</v>
      </c>
      <c r="H15" s="136">
        <v>9.59</v>
      </c>
      <c r="I15" s="133">
        <v>9.68</v>
      </c>
      <c r="J15" s="133">
        <v>10.16</v>
      </c>
      <c r="K15" s="122">
        <f>IF(MAX(H15,I15,J15)&gt;0,MAX(H15,I15,J15),"")</f>
        <v>10.16</v>
      </c>
      <c r="L15" s="138">
        <v>6.66</v>
      </c>
      <c r="M15" s="134">
        <v>6.67</v>
      </c>
      <c r="N15" s="122">
        <f>IF(MIN(L15,M15)&gt;0,MIN(L15,M15),"")</f>
        <v>6.66</v>
      </c>
      <c r="O15" s="113"/>
      <c r="P15" s="114"/>
    </row>
    <row r="16" spans="1:16" ht="18" customHeight="1" x14ac:dyDescent="0.15">
      <c r="B16" s="115"/>
      <c r="C16" s="142" t="str">
        <f>IF('P5'!G18="","",'P5'!G18)</f>
        <v>Larvik AK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IF('P5'!D19="","",'P5'!D19)</f>
        <v>+18</v>
      </c>
      <c r="C17" s="143" t="str">
        <f>IF('P5'!G19="","",'P5'!G19)</f>
        <v>Sarah Hovden Øvsthus</v>
      </c>
      <c r="D17" s="133">
        <v>7.77</v>
      </c>
      <c r="E17" s="133">
        <v>7.83</v>
      </c>
      <c r="F17" s="134">
        <v>8.1199999999999992</v>
      </c>
      <c r="G17" s="121">
        <f>IF(MAX(D17,E17,F17)&gt;0,MAX(D17,E17,F17),"")</f>
        <v>8.1199999999999992</v>
      </c>
      <c r="H17" s="136">
        <v>12.12</v>
      </c>
      <c r="I17" s="133">
        <v>12.51</v>
      </c>
      <c r="J17" s="133">
        <v>12.36</v>
      </c>
      <c r="K17" s="122">
        <f>IF(MAX(H17,I17,J17)&gt;0,MAX(H17,I17,J17),"")</f>
        <v>12.51</v>
      </c>
      <c r="L17" s="138">
        <v>6.46</v>
      </c>
      <c r="M17" s="134">
        <v>6.52</v>
      </c>
      <c r="N17" s="122">
        <f>IF(MIN(L17,M17)&gt;0,MIN(L17,M17),"")</f>
        <v>6.46</v>
      </c>
      <c r="O17" s="113"/>
      <c r="P17" s="114"/>
    </row>
    <row r="18" spans="2:16" ht="18" customHeight="1" x14ac:dyDescent="0.15">
      <c r="B18" s="115"/>
      <c r="C18" s="142" t="str">
        <f>IF('P5'!G20="","",'P5'!G20)</f>
        <v>AK Bjørgvin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IF('P5'!D21="","",'P5'!D21)</f>
        <v>+18</v>
      </c>
      <c r="C19" s="143" t="str">
        <f>IF('P5'!G21="","",'P5'!G21)</f>
        <v>Marianne Hasfjord</v>
      </c>
      <c r="D19" s="133">
        <v>6.81</v>
      </c>
      <c r="E19" s="133">
        <v>7.07</v>
      </c>
      <c r="F19" s="134">
        <v>6.99</v>
      </c>
      <c r="G19" s="121">
        <f>IF(MAX(D19,E19,F19)&gt;0,MAX(D19,E19,F19),"")</f>
        <v>7.07</v>
      </c>
      <c r="H19" s="136">
        <v>11.81</v>
      </c>
      <c r="I19" s="133">
        <v>11.43</v>
      </c>
      <c r="J19" s="133">
        <v>10.75</v>
      </c>
      <c r="K19" s="122">
        <f>IF(MAX(H19,I19,J19)&gt;0,MAX(H19,I19,J19),"")</f>
        <v>11.81</v>
      </c>
      <c r="L19" s="138">
        <v>6.9</v>
      </c>
      <c r="M19" s="134">
        <v>6.99</v>
      </c>
      <c r="N19" s="122">
        <f>IF(MIN(L19,M19)&gt;0,MIN(L19,M19),"")</f>
        <v>6.9</v>
      </c>
      <c r="O19" s="113"/>
      <c r="P19" s="114"/>
    </row>
    <row r="20" spans="2:16" ht="18" customHeight="1" x14ac:dyDescent="0.15">
      <c r="B20" s="115"/>
      <c r="C20" s="142" t="str">
        <f>IF('P5'!G22="","",'P5'!G22)</f>
        <v>AK Bjørgvin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IF('P5'!D23="","",'P5'!D23)</f>
        <v>+18</v>
      </c>
      <c r="C21" s="143" t="str">
        <f>IF('P5'!G23="","",'P5'!G23)</f>
        <v>Melissa Schanche</v>
      </c>
      <c r="D21" s="133">
        <v>6.8</v>
      </c>
      <c r="E21" s="133">
        <v>6.98</v>
      </c>
      <c r="F21" s="134">
        <v>7.09</v>
      </c>
      <c r="G21" s="121">
        <f>IF(MAX(D21,E21,F21)&gt;0,MAX(D21,E21,F21),"")</f>
        <v>7.09</v>
      </c>
      <c r="H21" s="136">
        <v>4.3600000000000003</v>
      </c>
      <c r="I21" s="133">
        <v>7.71</v>
      </c>
      <c r="J21" s="133">
        <v>4.9800000000000004</v>
      </c>
      <c r="K21" s="122">
        <f>IF(MAX(H21,I21,J21)&gt;0,MAX(H21,I21,J21),"")</f>
        <v>7.71</v>
      </c>
      <c r="L21" s="138">
        <v>7.13</v>
      </c>
      <c r="M21" s="134" t="s">
        <v>155</v>
      </c>
      <c r="N21" s="122">
        <f>IF(MIN(L21,M21)&gt;0,MIN(L21,M21),"")</f>
        <v>7.13</v>
      </c>
      <c r="O21" s="113"/>
      <c r="P21" s="114"/>
    </row>
    <row r="22" spans="2:16" ht="18" customHeight="1" x14ac:dyDescent="0.15">
      <c r="B22" s="115"/>
      <c r="C22" s="142" t="str">
        <f>IF('P5'!G24="","",'P5'!G24)</f>
        <v>Spydeberg Atletene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IF('P5'!D25="","",'P5'!D25)</f>
        <v>+18</v>
      </c>
      <c r="C23" s="143" t="str">
        <f>IF('P5'!G25="","",'P5'!G25)</f>
        <v>Marit Årdalsbakke</v>
      </c>
      <c r="D23" s="133">
        <v>7.51</v>
      </c>
      <c r="E23" s="133">
        <v>7.63</v>
      </c>
      <c r="F23" s="134">
        <v>7.77</v>
      </c>
      <c r="G23" s="121">
        <f>IF(MAX(D23,E23,F23)&gt;0,MAX(D23,E23,F23),"")</f>
        <v>7.77</v>
      </c>
      <c r="H23" s="136">
        <v>14.24</v>
      </c>
      <c r="I23" s="133">
        <v>14.21</v>
      </c>
      <c r="J23" s="133">
        <v>14.51</v>
      </c>
      <c r="K23" s="122">
        <f>IF(MAX(H23,I23,J23)&gt;0,MAX(H23,I23,J23),"")</f>
        <v>14.51</v>
      </c>
      <c r="L23" s="138">
        <v>6.81</v>
      </c>
      <c r="M23" s="134">
        <v>6.77</v>
      </c>
      <c r="N23" s="122">
        <f>IF(MIN(L23,M23)&gt;0,MIN(L23,M23),"")</f>
        <v>6.77</v>
      </c>
      <c r="O23" s="113"/>
      <c r="P23" s="114"/>
    </row>
    <row r="24" spans="2:16" ht="18" customHeight="1" x14ac:dyDescent="0.15">
      <c r="B24" s="115"/>
      <c r="C24" s="142" t="str">
        <f>IF('P5'!G26="","",'P5'!G26)</f>
        <v>Tambarskjelvar IL</v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IF('P5'!D27="","",'P5'!D27)</f>
        <v/>
      </c>
      <c r="C25" s="143" t="str">
        <f>IF('P5'!G27="","",'P5'!G27)</f>
        <v/>
      </c>
      <c r="D25" s="133"/>
      <c r="E25" s="133"/>
      <c r="F25" s="134"/>
      <c r="G25" s="121" t="str">
        <f>IF(MAX(D25,E25,F25)&gt;0,MAX(D25,E25,F25),"")</f>
        <v/>
      </c>
      <c r="H25" s="136"/>
      <c r="I25" s="133"/>
      <c r="J25" s="133"/>
      <c r="K25" s="122" t="str">
        <f>IF(MAX(H25,I25,J25)&gt;0,MAX(H25,I25,J25),"")</f>
        <v/>
      </c>
      <c r="L25" s="138"/>
      <c r="M25" s="134"/>
      <c r="N25" s="122" t="str">
        <f>IF(MIN(L25,M25)&gt;0,MIN(L25,M25),"")</f>
        <v/>
      </c>
      <c r="O25" s="113"/>
      <c r="P25" s="114"/>
    </row>
    <row r="26" spans="2:16" ht="18" customHeight="1" x14ac:dyDescent="0.15">
      <c r="B26" s="115"/>
      <c r="C26" s="142" t="str">
        <f>IF('P5'!G28="","",'P5'!G28)</f>
        <v/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IF('P5'!D29="","",'P5'!D29)</f>
        <v/>
      </c>
      <c r="C27" s="143" t="str">
        <f>IF('P5'!G29="","",'P5'!G29)</f>
        <v/>
      </c>
      <c r="D27" s="133"/>
      <c r="E27" s="133"/>
      <c r="F27" s="134"/>
      <c r="G27" s="121" t="str">
        <f>IF(MAX(D27,E27,F27)&gt;0,MAX(D27,E27,F27),"")</f>
        <v/>
      </c>
      <c r="H27" s="136"/>
      <c r="I27" s="133"/>
      <c r="J27" s="133"/>
      <c r="K27" s="122" t="str">
        <f>IF(MAX(H27,I27,J27)&gt;0,MAX(H27,I27,J27),"")</f>
        <v/>
      </c>
      <c r="L27" s="138"/>
      <c r="M27" s="134"/>
      <c r="N27" s="122" t="str">
        <f>IF(MIN(L27,M27)&gt;0,MIN(L27,M27),"")</f>
        <v/>
      </c>
      <c r="O27" s="113"/>
      <c r="P27" s="114"/>
    </row>
    <row r="28" spans="2:16" ht="18" customHeight="1" x14ac:dyDescent="0.15">
      <c r="B28" s="115"/>
      <c r="C28" s="142" t="str">
        <f>IF('P5'!G30="","",'P5'!G30)</f>
        <v/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IF('P5'!D31="","",'P5'!D31)</f>
        <v/>
      </c>
      <c r="C29" s="143" t="str">
        <f>IF('P5'!G31="","",'P5'!G31)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40"/>
      <c r="M29" s="134"/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142" t="str">
        <f>IF('P5'!G32="","",'P5'!G32)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P31"/>
  <sheetViews>
    <sheetView showGridLines="0" showRowColHeaders="0" showZeros="0" workbookViewId="0">
      <selection activeCell="N21" sqref="N21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91"/>
      <c r="P1" s="91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6</v>
      </c>
      <c r="O3" s="147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IF('P6'!D9="","",'P6'!D9)</f>
        <v>+18</v>
      </c>
      <c r="C7" s="141" t="str">
        <f>IF('P6'!G9="","",'P6'!G9)</f>
        <v>Harald Borgebund</v>
      </c>
      <c r="D7" s="131">
        <v>6.83</v>
      </c>
      <c r="E7" s="131">
        <v>7.12</v>
      </c>
      <c r="F7" s="132">
        <v>7.17</v>
      </c>
      <c r="G7" s="112">
        <f>IF(MAX(D7,E7,F7)&gt;0,MAX(D7,E7,F7),"")</f>
        <v>7.17</v>
      </c>
      <c r="H7" s="135">
        <v>8.16</v>
      </c>
      <c r="I7" s="131">
        <v>8.4499999999999993</v>
      </c>
      <c r="J7" s="131">
        <v>8.36</v>
      </c>
      <c r="K7" s="112">
        <f>IF(MAX(H7,I7,J7)&gt;0,MAX(H7,I7,J7),"")</f>
        <v>8.4499999999999993</v>
      </c>
      <c r="L7" s="137">
        <v>6.76</v>
      </c>
      <c r="M7" s="132">
        <v>6.69</v>
      </c>
      <c r="N7" s="112">
        <f>IF(MIN(L7,M7)&gt;0,MIN(L7,M7),"")</f>
        <v>6.69</v>
      </c>
      <c r="O7" s="113"/>
      <c r="P7" s="114"/>
    </row>
    <row r="8" spans="1:16" ht="18" customHeight="1" x14ac:dyDescent="0.15">
      <c r="B8" s="115"/>
      <c r="C8" s="142" t="str">
        <f>IF('P6'!G10="","",'P6'!G10)</f>
        <v>T &amp; IL National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IF('P6'!D11="","",'P6'!D11)</f>
        <v>+18</v>
      </c>
      <c r="C9" s="143" t="str">
        <f>IF('P6'!G11="","",'P6'!G11)</f>
        <v>Johan Fredrik Murberg</v>
      </c>
      <c r="D9" s="133">
        <v>9.2100000000000009</v>
      </c>
      <c r="E9" s="133">
        <v>9.2100000000000009</v>
      </c>
      <c r="F9" s="134">
        <v>9.39</v>
      </c>
      <c r="G9" s="121">
        <f>IF(MAX(D9,E9,F9)&gt;0,MAX(D9,E9,F9),"")</f>
        <v>9.39</v>
      </c>
      <c r="H9" s="136">
        <v>12.94</v>
      </c>
      <c r="I9" s="133">
        <v>11.67</v>
      </c>
      <c r="J9" s="133">
        <v>12.04</v>
      </c>
      <c r="K9" s="122">
        <f>IF(MAX(H9,I9,J9)&gt;0,MAX(H9,I9,J9),"")</f>
        <v>12.94</v>
      </c>
      <c r="L9" s="138">
        <v>6.16</v>
      </c>
      <c r="M9" s="134">
        <v>6.13</v>
      </c>
      <c r="N9" s="122">
        <f>IF(MIN(L9,M9)&gt;0,MIN(L9,M9),"")</f>
        <v>6.13</v>
      </c>
      <c r="O9" s="113"/>
      <c r="P9" s="114"/>
    </row>
    <row r="10" spans="1:16" ht="18" customHeight="1" x14ac:dyDescent="0.15">
      <c r="B10" s="115"/>
      <c r="C10" s="142" t="str">
        <f>IF('P6'!G12="","",'P6'!G12)</f>
        <v>Larvik AK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IF('P6'!D13="","",'P6'!D13)</f>
        <v>+18</v>
      </c>
      <c r="C11" s="143" t="str">
        <f>IF('P6'!G13="","",'P6'!G13)</f>
        <v>Trygve Stenrud Nilsen</v>
      </c>
      <c r="D11" s="133">
        <v>8.3800000000000008</v>
      </c>
      <c r="E11" s="133">
        <v>7.85</v>
      </c>
      <c r="F11" s="134">
        <v>8.1</v>
      </c>
      <c r="G11" s="121">
        <f>IF(MAX(D11,E11,F11)&gt;0,MAX(D11,E11,F11),"")</f>
        <v>8.3800000000000008</v>
      </c>
      <c r="H11" s="136">
        <v>10.87</v>
      </c>
      <c r="I11" s="133">
        <v>10.98</v>
      </c>
      <c r="J11" s="133">
        <v>10.8</v>
      </c>
      <c r="K11" s="122">
        <f>IF(MAX(H11,I11,J11)&gt;0,MAX(H11,I11,J11),"")</f>
        <v>10.98</v>
      </c>
      <c r="L11" s="138">
        <v>6.6</v>
      </c>
      <c r="M11" s="134">
        <v>6.55</v>
      </c>
      <c r="N11" s="122">
        <f>IF(MIN(L11,M11)&gt;0,MIN(L11,M11),"")</f>
        <v>6.55</v>
      </c>
      <c r="O11" s="113"/>
      <c r="P11" s="114"/>
    </row>
    <row r="12" spans="1:16" ht="18" customHeight="1" x14ac:dyDescent="0.15">
      <c r="B12" s="115"/>
      <c r="C12" s="142" t="str">
        <f>IF('P6'!G14="","",'P6'!G14)</f>
        <v>Oslo AK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IF('P6'!D15="","",'P6'!D15)</f>
        <v>+18</v>
      </c>
      <c r="C13" s="143" t="str">
        <f>IF('P6'!G15="","",'P6'!G15)</f>
        <v>Andreas Nordmo Skauen</v>
      </c>
      <c r="D13" s="133">
        <v>6.5</v>
      </c>
      <c r="E13" s="133">
        <v>6.81</v>
      </c>
      <c r="F13" s="134">
        <v>7.03</v>
      </c>
      <c r="G13" s="121">
        <f>IF(MAX(D13,E13,F13)&gt;0,MAX(D13,E13,F13),"")</f>
        <v>7.03</v>
      </c>
      <c r="H13" s="136">
        <v>10.52</v>
      </c>
      <c r="I13" s="133">
        <v>9.85</v>
      </c>
      <c r="J13" s="133">
        <v>10.42</v>
      </c>
      <c r="K13" s="122">
        <f>IF(MAX(H13,I13,J13)&gt;0,MAX(H13,I13,J13),"")</f>
        <v>10.52</v>
      </c>
      <c r="L13" s="138">
        <v>7.49</v>
      </c>
      <c r="M13" s="134">
        <v>7.33</v>
      </c>
      <c r="N13" s="122">
        <f>IF(MIN(L13,M13)&gt;0,MIN(L13,M13),"")</f>
        <v>7.33</v>
      </c>
      <c r="O13" s="113"/>
      <c r="P13" s="114"/>
    </row>
    <row r="14" spans="1:16" ht="18" customHeight="1" x14ac:dyDescent="0.15">
      <c r="B14" s="115"/>
      <c r="C14" s="142" t="str">
        <f>IF('P6'!G16="","",'P6'!G16)</f>
        <v>Oslo AK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IF('P6'!D17="","",'P6'!D17)</f>
        <v>+18</v>
      </c>
      <c r="C15" s="143" t="str">
        <f>IF('P6'!G17="","",'P6'!G17)</f>
        <v>Kristoffer Solheimsnes</v>
      </c>
      <c r="D15" s="133">
        <v>5.25</v>
      </c>
      <c r="E15" s="133">
        <v>5.22</v>
      </c>
      <c r="F15" s="134">
        <v>5.67</v>
      </c>
      <c r="G15" s="121">
        <f>IF(MAX(D15,E15,F15)&gt;0,MAX(D15,E15,F15),"")</f>
        <v>5.67</v>
      </c>
      <c r="H15" s="136">
        <v>8.4</v>
      </c>
      <c r="I15" s="133" t="s">
        <v>156</v>
      </c>
      <c r="J15" s="133">
        <v>7.34</v>
      </c>
      <c r="K15" s="122">
        <f>IF(MAX(H15,I15,J15)&gt;0,MAX(H15,I15,J15),"")</f>
        <v>8.4</v>
      </c>
      <c r="L15" s="138">
        <v>8.65</v>
      </c>
      <c r="M15" s="134">
        <v>8.4700000000000006</v>
      </c>
      <c r="N15" s="122">
        <f>IF(MIN(L15,M15)&gt;0,MIN(L15,M15),"")</f>
        <v>8.4700000000000006</v>
      </c>
      <c r="O15" s="113"/>
      <c r="P15" s="114"/>
    </row>
    <row r="16" spans="1:16" ht="18" customHeight="1" x14ac:dyDescent="0.15">
      <c r="B16" s="115"/>
      <c r="C16" s="142" t="str">
        <f>IF('P6'!G18="","",'P6'!G18)</f>
        <v>Gjøvik AK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IF('P6'!D19="","",'P6'!D19)</f>
        <v>+18</v>
      </c>
      <c r="C17" s="143" t="str">
        <f>IF('P6'!G19="","",'P6'!G19)</f>
        <v>Bjarne Bergheim</v>
      </c>
      <c r="D17" s="133">
        <v>8.6199999999999992</v>
      </c>
      <c r="E17" s="133">
        <v>8.6</v>
      </c>
      <c r="F17" s="134">
        <v>8.11</v>
      </c>
      <c r="G17" s="121">
        <f>IF(MAX(D17,E17,F17)&gt;0,MAX(D17,E17,F17),"")</f>
        <v>8.6199999999999992</v>
      </c>
      <c r="H17" s="136">
        <v>12.83</v>
      </c>
      <c r="I17" s="133">
        <v>12.94</v>
      </c>
      <c r="J17" s="133">
        <v>12.34</v>
      </c>
      <c r="K17" s="122">
        <f>IF(MAX(H17,I17,J17)&gt;0,MAX(H17,I17,J17),"")</f>
        <v>12.94</v>
      </c>
      <c r="L17" s="138">
        <v>6.53</v>
      </c>
      <c r="M17" s="134">
        <v>6.43</v>
      </c>
      <c r="N17" s="122">
        <f>IF(MIN(L17,M17)&gt;0,MIN(L17,M17),"")</f>
        <v>6.43</v>
      </c>
      <c r="O17" s="113"/>
      <c r="P17" s="114"/>
    </row>
    <row r="18" spans="2:16" ht="18" customHeight="1" x14ac:dyDescent="0.15">
      <c r="B18" s="115"/>
      <c r="C18" s="142" t="str">
        <f>IF('P6'!G20="","",'P6'!G20)</f>
        <v>Breimsbygda IL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IF('P6'!D21="","",'P6'!D21)</f>
        <v>+18</v>
      </c>
      <c r="C19" s="143" t="str">
        <f>IF('P6'!G21="","",'P6'!G21)</f>
        <v>Arne Fless Prestholt</v>
      </c>
      <c r="D19" s="133">
        <v>7.35</v>
      </c>
      <c r="E19" s="133" t="s">
        <v>156</v>
      </c>
      <c r="F19" s="134" t="s">
        <v>156</v>
      </c>
      <c r="G19" s="121">
        <f>IF(MAX(D19,E19,F19)&gt;0,MAX(D19,E19,F19),"")</f>
        <v>7.35</v>
      </c>
      <c r="H19" s="136">
        <v>11.96</v>
      </c>
      <c r="I19" s="133" t="s">
        <v>156</v>
      </c>
      <c r="J19" s="133">
        <v>11.69</v>
      </c>
      <c r="K19" s="122">
        <f>IF(MAX(H19,I19,J19)&gt;0,MAX(H19,I19,J19),"")</f>
        <v>11.96</v>
      </c>
      <c r="L19" s="138">
        <v>6.52</v>
      </c>
      <c r="M19" s="134" t="s">
        <v>257</v>
      </c>
      <c r="N19" s="122">
        <f>IF(MIN(L19,M19)&gt;0,MIN(L19,M19),"")</f>
        <v>6.52</v>
      </c>
      <c r="O19" s="113"/>
      <c r="P19" s="114"/>
    </row>
    <row r="20" spans="2:16" ht="18" customHeight="1" x14ac:dyDescent="0.15">
      <c r="B20" s="115"/>
      <c r="C20" s="142" t="str">
        <f>IF('P6'!G22="","",'P6'!G22)</f>
        <v>Nidelv IL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IF('P6'!D23="","",'P6'!D23)</f>
        <v>+18</v>
      </c>
      <c r="C21" s="143" t="str">
        <f>IF('P6'!G23="","",'P6'!G23)</f>
        <v>Runar Klungrvik</v>
      </c>
      <c r="D21" s="133">
        <v>8.06</v>
      </c>
      <c r="E21" s="133">
        <v>8</v>
      </c>
      <c r="F21" s="134">
        <v>7.83</v>
      </c>
      <c r="G21" s="121">
        <f>IF(MAX(D21,E21,F21)&gt;0,MAX(D21,E21,F21),"")</f>
        <v>8.06</v>
      </c>
      <c r="H21" s="136">
        <v>9.7799999999999994</v>
      </c>
      <c r="I21" s="133">
        <v>10.57</v>
      </c>
      <c r="J21" s="133">
        <v>10.39</v>
      </c>
      <c r="K21" s="122">
        <f>IF(MAX(H21,I21,J21)&gt;0,MAX(H21,I21,J21),"")</f>
        <v>10.57</v>
      </c>
      <c r="L21" s="138">
        <v>6.57</v>
      </c>
      <c r="M21" s="134">
        <v>6.43</v>
      </c>
      <c r="N21" s="122">
        <f>IF(MIN(L21,M21)&gt;0,MIN(L21,M21),"")</f>
        <v>6.43</v>
      </c>
      <c r="O21" s="113"/>
      <c r="P21" s="114"/>
    </row>
    <row r="22" spans="2:16" ht="18" customHeight="1" x14ac:dyDescent="0.15">
      <c r="B22" s="115"/>
      <c r="C22" s="142" t="str">
        <f>IF('P6'!G24="","",'P6'!G24)</f>
        <v>Hitra VK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IF('P6'!D25="","",'P6'!D25)</f>
        <v/>
      </c>
      <c r="C23" s="143" t="str">
        <f>IF('P6'!G25="","",'P6'!G25)</f>
        <v/>
      </c>
      <c r="D23" s="133"/>
      <c r="E23" s="133"/>
      <c r="F23" s="134"/>
      <c r="G23" s="121" t="str">
        <f>IF(MAX(D23,E23,F23)&gt;0,MAX(D23,E23,F23),"")</f>
        <v/>
      </c>
      <c r="H23" s="136"/>
      <c r="I23" s="133"/>
      <c r="J23" s="133"/>
      <c r="K23" s="122" t="str">
        <f>IF(MAX(H23,I23,J23)&gt;0,MAX(H23,I23,J23),"")</f>
        <v/>
      </c>
      <c r="L23" s="138"/>
      <c r="M23" s="134"/>
      <c r="N23" s="122" t="str">
        <f>IF(MIN(L23,M23)&gt;0,MIN(L23,M23),"")</f>
        <v/>
      </c>
      <c r="O23" s="113"/>
      <c r="P23" s="114"/>
    </row>
    <row r="24" spans="2:16" ht="18" customHeight="1" x14ac:dyDescent="0.15">
      <c r="B24" s="115"/>
      <c r="C24" s="142" t="str">
        <f>IF('P6'!G26="","",'P6'!G26)</f>
        <v/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IF('P6'!D27="","",'P6'!D27)</f>
        <v/>
      </c>
      <c r="C25" s="143" t="str">
        <f>IF('P6'!G27="","",'P6'!G27)</f>
        <v/>
      </c>
      <c r="D25" s="133"/>
      <c r="E25" s="133"/>
      <c r="F25" s="134"/>
      <c r="G25" s="121" t="str">
        <f>IF(MAX(D25,E25,F25)&gt;0,MAX(D25,E25,F25),"")</f>
        <v/>
      </c>
      <c r="H25" s="136"/>
      <c r="I25" s="133"/>
      <c r="J25" s="133"/>
      <c r="K25" s="122" t="str">
        <f>IF(MAX(H25,I25,J25)&gt;0,MAX(H25,I25,J25),"")</f>
        <v/>
      </c>
      <c r="L25" s="138"/>
      <c r="M25" s="134"/>
      <c r="N25" s="122" t="str">
        <f>IF(MIN(L25,M25)&gt;0,MIN(L25,M25),"")</f>
        <v/>
      </c>
      <c r="O25" s="113"/>
      <c r="P25" s="114"/>
    </row>
    <row r="26" spans="2:16" ht="18" customHeight="1" x14ac:dyDescent="0.15">
      <c r="B26" s="115"/>
      <c r="C26" s="142" t="str">
        <f>IF('P6'!G28="","",'P6'!G28)</f>
        <v/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IF('P6'!D29="","",'P6'!D29)</f>
        <v/>
      </c>
      <c r="C27" s="143" t="str">
        <f>IF('P6'!G29="","",'P6'!G29)</f>
        <v/>
      </c>
      <c r="D27" s="133"/>
      <c r="E27" s="133"/>
      <c r="F27" s="134"/>
      <c r="G27" s="121" t="str">
        <f>IF(MAX(D27,E27,F27)&gt;0,MAX(D27,E27,F27),"")</f>
        <v/>
      </c>
      <c r="H27" s="136"/>
      <c r="I27" s="133"/>
      <c r="J27" s="133"/>
      <c r="K27" s="122" t="str">
        <f>IF(MAX(H27,I27,J27)&gt;0,MAX(H27,I27,J27),"")</f>
        <v/>
      </c>
      <c r="L27" s="138"/>
      <c r="M27" s="134"/>
      <c r="N27" s="122" t="str">
        <f>IF(MIN(L27,M27)&gt;0,MIN(L27,M27),"")</f>
        <v/>
      </c>
      <c r="O27" s="113"/>
      <c r="P27" s="114"/>
    </row>
    <row r="28" spans="2:16" ht="18" customHeight="1" x14ac:dyDescent="0.15">
      <c r="B28" s="115"/>
      <c r="C28" s="142" t="str">
        <f>IF('P6'!G30="","",'P6'!G30)</f>
        <v/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IF('P6'!D31="","",'P6'!D31)</f>
        <v/>
      </c>
      <c r="C29" s="143" t="str">
        <f>IF('P6'!G31="","",'P6'!G31)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40"/>
      <c r="M29" s="134"/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142" t="str">
        <f>IF('P6'!G32="","",'P6'!G32)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showGridLines="0" showRowColHeaders="0" showZeros="0" workbookViewId="0">
      <selection activeCell="R22" sqref="R22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325"/>
      <c r="P1" s="325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7</v>
      </c>
      <c r="O3" s="147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IF('P7'!D9="","",'P7'!D9)</f>
        <v>+18</v>
      </c>
      <c r="C7" s="141" t="str">
        <f>IF('P7'!G9="","",'P7'!G9)</f>
        <v>Jantsen Øverås</v>
      </c>
      <c r="D7" s="131">
        <v>8.7799999999999994</v>
      </c>
      <c r="E7" s="131">
        <v>8.6999999999999993</v>
      </c>
      <c r="F7" s="132">
        <v>8.7100000000000009</v>
      </c>
      <c r="G7" s="112">
        <f>IF(MAX(D7,E7,F7)&gt;0,MAX(D7,E7,F7),"")</f>
        <v>8.7799999999999994</v>
      </c>
      <c r="H7" s="135">
        <v>12.6</v>
      </c>
      <c r="I7" s="131">
        <v>12.35</v>
      </c>
      <c r="J7" s="131">
        <v>12.99</v>
      </c>
      <c r="K7" s="112">
        <f>IF(MAX(H7,I7,J7)&gt;0,MAX(H7,I7,J7),"")</f>
        <v>12.99</v>
      </c>
      <c r="L7" s="137">
        <v>6.48</v>
      </c>
      <c r="M7" s="132">
        <v>6.47</v>
      </c>
      <c r="N7" s="112">
        <f>IF(MIN(L7,M7)&gt;0,MIN(L7,M7),"")</f>
        <v>6.47</v>
      </c>
      <c r="O7" s="113"/>
      <c r="P7" s="114"/>
    </row>
    <row r="8" spans="1:16" ht="18" customHeight="1" x14ac:dyDescent="0.15">
      <c r="B8" s="115"/>
      <c r="C8" s="142" t="str">
        <f>IF('P7'!G10="","",'P7'!G10)</f>
        <v>Tambarskjelvar IL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IF('P7'!D11="","",'P7'!D11)</f>
        <v>+18</v>
      </c>
      <c r="C9" s="143" t="str">
        <f>IF('P7'!G11="","",'P7'!G11)</f>
        <v>Geir Amund Svan Hasle</v>
      </c>
      <c r="D9" s="133">
        <v>8.85</v>
      </c>
      <c r="E9" s="133">
        <v>8.92</v>
      </c>
      <c r="F9" s="134">
        <v>8.75</v>
      </c>
      <c r="G9" s="121">
        <f>IF(MAX(D9,E9,F9)&gt;0,MAX(D9,E9,F9),"")</f>
        <v>8.92</v>
      </c>
      <c r="H9" s="136">
        <v>12.66</v>
      </c>
      <c r="I9" s="133">
        <v>14.84</v>
      </c>
      <c r="J9" s="133">
        <v>15.48</v>
      </c>
      <c r="K9" s="122">
        <f>IF(MAX(H9,I9,J9)&gt;0,MAX(H9,I9,J9),"")</f>
        <v>15.48</v>
      </c>
      <c r="L9" s="138">
        <v>6.51</v>
      </c>
      <c r="M9" s="134">
        <v>6.12</v>
      </c>
      <c r="N9" s="122">
        <f>IF(MIN(L9,M9)&gt;0,MIN(L9,M9),"")</f>
        <v>6.12</v>
      </c>
      <c r="O9" s="113"/>
      <c r="P9" s="114"/>
    </row>
    <row r="10" spans="1:16" ht="18" customHeight="1" x14ac:dyDescent="0.15">
      <c r="B10" s="115"/>
      <c r="C10" s="142" t="str">
        <f>IF('P7'!G12="","",'P7'!G12)</f>
        <v>Nidelv IL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IF('P7'!D13="","",'P7'!D13)</f>
        <v>+18</v>
      </c>
      <c r="C11" s="143" t="str">
        <f>IF('P7'!G13="","",'P7'!G13)</f>
        <v>John Anders Terland</v>
      </c>
      <c r="D11" s="133">
        <v>8.51</v>
      </c>
      <c r="E11" s="133">
        <v>8.48</v>
      </c>
      <c r="F11" s="134" t="s">
        <v>155</v>
      </c>
      <c r="G11" s="121">
        <f>IF(MAX(D11,E11,F11)&gt;0,MAX(D11,E11,F11),"")</f>
        <v>8.51</v>
      </c>
      <c r="H11" s="136">
        <v>13.95</v>
      </c>
      <c r="I11" s="133">
        <v>13.45</v>
      </c>
      <c r="J11" s="133">
        <v>15.38</v>
      </c>
      <c r="K11" s="122">
        <f>IF(MAX(H11,I11,J11)&gt;0,MAX(H11,I11,J11),"")</f>
        <v>15.38</v>
      </c>
      <c r="L11" s="138">
        <v>6.97</v>
      </c>
      <c r="M11" s="134"/>
      <c r="N11" s="122">
        <f>IF(MIN(L11,M11)&gt;0,MIN(L11,M11),"")</f>
        <v>6.97</v>
      </c>
      <c r="O11" s="113"/>
      <c r="P11" s="114"/>
    </row>
    <row r="12" spans="1:16" ht="18" customHeight="1" x14ac:dyDescent="0.15">
      <c r="B12" s="115"/>
      <c r="C12" s="142" t="str">
        <f>IF('P7'!G14="","",'P7'!G14)</f>
        <v>T &amp; IL National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IF('P7'!D15="","",'P7'!D15)</f>
        <v>+18</v>
      </c>
      <c r="C13" s="143" t="str">
        <f>IF('P7'!G15="","",'P7'!G15)</f>
        <v>Patrik Wevelstad</v>
      </c>
      <c r="D13" s="133">
        <v>8.61</v>
      </c>
      <c r="E13" s="133">
        <v>8.8000000000000007</v>
      </c>
      <c r="F13" s="134" t="s">
        <v>156</v>
      </c>
      <c r="G13" s="121">
        <f>IF(MAX(D13,E13,F13)&gt;0,MAX(D13,E13,F13),"")</f>
        <v>8.8000000000000007</v>
      </c>
      <c r="H13" s="136">
        <v>9.3800000000000008</v>
      </c>
      <c r="I13" s="133">
        <v>8.69</v>
      </c>
      <c r="J13" s="133">
        <v>11.83</v>
      </c>
      <c r="K13" s="122">
        <f>IF(MAX(H13,I13,J13)&gt;0,MAX(H13,I13,J13),"")</f>
        <v>11.83</v>
      </c>
      <c r="L13" s="138">
        <v>6.37</v>
      </c>
      <c r="M13" s="134">
        <v>6.15</v>
      </c>
      <c r="N13" s="122">
        <f>IF(MIN(L13,M13)&gt;0,MIN(L13,M13),"")</f>
        <v>6.15</v>
      </c>
      <c r="O13" s="113"/>
      <c r="P13" s="114"/>
    </row>
    <row r="14" spans="1:16" ht="18" customHeight="1" x14ac:dyDescent="0.15">
      <c r="B14" s="115"/>
      <c r="C14" s="142" t="str">
        <f>IF('P7'!G16="","",'P7'!G16)</f>
        <v>Spydeberg Atletene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IF('P7'!D17="","",'P7'!D17)</f>
        <v>+18</v>
      </c>
      <c r="C15" s="143" t="str">
        <f>IF('P7'!G17="","",'P7'!G17)</f>
        <v>Kim Helge Moe</v>
      </c>
      <c r="D15" s="133">
        <v>8.26</v>
      </c>
      <c r="E15" s="133">
        <v>8.49</v>
      </c>
      <c r="F15" s="134" t="s">
        <v>155</v>
      </c>
      <c r="G15" s="121">
        <f>IF(MAX(D15,E15,F15)&gt;0,MAX(D15,E15,F15),"")</f>
        <v>8.49</v>
      </c>
      <c r="H15" s="136">
        <v>12.67</v>
      </c>
      <c r="I15" s="133">
        <v>13.24</v>
      </c>
      <c r="J15" s="133" t="s">
        <v>156</v>
      </c>
      <c r="K15" s="122">
        <f>IF(MAX(H15,I15,J15)&gt;0,MAX(H15,I15,J15),"")</f>
        <v>13.24</v>
      </c>
      <c r="L15" s="138">
        <v>6.72</v>
      </c>
      <c r="M15" s="134">
        <v>6.71</v>
      </c>
      <c r="N15" s="122">
        <f>IF(MIN(L15,M15)&gt;0,MIN(L15,M15),"")</f>
        <v>6.71</v>
      </c>
      <c r="O15" s="113"/>
      <c r="P15" s="114"/>
    </row>
    <row r="16" spans="1:16" ht="18" customHeight="1" x14ac:dyDescent="0.15">
      <c r="B16" s="115"/>
      <c r="C16" s="142" t="str">
        <f>IF('P7'!G18="","",'P7'!G18)</f>
        <v>Vigrestad IK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IF('P7'!D19="","",'P7'!D19)</f>
        <v>+18</v>
      </c>
      <c r="C17" s="143" t="str">
        <f>IF('P7'!G19="","",'P7'!G19)</f>
        <v>Ole Morten Joneid</v>
      </c>
      <c r="D17" s="133">
        <v>8.8699999999999992</v>
      </c>
      <c r="E17" s="133">
        <v>9.11</v>
      </c>
      <c r="F17" s="134">
        <v>8.9600000000000009</v>
      </c>
      <c r="G17" s="121">
        <f>IF(MAX(D17,E17,F17)&gt;0,MAX(D17,E17,F17),"")</f>
        <v>9.11</v>
      </c>
      <c r="H17" s="136">
        <v>13.2</v>
      </c>
      <c r="I17" s="133">
        <v>12.95</v>
      </c>
      <c r="J17" s="133">
        <v>12.79</v>
      </c>
      <c r="K17" s="122">
        <f>IF(MAX(H17,I17,J17)&gt;0,MAX(H17,I17,J17),"")</f>
        <v>13.2</v>
      </c>
      <c r="L17" s="138">
        <v>6.4</v>
      </c>
      <c r="M17" s="134">
        <v>6.29</v>
      </c>
      <c r="N17" s="122">
        <f>IF(MIN(L17,M17)&gt;0,MIN(L17,M17),"")</f>
        <v>6.29</v>
      </c>
      <c r="O17" s="113"/>
      <c r="P17" s="114"/>
    </row>
    <row r="18" spans="2:16" ht="18" customHeight="1" x14ac:dyDescent="0.15">
      <c r="B18" s="115"/>
      <c r="C18" s="142" t="str">
        <f>IF('P7'!G20="","",'P7'!G20)</f>
        <v>Spydeberg Atletene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IF('P7'!D21="","",'P7'!D21)</f>
        <v>+18</v>
      </c>
      <c r="C19" s="143" t="str">
        <f>IF('P7'!G21="","",'P7'!G21)</f>
        <v>Peter Wilke</v>
      </c>
      <c r="D19" s="133">
        <v>8.51</v>
      </c>
      <c r="E19" s="133">
        <v>8.82</v>
      </c>
      <c r="F19" s="134">
        <v>8.73</v>
      </c>
      <c r="G19" s="121">
        <f>IF(MAX(D19,E19,F19)&gt;0,MAX(D19,E19,F19),"")</f>
        <v>8.82</v>
      </c>
      <c r="H19" s="136">
        <v>14.15</v>
      </c>
      <c r="I19" s="133">
        <v>15.37</v>
      </c>
      <c r="J19" s="133">
        <v>15.44</v>
      </c>
      <c r="K19" s="122">
        <f>IF(MAX(H19,I19,J19)&gt;0,MAX(H19,I19,J19),"")</f>
        <v>15.44</v>
      </c>
      <c r="L19" s="138">
        <v>6.01</v>
      </c>
      <c r="M19" s="134">
        <v>5.93</v>
      </c>
      <c r="N19" s="122">
        <f>IF(MIN(L19,M19)&gt;0,MIN(L19,M19),"")</f>
        <v>5.93</v>
      </c>
      <c r="O19" s="113"/>
      <c r="P19" s="114"/>
    </row>
    <row r="20" spans="2:16" ht="18" customHeight="1" x14ac:dyDescent="0.15">
      <c r="B20" s="115"/>
      <c r="C20" s="142" t="str">
        <f>IF('P7'!G22="","",'P7'!G22)</f>
        <v>IL Brodd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IF('P7'!D23="","",'P7'!D23)</f>
        <v>+18</v>
      </c>
      <c r="C21" s="143" t="str">
        <f>IF('P7'!G23="","",'P7'!G23)</f>
        <v>Bjørn Christian Stabo-Eeg</v>
      </c>
      <c r="D21" s="133"/>
      <c r="E21" s="133"/>
      <c r="F21" s="134"/>
      <c r="G21" s="121" t="str">
        <f>IF(MAX(D21,E21,F21)&gt;0,MAX(D21,E21,F21),"")</f>
        <v/>
      </c>
      <c r="H21" s="136"/>
      <c r="I21" s="133"/>
      <c r="J21" s="133"/>
      <c r="K21" s="122" t="str">
        <f>IF(MAX(H21,I21,J21)&gt;0,MAX(H21,I21,J21),"")</f>
        <v/>
      </c>
      <c r="L21" s="138"/>
      <c r="M21" s="134"/>
      <c r="N21" s="122" t="str">
        <f>IF(MIN(L21,M21)&gt;0,MIN(L21,M21),"")</f>
        <v/>
      </c>
      <c r="O21" s="113"/>
      <c r="P21" s="114"/>
    </row>
    <row r="22" spans="2:16" ht="18" customHeight="1" x14ac:dyDescent="0.15">
      <c r="B22" s="115"/>
      <c r="C22" s="142" t="str">
        <f>IF('P7'!G24="","",'P7'!G24)</f>
        <v>Gjøvik AK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IF('P7'!D25="","",'P7'!D25)</f>
        <v>+18</v>
      </c>
      <c r="C23" s="143" t="str">
        <f>IF('P7'!G25="","",'P7'!G25)</f>
        <v>Ole Magnus Strand</v>
      </c>
      <c r="D23" s="133">
        <v>8.0299999999999994</v>
      </c>
      <c r="E23" s="133">
        <v>7.98</v>
      </c>
      <c r="F23" s="134">
        <v>8.02</v>
      </c>
      <c r="G23" s="121">
        <f>IF(MAX(D23,E23,F23)&gt;0,MAX(D23,E23,F23),"")</f>
        <v>8.0299999999999994</v>
      </c>
      <c r="H23" s="136">
        <v>10.88</v>
      </c>
      <c r="I23" s="133">
        <v>11.18</v>
      </c>
      <c r="J23" s="133">
        <v>11.61</v>
      </c>
      <c r="K23" s="122">
        <f>IF(MAX(H23,I23,J23)&gt;0,MAX(H23,I23,J23),"")</f>
        <v>11.61</v>
      </c>
      <c r="L23" s="138">
        <v>6.92</v>
      </c>
      <c r="M23" s="134">
        <v>6.93</v>
      </c>
      <c r="N23" s="122">
        <f>IF(MIN(L23,M23)&gt;0,MIN(L23,M23),"")</f>
        <v>6.92</v>
      </c>
      <c r="O23" s="113"/>
      <c r="P23" s="114"/>
    </row>
    <row r="24" spans="2:16" ht="18" customHeight="1" x14ac:dyDescent="0.15">
      <c r="B24" s="115"/>
      <c r="C24" s="142" t="str">
        <f>IF('P7'!G26="","",'P7'!G26)</f>
        <v>Hitra VK</v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IF('P7'!D27="","",'P7'!D27)</f>
        <v/>
      </c>
      <c r="C25" s="143" t="str">
        <f>IF('P7'!G27="","",'P7'!G27)</f>
        <v/>
      </c>
      <c r="D25" s="133"/>
      <c r="E25" s="133"/>
      <c r="F25" s="134"/>
      <c r="G25" s="121" t="str">
        <f>IF(MAX(D25,E25,F25)&gt;0,MAX(D25,E25,F25),"")</f>
        <v/>
      </c>
      <c r="H25" s="136"/>
      <c r="I25" s="133"/>
      <c r="J25" s="133"/>
      <c r="K25" s="122" t="str">
        <f>IF(MAX(H25,I25,J25)&gt;0,MAX(H25,I25,J25),"")</f>
        <v/>
      </c>
      <c r="L25" s="138"/>
      <c r="M25" s="134"/>
      <c r="N25" s="122" t="str">
        <f>IF(MIN(L25,M25)&gt;0,MIN(L25,M25),"")</f>
        <v/>
      </c>
      <c r="O25" s="113"/>
      <c r="P25" s="114"/>
    </row>
    <row r="26" spans="2:16" ht="18" customHeight="1" x14ac:dyDescent="0.15">
      <c r="B26" s="115"/>
      <c r="C26" s="142" t="str">
        <f>IF('P7'!G28="","",'P7'!G28)</f>
        <v/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IF('P7'!D29="","",'P7'!D29)</f>
        <v/>
      </c>
      <c r="C27" s="143" t="str">
        <f>IF('P7'!G29="","",'P7'!G29)</f>
        <v/>
      </c>
      <c r="D27" s="133"/>
      <c r="E27" s="133"/>
      <c r="F27" s="134"/>
      <c r="G27" s="121" t="str">
        <f>IF(MAX(D27,E27,F27)&gt;0,MAX(D27,E27,F27),"")</f>
        <v/>
      </c>
      <c r="H27" s="136"/>
      <c r="I27" s="133"/>
      <c r="J27" s="133"/>
      <c r="K27" s="122" t="str">
        <f>IF(MAX(H27,I27,J27)&gt;0,MAX(H27,I27,J27),"")</f>
        <v/>
      </c>
      <c r="L27" s="138"/>
      <c r="M27" s="134"/>
      <c r="N27" s="122" t="str">
        <f>IF(MIN(L27,M27)&gt;0,MIN(L27,M27),"")</f>
        <v/>
      </c>
      <c r="O27" s="113"/>
      <c r="P27" s="114"/>
    </row>
    <row r="28" spans="2:16" ht="18" customHeight="1" x14ac:dyDescent="0.15">
      <c r="B28" s="115"/>
      <c r="C28" s="142" t="str">
        <f>IF('P7'!G30="","",'P7'!G30)</f>
        <v/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IF('P7'!D31="","",'P7'!D31)</f>
        <v/>
      </c>
      <c r="C29" s="143" t="str">
        <f>IF('P7'!G31="","",'P7'!G31)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40"/>
      <c r="M29" s="134"/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142" t="str">
        <f>IF('P7'!G32="","",'P7'!G32)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Y43"/>
  <sheetViews>
    <sheetView showGridLines="0" showRowColHeaders="0" showZeros="0" showOutlineSymbols="0" topLeftCell="A4" zoomScale="120" zoomScaleNormal="120" zoomScaleSheetLayoutView="75" zoomScalePageLayoutView="120" workbookViewId="0">
      <selection activeCell="D17" sqref="D17"/>
    </sheetView>
  </sheetViews>
  <sheetFormatPr baseColWidth="10" defaultColWidth="9.19921875" defaultRowHeight="13" x14ac:dyDescent="0.15"/>
  <cols>
    <col min="1" max="1" width="6.3984375" style="2" customWidth="1"/>
    <col min="2" max="2" width="8.59765625" style="2" customWidth="1"/>
    <col min="3" max="3" width="6.3984375" style="3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44" customWidth="1"/>
    <col min="10" max="13" width="7.19921875" style="2" customWidth="1"/>
    <col min="14" max="16" width="7.59765625" style="2" customWidth="1"/>
    <col min="17" max="18" width="10.59765625" style="41" customWidth="1"/>
    <col min="19" max="20" width="5.59765625" style="41" customWidth="1"/>
    <col min="21" max="21" width="14.19921875" style="5" customWidth="1"/>
    <col min="22" max="22" width="0" style="5" hidden="1" customWidth="1"/>
    <col min="23" max="16384" width="9.19921875" style="5"/>
  </cols>
  <sheetData>
    <row r="1" spans="1:22" s="88" customFormat="1" ht="53.25" customHeight="1" x14ac:dyDescent="0.65">
      <c r="A1" s="171"/>
      <c r="B1" s="171"/>
      <c r="C1" s="172"/>
      <c r="D1" s="171"/>
      <c r="E1" s="171"/>
      <c r="F1" s="419" t="s">
        <v>68</v>
      </c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173"/>
      <c r="R1" s="173"/>
      <c r="S1" s="173"/>
      <c r="T1" s="173"/>
      <c r="U1" s="173"/>
    </row>
    <row r="2" spans="1:22" s="88" customFormat="1" ht="24.75" customHeight="1" x14ac:dyDescent="0.45">
      <c r="A2" s="171"/>
      <c r="B2" s="171"/>
      <c r="C2" s="172"/>
      <c r="D2" s="171"/>
      <c r="E2" s="171"/>
      <c r="F2" s="388" t="s">
        <v>31</v>
      </c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173"/>
      <c r="R2" s="173"/>
      <c r="S2" s="173"/>
      <c r="T2" s="173"/>
      <c r="U2" s="173"/>
    </row>
    <row r="3" spans="1:22" s="88" customFormat="1" x14ac:dyDescent="0.15">
      <c r="A3" s="171"/>
      <c r="B3" s="171"/>
      <c r="C3" s="172"/>
      <c r="D3" s="171"/>
      <c r="E3" s="171"/>
      <c r="F3" s="174"/>
      <c r="G3" s="174"/>
      <c r="H3" s="171"/>
      <c r="I3" s="175"/>
      <c r="J3" s="171"/>
      <c r="K3" s="171"/>
      <c r="L3" s="171"/>
      <c r="M3" s="171"/>
      <c r="N3" s="171"/>
      <c r="O3" s="171"/>
      <c r="P3" s="171"/>
      <c r="Q3" s="173"/>
      <c r="R3" s="173"/>
      <c r="S3" s="173"/>
      <c r="T3" s="173"/>
      <c r="U3" s="173"/>
    </row>
    <row r="4" spans="1:22" s="88" customFormat="1" ht="12" customHeight="1" x14ac:dyDescent="0.15">
      <c r="A4" s="171"/>
      <c r="B4" s="171"/>
      <c r="C4" s="172"/>
      <c r="D4" s="171"/>
      <c r="E4" s="171"/>
      <c r="F4" s="174"/>
      <c r="G4" s="174"/>
      <c r="H4" s="171"/>
      <c r="I4" s="175"/>
      <c r="J4" s="171"/>
      <c r="K4" s="171"/>
      <c r="L4" s="171"/>
      <c r="M4" s="171"/>
      <c r="N4" s="171"/>
      <c r="O4" s="171"/>
      <c r="P4" s="171"/>
      <c r="Q4" s="173"/>
      <c r="R4" s="173"/>
      <c r="S4" s="173"/>
      <c r="T4" s="173"/>
      <c r="U4" s="173"/>
    </row>
    <row r="5" spans="1:22" s="86" customFormat="1" ht="16" x14ac:dyDescent="0.2">
      <c r="A5" s="37"/>
      <c r="B5" s="176" t="s">
        <v>28</v>
      </c>
      <c r="C5" s="406" t="s">
        <v>75</v>
      </c>
      <c r="D5" s="406"/>
      <c r="E5" s="406"/>
      <c r="F5" s="406"/>
      <c r="G5" s="406"/>
      <c r="H5" s="420" t="s">
        <v>0</v>
      </c>
      <c r="I5" s="420"/>
      <c r="J5" s="421" t="s">
        <v>84</v>
      </c>
      <c r="K5" s="421"/>
      <c r="L5" s="421"/>
      <c r="M5" s="331" t="s">
        <v>1</v>
      </c>
      <c r="N5" s="422" t="s">
        <v>85</v>
      </c>
      <c r="O5" s="422"/>
      <c r="P5" s="422"/>
      <c r="Q5" s="176" t="s">
        <v>2</v>
      </c>
      <c r="R5" s="178">
        <v>42993</v>
      </c>
      <c r="S5" s="329" t="s">
        <v>25</v>
      </c>
      <c r="T5" s="179">
        <v>2</v>
      </c>
      <c r="U5" s="182"/>
    </row>
    <row r="7" spans="1:22" s="1" customFormat="1" x14ac:dyDescent="0.15">
      <c r="A7" s="26" t="s">
        <v>3</v>
      </c>
      <c r="B7" s="18" t="s">
        <v>4</v>
      </c>
      <c r="C7" s="38" t="s">
        <v>26</v>
      </c>
      <c r="D7" s="18" t="s">
        <v>5</v>
      </c>
      <c r="E7" s="18"/>
      <c r="F7" s="18" t="s">
        <v>6</v>
      </c>
      <c r="G7" s="18" t="s">
        <v>7</v>
      </c>
      <c r="H7" s="18"/>
      <c r="I7" s="40" t="s">
        <v>8</v>
      </c>
      <c r="J7" s="13"/>
      <c r="K7" s="18"/>
      <c r="L7" s="13" t="s">
        <v>9</v>
      </c>
      <c r="M7" s="13"/>
      <c r="N7" s="51" t="s">
        <v>29</v>
      </c>
      <c r="O7" s="13"/>
      <c r="P7" s="18" t="s">
        <v>10</v>
      </c>
      <c r="Q7" s="21" t="s">
        <v>11</v>
      </c>
      <c r="R7" s="180" t="s">
        <v>11</v>
      </c>
      <c r="S7" s="21" t="s">
        <v>12</v>
      </c>
      <c r="T7" s="28" t="s">
        <v>20</v>
      </c>
      <c r="U7" s="28" t="s">
        <v>13</v>
      </c>
      <c r="V7" s="12"/>
    </row>
    <row r="8" spans="1:22" s="1" customFormat="1" x14ac:dyDescent="0.15">
      <c r="A8" s="27" t="s">
        <v>14</v>
      </c>
      <c r="B8" s="19" t="s">
        <v>15</v>
      </c>
      <c r="C8" s="20" t="s">
        <v>27</v>
      </c>
      <c r="D8" s="19" t="s">
        <v>24</v>
      </c>
      <c r="E8" s="19"/>
      <c r="F8" s="19"/>
      <c r="G8" s="19"/>
      <c r="H8" s="24">
        <v>1</v>
      </c>
      <c r="I8" s="50">
        <v>2</v>
      </c>
      <c r="J8" s="23">
        <v>3</v>
      </c>
      <c r="K8" s="24">
        <v>1</v>
      </c>
      <c r="L8" s="25">
        <v>2</v>
      </c>
      <c r="M8" s="23">
        <v>3</v>
      </c>
      <c r="N8" s="52" t="s">
        <v>30</v>
      </c>
      <c r="O8" s="43"/>
      <c r="P8" s="19" t="s">
        <v>16</v>
      </c>
      <c r="Q8" s="22"/>
      <c r="R8" s="181" t="s">
        <v>69</v>
      </c>
      <c r="S8" s="22"/>
      <c r="T8" s="29"/>
      <c r="U8" s="29"/>
      <c r="V8" s="12"/>
    </row>
    <row r="9" spans="1:22" s="11" customFormat="1" ht="20" customHeight="1" x14ac:dyDescent="0.15">
      <c r="A9" s="348">
        <v>77</v>
      </c>
      <c r="B9" s="349">
        <v>69.930000000000007</v>
      </c>
      <c r="C9" s="350" t="s">
        <v>134</v>
      </c>
      <c r="D9" s="351">
        <v>33252</v>
      </c>
      <c r="E9" s="352"/>
      <c r="F9" s="353" t="s">
        <v>135</v>
      </c>
      <c r="G9" s="353" t="s">
        <v>136</v>
      </c>
      <c r="H9" s="360">
        <v>-110</v>
      </c>
      <c r="I9" s="361">
        <v>115</v>
      </c>
      <c r="J9" s="362">
        <v>-120</v>
      </c>
      <c r="K9" s="363">
        <v>140</v>
      </c>
      <c r="L9" s="379">
        <v>145</v>
      </c>
      <c r="M9" s="379">
        <v>150</v>
      </c>
      <c r="N9" s="240">
        <f t="shared" ref="N9:N24" si="0">IF(MAX(H9:J9)&lt;0,0,TRUNC(MAX(H9:J9)/1)*1)</f>
        <v>115</v>
      </c>
      <c r="O9" s="240">
        <f t="shared" ref="O9:O24" si="1">IF(MAX(K9:M9)&lt;0,0,TRUNC(MAX(K9:M9)/1)*1)</f>
        <v>150</v>
      </c>
      <c r="P9" s="240">
        <f t="shared" ref="P9:P24" si="2">IF(N9=0,0,IF(O9=0,0,SUM(N9:O9)))</f>
        <v>265</v>
      </c>
      <c r="Q9" s="241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353.47529171461741</v>
      </c>
      <c r="R9" s="241" t="str">
        <f>IF(OR(D9="",B9="",V9=""),"",IF(OR(C9="UM",C9="JM",C9="SM",C9="UK",C9="JK",C9="SK"),"",Q9*(IF(ABS(1900-YEAR((V9+1)-D9))&lt;29,0,(VLOOKUP((YEAR(V9)-YEAR(D9)),'Meltzer-Malone'!$A$3:$B$63,2))))))</f>
        <v/>
      </c>
      <c r="S9" s="242"/>
      <c r="T9" s="243"/>
      <c r="U9" s="244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1.3338690253381789</v>
      </c>
      <c r="V9" s="281">
        <f>R5</f>
        <v>42993</v>
      </c>
    </row>
    <row r="10" spans="1:22" s="11" customFormat="1" ht="20" customHeight="1" x14ac:dyDescent="0.15">
      <c r="A10" s="348">
        <v>77</v>
      </c>
      <c r="B10" s="349">
        <v>73.91</v>
      </c>
      <c r="C10" s="350" t="s">
        <v>134</v>
      </c>
      <c r="D10" s="351">
        <v>36311</v>
      </c>
      <c r="E10" s="352"/>
      <c r="F10" s="353" t="s">
        <v>137</v>
      </c>
      <c r="G10" s="353" t="s">
        <v>136</v>
      </c>
      <c r="H10" s="364">
        <v>85</v>
      </c>
      <c r="I10" s="365">
        <v>88</v>
      </c>
      <c r="J10" s="366">
        <v>90</v>
      </c>
      <c r="K10" s="367">
        <v>107</v>
      </c>
      <c r="L10" s="379">
        <v>-110</v>
      </c>
      <c r="M10" s="379">
        <v>-110</v>
      </c>
      <c r="N10" s="240">
        <f t="shared" si="0"/>
        <v>90</v>
      </c>
      <c r="O10" s="240">
        <f t="shared" si="1"/>
        <v>107</v>
      </c>
      <c r="P10" s="240">
        <f t="shared" si="2"/>
        <v>197</v>
      </c>
      <c r="Q10" s="241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254.02783225491129</v>
      </c>
      <c r="R10" s="241" t="str">
        <f>IF(OR(D10="",B10="",V10=""),"",IF(OR(C10="UM",C10="JM",C10="SM",C10="UK",C10="JK",C10="SK"),"",Q10*(IF(ABS(1900-YEAR((V10+1)-D10))&lt;29,0,(VLOOKUP((YEAR(V10)-YEAR(D10)),'Meltzer-Malone'!$A$3:$B$63,2))))))</f>
        <v/>
      </c>
      <c r="S10" s="249"/>
      <c r="T10" s="250"/>
      <c r="U10" s="244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1.2894813820046258</v>
      </c>
      <c r="V10" s="281">
        <f>R5</f>
        <v>42993</v>
      </c>
    </row>
    <row r="11" spans="1:22" s="11" customFormat="1" ht="20" customHeight="1" x14ac:dyDescent="0.15">
      <c r="A11" s="348">
        <v>77</v>
      </c>
      <c r="B11" s="349">
        <v>76.86</v>
      </c>
      <c r="C11" s="350" t="s">
        <v>134</v>
      </c>
      <c r="D11" s="351">
        <v>30615</v>
      </c>
      <c r="E11" s="352"/>
      <c r="F11" s="353" t="s">
        <v>138</v>
      </c>
      <c r="G11" s="353" t="s">
        <v>139</v>
      </c>
      <c r="H11" s="356">
        <v>95</v>
      </c>
      <c r="I11" s="357">
        <v>101</v>
      </c>
      <c r="J11" s="358">
        <v>105</v>
      </c>
      <c r="K11" s="359">
        <v>125</v>
      </c>
      <c r="L11" s="379">
        <v>130</v>
      </c>
      <c r="M11" s="379">
        <v>-135</v>
      </c>
      <c r="N11" s="240">
        <f t="shared" si="0"/>
        <v>105</v>
      </c>
      <c r="O11" s="240">
        <f t="shared" si="1"/>
        <v>130</v>
      </c>
      <c r="P11" s="240">
        <f t="shared" si="2"/>
        <v>235</v>
      </c>
      <c r="Q11" s="241">
        <f t="shared" si="3"/>
        <v>296.24072152100086</v>
      </c>
      <c r="R11" s="241" t="str">
        <f>IF(OR(D11="",B11="",V11=""),"",IF(OR(C11="UM",C11="JM",C11="SM",C11="UK",C11="JK",C11="SK"),"",Q11*(IF(ABS(1900-YEAR((V11+1)-D11))&lt;29,0,(VLOOKUP((YEAR(V11)-YEAR(D11)),'Meltzer-Malone'!$A$3:$B$63,2))))))</f>
        <v/>
      </c>
      <c r="S11" s="249"/>
      <c r="T11" s="250"/>
      <c r="U11" s="244">
        <f t="shared" si="4"/>
        <v>1.2605988149829823</v>
      </c>
      <c r="V11" s="281">
        <f>R5</f>
        <v>42993</v>
      </c>
    </row>
    <row r="12" spans="1:22" s="11" customFormat="1" ht="20" customHeight="1" x14ac:dyDescent="0.15">
      <c r="A12" s="348">
        <v>85</v>
      </c>
      <c r="B12" s="349">
        <v>84.07</v>
      </c>
      <c r="C12" s="350" t="s">
        <v>134</v>
      </c>
      <c r="D12" s="351">
        <v>32516</v>
      </c>
      <c r="E12" s="352"/>
      <c r="F12" s="353" t="s">
        <v>140</v>
      </c>
      <c r="G12" s="353" t="s">
        <v>119</v>
      </c>
      <c r="H12" s="356">
        <v>95</v>
      </c>
      <c r="I12" s="357">
        <v>-100</v>
      </c>
      <c r="J12" s="358">
        <v>100</v>
      </c>
      <c r="K12" s="359">
        <v>125</v>
      </c>
      <c r="L12" s="379">
        <v>130</v>
      </c>
      <c r="M12" s="379">
        <v>-133</v>
      </c>
      <c r="N12" s="240">
        <f t="shared" si="0"/>
        <v>100</v>
      </c>
      <c r="O12" s="240">
        <f t="shared" si="1"/>
        <v>130</v>
      </c>
      <c r="P12" s="240">
        <f t="shared" si="2"/>
        <v>230</v>
      </c>
      <c r="Q12" s="241">
        <f t="shared" si="3"/>
        <v>276.37305300535161</v>
      </c>
      <c r="R12" s="241" t="str">
        <f>IF(OR(D12="",B12="",V12=""),"",IF(OR(C12="UM",C12="JM",C12="SM",C12="UK",C12="JK",C12="SK"),"",Q12*(IF(ABS(1900-YEAR((V12+1)-D12))&lt;29,0,(VLOOKUP((YEAR(V12)-YEAR(D12)),'Meltzer-Malone'!$A$3:$B$63,2))))))</f>
        <v/>
      </c>
      <c r="S12" s="249" t="s">
        <v>21</v>
      </c>
      <c r="T12" s="250" t="s">
        <v>21</v>
      </c>
      <c r="U12" s="244">
        <f t="shared" si="4"/>
        <v>1.2016219695884853</v>
      </c>
      <c r="V12" s="281">
        <f>R5</f>
        <v>42993</v>
      </c>
    </row>
    <row r="13" spans="1:22" s="11" customFormat="1" ht="20" customHeight="1" x14ac:dyDescent="0.15">
      <c r="A13" s="348">
        <v>85</v>
      </c>
      <c r="B13" s="349">
        <v>83.26</v>
      </c>
      <c r="C13" s="350" t="s">
        <v>141</v>
      </c>
      <c r="D13" s="351">
        <v>23084</v>
      </c>
      <c r="E13" s="352"/>
      <c r="F13" s="353" t="s">
        <v>142</v>
      </c>
      <c r="G13" s="353" t="s">
        <v>143</v>
      </c>
      <c r="H13" s="356">
        <v>90</v>
      </c>
      <c r="I13" s="357">
        <v>94</v>
      </c>
      <c r="J13" s="358">
        <v>96</v>
      </c>
      <c r="K13" s="359">
        <v>105</v>
      </c>
      <c r="L13" s="379">
        <v>110</v>
      </c>
      <c r="M13" s="379">
        <v>-114</v>
      </c>
      <c r="N13" s="240">
        <f t="shared" si="0"/>
        <v>96</v>
      </c>
      <c r="O13" s="240">
        <f t="shared" si="1"/>
        <v>110</v>
      </c>
      <c r="P13" s="240">
        <f t="shared" si="2"/>
        <v>206</v>
      </c>
      <c r="Q13" s="241">
        <f t="shared" si="3"/>
        <v>248.7516269117456</v>
      </c>
      <c r="R13" s="241">
        <f>IF(OR(D13="",B13="",V13=""),"",IF(OR(C13="UM",C13="JM",C13="SM",C13="UK",C13="JK",C13="SK"),"",Q13*(IF(ABS(1900-YEAR((V13+1)-D13))&lt;29,0,(VLOOKUP((YEAR(V13)-YEAR(D13)),'Meltzer-Malone'!$A$3:$B$63,2))))))</f>
        <v>338.55096422688575</v>
      </c>
      <c r="S13" s="249" t="s">
        <v>21</v>
      </c>
      <c r="T13" s="250" t="s">
        <v>21</v>
      </c>
      <c r="U13" s="244">
        <f t="shared" si="4"/>
        <v>1.2075321694744932</v>
      </c>
      <c r="V13" s="281">
        <f>R5</f>
        <v>42993</v>
      </c>
    </row>
    <row r="14" spans="1:22" s="11" customFormat="1" ht="20" customHeight="1" x14ac:dyDescent="0.15">
      <c r="A14" s="354">
        <v>105</v>
      </c>
      <c r="B14" s="349">
        <v>101.49</v>
      </c>
      <c r="C14" s="350" t="s">
        <v>134</v>
      </c>
      <c r="D14" s="351">
        <v>34852</v>
      </c>
      <c r="E14" s="352"/>
      <c r="F14" s="353" t="s">
        <v>144</v>
      </c>
      <c r="G14" s="353" t="s">
        <v>136</v>
      </c>
      <c r="H14" s="368">
        <v>105</v>
      </c>
      <c r="I14" s="369">
        <v>-110</v>
      </c>
      <c r="J14" s="370">
        <v>110</v>
      </c>
      <c r="K14" s="371">
        <v>-125</v>
      </c>
      <c r="L14" s="379">
        <v>125</v>
      </c>
      <c r="M14" s="379">
        <v>130</v>
      </c>
      <c r="N14" s="240">
        <f t="shared" si="0"/>
        <v>110</v>
      </c>
      <c r="O14" s="240">
        <f t="shared" si="1"/>
        <v>130</v>
      </c>
      <c r="P14" s="240">
        <f t="shared" si="2"/>
        <v>240</v>
      </c>
      <c r="Q14" s="241">
        <f t="shared" si="3"/>
        <v>265.53341307258393</v>
      </c>
      <c r="R14" s="241" t="str">
        <f>IF(OR(D14="",B14="",V14=""),"",IF(OR(C14="UM",C14="JM",C14="SM",C14="UK",C14="JK",C14="SK"),"",Q14*(IF(ABS(1900-YEAR((V14+1)-D14))&lt;29,0,(VLOOKUP((YEAR(V14)-YEAR(D14)),'Meltzer-Malone'!$A$3:$B$63,2))))))</f>
        <v/>
      </c>
      <c r="S14" s="249" t="s">
        <v>21</v>
      </c>
      <c r="T14" s="250" t="s">
        <v>21</v>
      </c>
      <c r="U14" s="244">
        <f t="shared" si="4"/>
        <v>1.1063892211357664</v>
      </c>
      <c r="V14" s="281">
        <f>R5</f>
        <v>42993</v>
      </c>
    </row>
    <row r="15" spans="1:22" s="11" customFormat="1" ht="20" customHeight="1" x14ac:dyDescent="0.15">
      <c r="A15" s="354">
        <v>105</v>
      </c>
      <c r="B15" s="349">
        <v>98.93</v>
      </c>
      <c r="C15" s="350" t="s">
        <v>134</v>
      </c>
      <c r="D15" s="351">
        <v>34699</v>
      </c>
      <c r="E15" s="352"/>
      <c r="F15" s="353" t="s">
        <v>145</v>
      </c>
      <c r="G15" s="353" t="s">
        <v>136</v>
      </c>
      <c r="H15" s="368">
        <v>75</v>
      </c>
      <c r="I15" s="369">
        <v>-80</v>
      </c>
      <c r="J15" s="370">
        <v>80</v>
      </c>
      <c r="K15" s="371">
        <v>100</v>
      </c>
      <c r="L15" s="371">
        <v>-105</v>
      </c>
      <c r="M15" s="379">
        <v>-105</v>
      </c>
      <c r="N15" s="240">
        <f t="shared" si="0"/>
        <v>80</v>
      </c>
      <c r="O15" s="240">
        <f t="shared" si="1"/>
        <v>100</v>
      </c>
      <c r="P15" s="240">
        <f t="shared" si="2"/>
        <v>180</v>
      </c>
      <c r="Q15" s="241">
        <f t="shared" si="3"/>
        <v>201.10482273345062</v>
      </c>
      <c r="R15" s="241" t="str">
        <f>IF(OR(D15="",B15="",V15=""),"",IF(OR(C15="UM",C15="JM",C15="SM",C15="UK",C15="JK",C15="SK"),"",Q15*(IF(ABS(1900-YEAR((V15+1)-D15))&lt;29,0,(VLOOKUP((YEAR(V15)-YEAR(D15)),'Meltzer-Malone'!$A$3:$B$63,2))))))</f>
        <v/>
      </c>
      <c r="S15" s="249"/>
      <c r="T15" s="250"/>
      <c r="U15" s="244">
        <f t="shared" si="4"/>
        <v>1.1172490151858367</v>
      </c>
      <c r="V15" s="281">
        <f>R5</f>
        <v>42993</v>
      </c>
    </row>
    <row r="16" spans="1:22" s="11" customFormat="1" ht="20" customHeight="1" x14ac:dyDescent="0.15">
      <c r="A16" s="354"/>
      <c r="B16" s="349"/>
      <c r="C16" s="350"/>
      <c r="D16" s="351"/>
      <c r="E16" s="352"/>
      <c r="F16" s="353"/>
      <c r="G16" s="353"/>
      <c r="H16" s="368"/>
      <c r="I16" s="369"/>
      <c r="J16" s="370"/>
      <c r="K16" s="371"/>
      <c r="L16" s="239"/>
      <c r="M16" s="239"/>
      <c r="N16" s="240">
        <f t="shared" si="0"/>
        <v>0</v>
      </c>
      <c r="O16" s="240">
        <f t="shared" si="1"/>
        <v>0</v>
      </c>
      <c r="P16" s="240">
        <f t="shared" si="2"/>
        <v>0</v>
      </c>
      <c r="Q16" s="241" t="str">
        <f t="shared" si="3"/>
        <v/>
      </c>
      <c r="R16" s="241" t="str">
        <f>IF(OR(D16="",B16="",V16=""),"",IF(OR(C16="UM",C16="JM",C16="SM",C16="UK",C16="JK",C16="SK"),"",Q16*(IF(ABS(1900-YEAR((V16+1)-D16))&lt;29,0,(VLOOKUP((YEAR(V16)-YEAR(D16)),'Meltzer-Malone'!$A$3:$B$63,2))))))</f>
        <v/>
      </c>
      <c r="S16" s="249"/>
      <c r="T16" s="250"/>
      <c r="U16" s="244" t="str">
        <f t="shared" si="4"/>
        <v/>
      </c>
      <c r="V16" s="281">
        <f>R5</f>
        <v>42993</v>
      </c>
    </row>
    <row r="17" spans="1:25" s="11" customFormat="1" ht="20" customHeight="1" x14ac:dyDescent="0.15">
      <c r="A17" s="354"/>
      <c r="B17" s="349"/>
      <c r="C17" s="350"/>
      <c r="D17" s="351"/>
      <c r="E17" s="352"/>
      <c r="F17" s="353"/>
      <c r="G17" s="353"/>
      <c r="H17" s="368"/>
      <c r="I17" s="369"/>
      <c r="J17" s="370"/>
      <c r="K17" s="371"/>
      <c r="L17" s="239"/>
      <c r="M17" s="239"/>
      <c r="N17" s="240">
        <f t="shared" si="0"/>
        <v>0</v>
      </c>
      <c r="O17" s="240">
        <f t="shared" si="1"/>
        <v>0</v>
      </c>
      <c r="P17" s="240">
        <f t="shared" si="2"/>
        <v>0</v>
      </c>
      <c r="Q17" s="241" t="str">
        <f t="shared" si="3"/>
        <v/>
      </c>
      <c r="R17" s="241" t="str">
        <f>IF(OR(D17="",B17="",V17=""),"",IF(OR(C17="UM",C17="JM",C17="SM",C17="UK",C17="JK",C17="SK"),"",Q17*(IF(ABS(1900-YEAR((V17+1)-D17))&lt;29,0,(VLOOKUP((YEAR(V17)-YEAR(D17)),'Meltzer-Malone'!$A$3:$B$63,2))))))</f>
        <v/>
      </c>
      <c r="S17" s="249"/>
      <c r="T17" s="250"/>
      <c r="U17" s="244" t="str">
        <f t="shared" si="4"/>
        <v/>
      </c>
      <c r="V17" s="281">
        <f>R5</f>
        <v>42993</v>
      </c>
    </row>
    <row r="18" spans="1:25" s="11" customFormat="1" ht="20" customHeight="1" x14ac:dyDescent="0.15">
      <c r="A18" s="282"/>
      <c r="B18" s="236"/>
      <c r="C18" s="283"/>
      <c r="D18" s="237"/>
      <c r="E18" s="237"/>
      <c r="F18" s="245"/>
      <c r="G18" s="246"/>
      <c r="H18" s="247"/>
      <c r="I18" s="239"/>
      <c r="J18" s="248"/>
      <c r="K18" s="238"/>
      <c r="L18" s="239"/>
      <c r="M18" s="239"/>
      <c r="N18" s="240">
        <f t="shared" si="0"/>
        <v>0</v>
      </c>
      <c r="O18" s="240">
        <f t="shared" si="1"/>
        <v>0</v>
      </c>
      <c r="P18" s="240">
        <f t="shared" si="2"/>
        <v>0</v>
      </c>
      <c r="Q18" s="241" t="str">
        <f t="shared" si="3"/>
        <v/>
      </c>
      <c r="R18" s="241" t="str">
        <f>IF(OR(D18="",B18="",V18=""),"",IF(OR(C18="UM",C18="JM",C18="SM",C18="UK",C18="JK",C18="SK"),"",Q18*(IF(ABS(1900-YEAR((V18+1)-D18))&lt;29,0,(VLOOKUP((YEAR(V18)-YEAR(D18)),'Meltzer-Malone'!$A$3:$B$63,2))))))</f>
        <v/>
      </c>
      <c r="S18" s="249" t="s">
        <v>21</v>
      </c>
      <c r="T18" s="250" t="s">
        <v>21</v>
      </c>
      <c r="U18" s="244" t="str">
        <f t="shared" si="4"/>
        <v/>
      </c>
      <c r="V18" s="281">
        <f>R5</f>
        <v>42993</v>
      </c>
    </row>
    <row r="19" spans="1:25" s="11" customFormat="1" ht="20" customHeight="1" x14ac:dyDescent="0.15">
      <c r="A19" s="282"/>
      <c r="B19" s="236"/>
      <c r="C19" s="283"/>
      <c r="D19" s="237"/>
      <c r="E19" s="237"/>
      <c r="F19" s="245"/>
      <c r="G19" s="246"/>
      <c r="H19" s="247"/>
      <c r="I19" s="239"/>
      <c r="J19" s="248"/>
      <c r="K19" s="238"/>
      <c r="L19" s="239"/>
      <c r="M19" s="239"/>
      <c r="N19" s="240">
        <f t="shared" si="0"/>
        <v>0</v>
      </c>
      <c r="O19" s="240">
        <f t="shared" si="1"/>
        <v>0</v>
      </c>
      <c r="P19" s="240">
        <f t="shared" si="2"/>
        <v>0</v>
      </c>
      <c r="Q19" s="241" t="str">
        <f t="shared" si="3"/>
        <v/>
      </c>
      <c r="R19" s="241" t="str">
        <f>IF(OR(D19="",B19="",V19=""),"",IF(OR(C19="UM",C19="JM",C19="SM",C19="UK",C19="JK",C19="SK"),"",Q19*(IF(ABS(1900-YEAR((V19+1)-D19))&lt;29,0,(VLOOKUP((YEAR(V19)-YEAR(D19)),'Meltzer-Malone'!$A$3:$B$63,2))))))</f>
        <v/>
      </c>
      <c r="S19" s="249"/>
      <c r="T19" s="250"/>
      <c r="U19" s="244" t="str">
        <f t="shared" si="4"/>
        <v/>
      </c>
      <c r="V19" s="281">
        <f>R5</f>
        <v>42993</v>
      </c>
    </row>
    <row r="20" spans="1:25" s="11" customFormat="1" ht="20" customHeight="1" x14ac:dyDescent="0.15">
      <c r="A20" s="282"/>
      <c r="B20" s="236"/>
      <c r="C20" s="283"/>
      <c r="D20" s="237"/>
      <c r="E20" s="237"/>
      <c r="F20" s="245"/>
      <c r="G20" s="246"/>
      <c r="H20" s="247"/>
      <c r="I20" s="239"/>
      <c r="J20" s="248"/>
      <c r="K20" s="238"/>
      <c r="L20" s="239"/>
      <c r="M20" s="239"/>
      <c r="N20" s="240">
        <f t="shared" si="0"/>
        <v>0</v>
      </c>
      <c r="O20" s="240">
        <f t="shared" si="1"/>
        <v>0</v>
      </c>
      <c r="P20" s="240">
        <f t="shared" si="2"/>
        <v>0</v>
      </c>
      <c r="Q20" s="241" t="str">
        <f t="shared" si="3"/>
        <v/>
      </c>
      <c r="R20" s="241" t="str">
        <f>IF(OR(D20="",B20="",V20=""),"",IF(OR(C20="UM",C20="JM",C20="SM",C20="UK",C20="JK",C20="SK"),"",Q20*(IF(ABS(1900-YEAR((V20+1)-D20))&lt;29,0,(VLOOKUP((YEAR(V20)-YEAR(D20)),'Meltzer-Malone'!$A$3:$B$63,2))))))</f>
        <v/>
      </c>
      <c r="S20" s="249"/>
      <c r="T20" s="250"/>
      <c r="U20" s="244" t="str">
        <f t="shared" si="4"/>
        <v/>
      </c>
      <c r="V20" s="281">
        <f>R5</f>
        <v>42993</v>
      </c>
    </row>
    <row r="21" spans="1:25" s="11" customFormat="1" ht="20" customHeight="1" x14ac:dyDescent="0.15">
      <c r="A21" s="282"/>
      <c r="B21" s="236"/>
      <c r="C21" s="283"/>
      <c r="D21" s="237"/>
      <c r="E21" s="237"/>
      <c r="F21" s="245"/>
      <c r="G21" s="246"/>
      <c r="H21" s="247"/>
      <c r="I21" s="239"/>
      <c r="J21" s="248"/>
      <c r="K21" s="238"/>
      <c r="L21" s="239"/>
      <c r="M21" s="239"/>
      <c r="N21" s="240">
        <f t="shared" si="0"/>
        <v>0</v>
      </c>
      <c r="O21" s="240">
        <f t="shared" si="1"/>
        <v>0</v>
      </c>
      <c r="P21" s="240">
        <f t="shared" si="2"/>
        <v>0</v>
      </c>
      <c r="Q21" s="241" t="str">
        <f t="shared" si="3"/>
        <v/>
      </c>
      <c r="R21" s="241" t="str">
        <f>IF(OR(D21="",B21="",V21=""),"",IF(OR(C21="UM",C21="JM",C21="SM",C21="UK",C21="JK",C21="SK"),"",Q21*(IF(ABS(1900-YEAR((V21+1)-D21))&lt;29,0,(VLOOKUP((YEAR(V21)-YEAR(D21)),'Meltzer-Malone'!$A$3:$B$63,2))))))</f>
        <v/>
      </c>
      <c r="S21" s="249"/>
      <c r="T21" s="250"/>
      <c r="U21" s="244" t="str">
        <f t="shared" si="4"/>
        <v/>
      </c>
      <c r="V21" s="281">
        <f>R5</f>
        <v>42993</v>
      </c>
    </row>
    <row r="22" spans="1:25" s="11" customFormat="1" ht="20" customHeight="1" x14ac:dyDescent="0.15">
      <c r="A22" s="282"/>
      <c r="B22" s="236"/>
      <c r="C22" s="283"/>
      <c r="D22" s="237"/>
      <c r="E22" s="237"/>
      <c r="F22" s="245"/>
      <c r="G22" s="246"/>
      <c r="H22" s="247"/>
      <c r="I22" s="239"/>
      <c r="J22" s="248"/>
      <c r="K22" s="238"/>
      <c r="L22" s="239"/>
      <c r="M22" s="239"/>
      <c r="N22" s="240">
        <f t="shared" si="0"/>
        <v>0</v>
      </c>
      <c r="O22" s="240">
        <f t="shared" si="1"/>
        <v>0</v>
      </c>
      <c r="P22" s="240">
        <f t="shared" si="2"/>
        <v>0</v>
      </c>
      <c r="Q22" s="241" t="str">
        <f t="shared" si="3"/>
        <v/>
      </c>
      <c r="R22" s="241" t="str">
        <f>IF(OR(D22="",B22="",V22=""),"",IF(OR(C22="UM",C22="JM",C22="SM",C22="UK",C22="JK",C22="SK"),"",Q22*(IF(ABS(1900-YEAR((V22+1)-D22))&lt;29,0,(VLOOKUP((YEAR(V22)-YEAR(D22)),'Meltzer-Malone'!$A$3:$B$63,2))))))</f>
        <v/>
      </c>
      <c r="S22" s="249"/>
      <c r="T22" s="250"/>
      <c r="U22" s="244" t="str">
        <f t="shared" si="4"/>
        <v/>
      </c>
      <c r="V22" s="281">
        <f>R5</f>
        <v>42993</v>
      </c>
    </row>
    <row r="23" spans="1:25" s="11" customFormat="1" ht="20" customHeight="1" x14ac:dyDescent="0.15">
      <c r="A23" s="282"/>
      <c r="B23" s="236"/>
      <c r="C23" s="283"/>
      <c r="D23" s="237"/>
      <c r="E23" s="237"/>
      <c r="F23" s="245"/>
      <c r="G23" s="246"/>
      <c r="H23" s="247"/>
      <c r="I23" s="239"/>
      <c r="J23" s="248"/>
      <c r="K23" s="238"/>
      <c r="L23" s="239"/>
      <c r="M23" s="239"/>
      <c r="N23" s="240">
        <f t="shared" si="0"/>
        <v>0</v>
      </c>
      <c r="O23" s="240">
        <f t="shared" si="1"/>
        <v>0</v>
      </c>
      <c r="P23" s="240">
        <f t="shared" si="2"/>
        <v>0</v>
      </c>
      <c r="Q23" s="241" t="str">
        <f t="shared" si="3"/>
        <v/>
      </c>
      <c r="R23" s="241" t="str">
        <f>IF(OR(D23="",B23="",V23=""),"",IF(OR(C23="UM",C23="JM",C23="SM",C23="UK",C23="JK",C23="SK"),"",Q23*(IF(ABS(1900-YEAR((V23+1)-D23))&lt;29,0,(VLOOKUP((YEAR(V23)-YEAR(D23)),'Meltzer-Malone'!$A$3:$B$63,2))))))</f>
        <v/>
      </c>
      <c r="S23" s="249"/>
      <c r="T23" s="250"/>
      <c r="U23" s="244" t="str">
        <f t="shared" si="4"/>
        <v/>
      </c>
      <c r="V23" s="281">
        <f>R5</f>
        <v>42993</v>
      </c>
    </row>
    <row r="24" spans="1:25" s="11" customFormat="1" ht="20" customHeight="1" x14ac:dyDescent="0.15">
      <c r="A24" s="282"/>
      <c r="B24" s="236"/>
      <c r="C24" s="283"/>
      <c r="D24" s="251"/>
      <c r="E24" s="251"/>
      <c r="F24" s="252"/>
      <c r="G24" s="253"/>
      <c r="H24" s="254"/>
      <c r="I24" s="255"/>
      <c r="J24" s="256"/>
      <c r="K24" s="238"/>
      <c r="L24" s="239"/>
      <c r="M24" s="239"/>
      <c r="N24" s="240">
        <f t="shared" si="0"/>
        <v>0</v>
      </c>
      <c r="O24" s="240">
        <f t="shared" si="1"/>
        <v>0</v>
      </c>
      <c r="P24" s="257">
        <f t="shared" si="2"/>
        <v>0</v>
      </c>
      <c r="Q24" s="314" t="str">
        <f t="shared" si="3"/>
        <v/>
      </c>
      <c r="R24" s="241" t="str">
        <f>IF(OR(D24="",B24="",V24=""),"",IF(OR(C24="UM",C24="JM",C24="SM",C24="UK",C24="JK",C24="SK"),"",Q24*(IF(ABS(1900-YEAR((V24+1)-D24))&lt;29,0,(VLOOKUP((YEAR(V24)-YEAR(D24)),'Meltzer-Malone'!$A$3:$B$63,2))))))</f>
        <v/>
      </c>
      <c r="S24" s="258"/>
      <c r="T24" s="259"/>
      <c r="U24" s="244" t="str">
        <f t="shared" si="4"/>
        <v/>
      </c>
      <c r="V24" s="281">
        <f>R5</f>
        <v>42993</v>
      </c>
    </row>
    <row r="25" spans="1:25" s="8" customFormat="1" ht="9" customHeight="1" x14ac:dyDescent="0.15">
      <c r="A25" s="14"/>
      <c r="B25" s="15"/>
      <c r="C25" s="16"/>
      <c r="D25" s="17"/>
      <c r="E25" s="17"/>
      <c r="F25" s="14"/>
      <c r="G25" s="14"/>
      <c r="H25" s="45"/>
      <c r="I25" s="46"/>
      <c r="J25" s="45"/>
      <c r="K25" s="45"/>
      <c r="L25" s="45"/>
      <c r="M25" s="45"/>
      <c r="N25" s="16"/>
      <c r="O25" s="16"/>
      <c r="P25" s="16"/>
      <c r="Q25" s="49"/>
      <c r="R25" s="42"/>
      <c r="S25" s="42"/>
      <c r="T25" s="49"/>
      <c r="U25" s="9"/>
      <c r="V25" s="10"/>
    </row>
    <row r="26" spans="1:25" customFormat="1" x14ac:dyDescent="0.15">
      <c r="H26" s="37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5" s="86" customFormat="1" ht="16" x14ac:dyDescent="0.2">
      <c r="A27" s="183" t="s">
        <v>17</v>
      </c>
      <c r="B27"/>
      <c r="C27" s="414" t="s">
        <v>148</v>
      </c>
      <c r="D27" s="415"/>
      <c r="E27" s="415"/>
      <c r="F27" s="415"/>
      <c r="G27" s="184" t="s">
        <v>66</v>
      </c>
      <c r="H27" s="158">
        <v>1</v>
      </c>
      <c r="I27" s="409" t="s">
        <v>147</v>
      </c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Y27" s="186"/>
    </row>
    <row r="28" spans="1:25" s="86" customFormat="1" ht="14" x14ac:dyDescent="0.15">
      <c r="B28"/>
      <c r="C28" s="31"/>
      <c r="D28" s="158"/>
      <c r="E28" s="158"/>
      <c r="F28" s="31"/>
      <c r="G28" s="187" t="s">
        <v>21</v>
      </c>
      <c r="H28" s="158">
        <v>2</v>
      </c>
      <c r="I28" s="409" t="s">
        <v>154</v>
      </c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</row>
    <row r="29" spans="1:25" s="86" customFormat="1" ht="16" x14ac:dyDescent="0.2">
      <c r="A29" s="183" t="s">
        <v>61</v>
      </c>
      <c r="B29"/>
      <c r="C29" s="418"/>
      <c r="D29" s="418"/>
      <c r="E29" s="418"/>
      <c r="F29" s="418"/>
      <c r="G29" s="188"/>
      <c r="H29" s="158">
        <v>3</v>
      </c>
      <c r="I29" s="409" t="s">
        <v>92</v>
      </c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</row>
    <row r="30" spans="1:25" s="86" customFormat="1" ht="16" x14ac:dyDescent="0.2">
      <c r="B30"/>
      <c r="C30" s="418"/>
      <c r="D30" s="418"/>
      <c r="E30" s="418"/>
      <c r="F30" s="418"/>
      <c r="G30" s="188"/>
      <c r="H30" s="158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</row>
    <row r="31" spans="1:25" s="86" customFormat="1" ht="16" x14ac:dyDescent="0.2">
      <c r="B31"/>
      <c r="C31" s="418"/>
      <c r="D31" s="418"/>
      <c r="E31" s="418"/>
      <c r="F31" s="418"/>
      <c r="G31" s="188"/>
      <c r="H31" s="158"/>
      <c r="I31" s="158"/>
      <c r="J31" s="177"/>
      <c r="K31" s="177"/>
      <c r="L31" s="177"/>
      <c r="M31" s="177"/>
      <c r="N31" s="177"/>
      <c r="O31" s="177"/>
      <c r="P31" s="177"/>
      <c r="Q31" s="185"/>
      <c r="R31" s="185"/>
      <c r="S31" s="185"/>
      <c r="T31" s="185"/>
    </row>
    <row r="32" spans="1:25" s="88" customFormat="1" ht="16" x14ac:dyDescent="0.2">
      <c r="A32" s="86"/>
      <c r="B32"/>
      <c r="C32" s="333"/>
      <c r="D32" s="158"/>
      <c r="E32" s="158"/>
      <c r="F32" s="158"/>
      <c r="G32" s="189" t="s">
        <v>62</v>
      </c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</row>
    <row r="33" spans="1:22" s="88" customFormat="1" ht="16" x14ac:dyDescent="0.2">
      <c r="A33" s="171"/>
      <c r="B33" s="171"/>
      <c r="C33" s="334"/>
      <c r="D33" s="190"/>
      <c r="E33" s="190"/>
      <c r="F33" s="191"/>
      <c r="G33" s="189" t="s">
        <v>63</v>
      </c>
      <c r="H33" s="409" t="s">
        <v>93</v>
      </c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</row>
    <row r="34" spans="1:22" s="88" customFormat="1" ht="16" x14ac:dyDescent="0.2">
      <c r="A34" s="183" t="s">
        <v>19</v>
      </c>
      <c r="B34"/>
      <c r="C34" s="414" t="s">
        <v>86</v>
      </c>
      <c r="D34" s="414"/>
      <c r="E34" s="414"/>
      <c r="F34" s="414"/>
      <c r="G34" s="274" t="s">
        <v>64</v>
      </c>
      <c r="H34" s="409" t="s">
        <v>90</v>
      </c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</row>
    <row r="35" spans="1:22" s="88" customFormat="1" ht="14" x14ac:dyDescent="0.15">
      <c r="A35" s="171"/>
      <c r="B35" s="171"/>
      <c r="C35" s="414" t="s">
        <v>87</v>
      </c>
      <c r="D35" s="414"/>
      <c r="E35" s="414"/>
      <c r="F35" s="414"/>
      <c r="G35" s="192"/>
      <c r="H35" s="158"/>
      <c r="I35" s="193"/>
      <c r="J35" s="171"/>
      <c r="K35" s="171"/>
      <c r="L35" s="171"/>
      <c r="M35" s="171"/>
      <c r="N35" s="171"/>
      <c r="O35" s="171"/>
      <c r="P35" s="171"/>
      <c r="Q35" s="173"/>
      <c r="R35" s="173"/>
      <c r="S35" s="173"/>
      <c r="T35" s="173"/>
    </row>
    <row r="36" spans="1:22" s="88" customFormat="1" ht="16" x14ac:dyDescent="0.2">
      <c r="A36" s="194" t="s">
        <v>65</v>
      </c>
      <c r="B36" s="159"/>
      <c r="C36" s="414" t="s">
        <v>91</v>
      </c>
      <c r="D36" s="415"/>
      <c r="E36" s="415"/>
      <c r="F36" s="415"/>
      <c r="G36" s="274" t="s">
        <v>23</v>
      </c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</row>
    <row r="37" spans="1:22" s="88" customFormat="1" ht="14" x14ac:dyDescent="0.15">
      <c r="A37" s="171"/>
      <c r="B37" s="171"/>
      <c r="C37" s="415"/>
      <c r="D37" s="415"/>
      <c r="E37" s="415"/>
      <c r="F37" s="415"/>
      <c r="G37" s="27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</row>
    <row r="38" spans="1:22" s="88" customFormat="1" ht="14" x14ac:dyDescent="0.15">
      <c r="A38" s="159" t="s">
        <v>22</v>
      </c>
      <c r="B38" s="159"/>
      <c r="C38" s="34" t="s">
        <v>72</v>
      </c>
      <c r="D38" s="273"/>
      <c r="E38" s="273"/>
      <c r="F38" s="273"/>
      <c r="G38" s="27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</row>
    <row r="39" spans="1:22" s="88" customFormat="1" ht="14" x14ac:dyDescent="0.15">
      <c r="A39" s="195"/>
      <c r="B39" s="195"/>
      <c r="C39" s="34"/>
      <c r="D39" s="190"/>
      <c r="E39" s="190"/>
      <c r="F39" s="191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</row>
    <row r="40" spans="1:22" s="88" customFormat="1" ht="14" x14ac:dyDescent="0.15">
      <c r="A40" s="171"/>
      <c r="B40" s="171"/>
      <c r="C40" s="423"/>
      <c r="D40" s="423"/>
      <c r="E40" s="423"/>
      <c r="F40" s="423"/>
      <c r="G40" s="42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</row>
    <row r="41" spans="1:22" x14ac:dyDescent="0.15">
      <c r="C41" s="423"/>
      <c r="D41" s="423"/>
      <c r="E41" s="423"/>
      <c r="F41" s="423"/>
      <c r="G41" s="423"/>
    </row>
    <row r="42" spans="1:22" x14ac:dyDescent="0.15">
      <c r="C42" s="423"/>
      <c r="D42" s="423"/>
      <c r="E42" s="423"/>
      <c r="F42" s="423"/>
      <c r="G42" s="423"/>
    </row>
    <row r="43" spans="1:22" x14ac:dyDescent="0.15">
      <c r="C43" s="423"/>
      <c r="D43" s="423"/>
      <c r="E43" s="423"/>
      <c r="F43" s="423"/>
      <c r="G43" s="423"/>
    </row>
  </sheetData>
  <mergeCells count="30">
    <mergeCell ref="C40:G40"/>
    <mergeCell ref="H40:T40"/>
    <mergeCell ref="C41:G41"/>
    <mergeCell ref="C42:G42"/>
    <mergeCell ref="C43:G43"/>
    <mergeCell ref="H39:T39"/>
    <mergeCell ref="C31:F31"/>
    <mergeCell ref="H32:T32"/>
    <mergeCell ref="C34:F34"/>
    <mergeCell ref="C35:F35"/>
    <mergeCell ref="C36:F36"/>
    <mergeCell ref="H36:T36"/>
    <mergeCell ref="C37:F37"/>
    <mergeCell ref="H37:T37"/>
    <mergeCell ref="H38:T38"/>
    <mergeCell ref="H33:V33"/>
    <mergeCell ref="H34:V34"/>
    <mergeCell ref="C30:F30"/>
    <mergeCell ref="I30:T30"/>
    <mergeCell ref="F1:P1"/>
    <mergeCell ref="F2:P2"/>
    <mergeCell ref="C5:G5"/>
    <mergeCell ref="H5:I5"/>
    <mergeCell ref="J5:L5"/>
    <mergeCell ref="N5:P5"/>
    <mergeCell ref="C27:F27"/>
    <mergeCell ref="C29:F29"/>
    <mergeCell ref="I27:W27"/>
    <mergeCell ref="I28:W28"/>
    <mergeCell ref="I29:W29"/>
  </mergeCells>
  <conditionalFormatting sqref="H18:M24 L9:M14 L16:M17 M15">
    <cfRule type="cellIs" dxfId="181" priority="7" stopIfTrue="1" operator="between">
      <formula>1</formula>
      <formula>300</formula>
    </cfRule>
    <cfRule type="cellIs" dxfId="180" priority="8" stopIfTrue="1" operator="lessThanOrEqual">
      <formula>0</formula>
    </cfRule>
  </conditionalFormatting>
  <conditionalFormatting sqref="H17:K17">
    <cfRule type="cellIs" dxfId="179" priority="1" stopIfTrue="1" operator="between">
      <formula>1</formula>
      <formula>300</formula>
    </cfRule>
    <cfRule type="cellIs" dxfId="178" priority="2" stopIfTrue="1" operator="lessThanOrEqual">
      <formula>0</formula>
    </cfRule>
  </conditionalFormatting>
  <conditionalFormatting sqref="H9:K16 L15">
    <cfRule type="cellIs" dxfId="177" priority="3" stopIfTrue="1" operator="between">
      <formula>1</formula>
      <formula>300</formula>
    </cfRule>
    <cfRule type="cellIs" dxfId="176" priority="4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4" orientation="landscape" horizontalDpi="360" verticalDpi="360" copies="2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showGridLines="0" showRowColHeaders="0" showZeros="0" workbookViewId="0">
      <selection activeCell="N21" sqref="N21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37" customWidth="1"/>
  </cols>
  <sheetData>
    <row r="1" spans="1:16" ht="23" x14ac:dyDescent="0.25">
      <c r="A1" s="460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345"/>
      <c r="P1" s="345"/>
    </row>
    <row r="2" spans="1:16" ht="15" customHeight="1" x14ac:dyDescent="0.25">
      <c r="B2" s="92" t="s">
        <v>58</v>
      </c>
      <c r="C2" s="330" t="str">
        <f>IF('P1'!C5&gt;0,'P1'!C5,"")</f>
        <v>NM 5-kamp og Norges Cup 3. runde</v>
      </c>
      <c r="D2" s="330"/>
      <c r="E2" s="330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" x14ac:dyDescent="0.2">
      <c r="A3" s="461" t="s">
        <v>0</v>
      </c>
      <c r="B3" s="461"/>
      <c r="C3" s="462" t="str">
        <f>IF('P1'!J5&gt;0,'P1'!J5,"")</f>
        <v>Larvik AK</v>
      </c>
      <c r="D3" s="462"/>
      <c r="E3" s="94" t="s">
        <v>1</v>
      </c>
      <c r="F3" s="464" t="str">
        <f>IF('P1'!P5&gt;0,'P1'!P5,"")</f>
        <v>Stavernhallen</v>
      </c>
      <c r="G3" s="464"/>
      <c r="H3" s="464"/>
      <c r="I3" s="464"/>
      <c r="J3" s="313" t="s">
        <v>2</v>
      </c>
      <c r="K3" s="465">
        <f>IF('P1'!U5&gt;0,'P1'!U5,"")</f>
        <v>42993</v>
      </c>
      <c r="L3" s="465"/>
      <c r="M3" s="95" t="s">
        <v>25</v>
      </c>
      <c r="N3" s="148">
        <v>8</v>
      </c>
      <c r="O3" s="147"/>
      <c r="P3" s="96"/>
    </row>
    <row r="4" spans="1:16" ht="15" thickBot="1" x14ac:dyDescent="0.2">
      <c r="B4" s="456" t="s">
        <v>82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95"/>
      <c r="P4" s="96"/>
    </row>
    <row r="5" spans="1:16" s="97" customFormat="1" ht="14" x14ac:dyDescent="0.15">
      <c r="B5" s="98" t="s">
        <v>32</v>
      </c>
      <c r="C5" s="99" t="s">
        <v>6</v>
      </c>
      <c r="D5" s="457" t="s">
        <v>35</v>
      </c>
      <c r="E5" s="457"/>
      <c r="F5" s="457"/>
      <c r="G5" s="457"/>
      <c r="H5" s="458" t="s">
        <v>36</v>
      </c>
      <c r="I5" s="458"/>
      <c r="J5" s="458"/>
      <c r="K5" s="458"/>
      <c r="L5" s="459" t="s">
        <v>59</v>
      </c>
      <c r="M5" s="459"/>
      <c r="N5" s="459"/>
      <c r="O5" s="100"/>
      <c r="P5" s="101"/>
    </row>
    <row r="6" spans="1:16" ht="14" thickBot="1" x14ac:dyDescent="0.2">
      <c r="B6" s="102" t="s">
        <v>38</v>
      </c>
      <c r="C6" s="103" t="s">
        <v>44</v>
      </c>
      <c r="D6" s="104">
        <v>1</v>
      </c>
      <c r="E6" s="104">
        <v>2</v>
      </c>
      <c r="F6" s="105">
        <v>3</v>
      </c>
      <c r="G6" s="106" t="s">
        <v>60</v>
      </c>
      <c r="H6" s="107">
        <v>1</v>
      </c>
      <c r="I6" s="104">
        <v>2</v>
      </c>
      <c r="J6" s="105">
        <v>3</v>
      </c>
      <c r="K6" s="106" t="s">
        <v>60</v>
      </c>
      <c r="L6" s="107">
        <v>1</v>
      </c>
      <c r="M6" s="105">
        <v>2</v>
      </c>
      <c r="N6" s="108" t="s">
        <v>60</v>
      </c>
      <c r="O6" s="109"/>
      <c r="P6" s="110"/>
    </row>
    <row r="7" spans="1:16" ht="18" customHeight="1" x14ac:dyDescent="0.15">
      <c r="B7" s="111" t="str">
        <f>IF('P8'!D9="","",'P8'!D9)</f>
        <v>+18</v>
      </c>
      <c r="C7" s="141" t="str">
        <f>IF('P8'!G9="","",'P8'!G9)</f>
        <v>Tord Gravdal</v>
      </c>
      <c r="D7" s="131">
        <v>6.49</v>
      </c>
      <c r="E7" s="131">
        <v>6.8</v>
      </c>
      <c r="F7" s="132">
        <v>7.19</v>
      </c>
      <c r="G7" s="112">
        <f>IF(MAX(D7,E7,F7)&gt;0,MAX(D7,E7,F7),"")</f>
        <v>7.19</v>
      </c>
      <c r="H7" s="135">
        <v>10.62</v>
      </c>
      <c r="I7" s="131">
        <v>9.65</v>
      </c>
      <c r="J7" s="131">
        <v>9.8000000000000007</v>
      </c>
      <c r="K7" s="112">
        <f>IF(MAX(H7,I7,J7)&gt;0,MAX(H7,I7,J7),"")</f>
        <v>10.62</v>
      </c>
      <c r="L7" s="137">
        <v>7.38</v>
      </c>
      <c r="M7" s="132">
        <v>7.36</v>
      </c>
      <c r="N7" s="112">
        <f>IF(MIN(L7,M7)&gt;0,MIN(L7,M7),"")</f>
        <v>7.36</v>
      </c>
      <c r="O7" s="113"/>
      <c r="P7" s="114"/>
    </row>
    <row r="8" spans="1:16" ht="18" customHeight="1" x14ac:dyDescent="0.15">
      <c r="B8" s="115"/>
      <c r="C8" s="346" t="str">
        <f>IF('P8'!G10="","",'P8'!G10)</f>
        <v>Vigrestad IK</v>
      </c>
      <c r="D8" s="123"/>
      <c r="E8" s="123"/>
      <c r="F8" s="124"/>
      <c r="G8" s="116"/>
      <c r="H8" s="126"/>
      <c r="I8" s="123"/>
      <c r="J8" s="124"/>
      <c r="K8" s="117"/>
      <c r="L8" s="126"/>
      <c r="M8" s="124"/>
      <c r="N8" s="118"/>
      <c r="O8" s="119" t="str">
        <f>IF(SUM(L8:N8)&gt;0,SUM(L8:N8),"")</f>
        <v/>
      </c>
      <c r="P8" s="90"/>
    </row>
    <row r="9" spans="1:16" ht="18" customHeight="1" x14ac:dyDescent="0.15">
      <c r="B9" s="120" t="str">
        <f>IF('P8'!D11="","",'P8'!D11)</f>
        <v>+18</v>
      </c>
      <c r="C9" s="347" t="str">
        <f>IF('P8'!G11="","",'P8'!G11)</f>
        <v>Fabian Fosse</v>
      </c>
      <c r="D9" s="133">
        <v>9.1</v>
      </c>
      <c r="E9" s="133">
        <v>9.44</v>
      </c>
      <c r="F9" s="134" t="s">
        <v>156</v>
      </c>
      <c r="G9" s="121">
        <f>IF(MAX(D9,E9,F9)&gt;0,MAX(D9,E9,F9),"")</f>
        <v>9.44</v>
      </c>
      <c r="H9" s="136">
        <v>14.62</v>
      </c>
      <c r="I9" s="133" t="s">
        <v>258</v>
      </c>
      <c r="J9" s="133">
        <v>15.48</v>
      </c>
      <c r="K9" s="122">
        <f>IF(MAX(H9,I9,J9)&gt;0,MAX(H9,I9,J9),"")</f>
        <v>15.48</v>
      </c>
      <c r="L9" s="138">
        <v>6.27</v>
      </c>
      <c r="M9" s="134">
        <v>6.22</v>
      </c>
      <c r="N9" s="122">
        <f>IF(MIN(L9,M9)&gt;0,MIN(L9,M9),"")</f>
        <v>6.22</v>
      </c>
      <c r="O9" s="113"/>
      <c r="P9" s="114"/>
    </row>
    <row r="10" spans="1:16" ht="18" customHeight="1" x14ac:dyDescent="0.15">
      <c r="B10" s="115"/>
      <c r="C10" s="346" t="str">
        <f>IF('P8'!G12="","",'P8'!G12)</f>
        <v>AK Bjørgvin</v>
      </c>
      <c r="D10" s="123"/>
      <c r="E10" s="123"/>
      <c r="F10" s="124"/>
      <c r="G10" s="116"/>
      <c r="H10" s="126"/>
      <c r="I10" s="123"/>
      <c r="J10" s="124"/>
      <c r="K10" s="117"/>
      <c r="L10" s="126"/>
      <c r="M10" s="124"/>
      <c r="N10" s="118"/>
      <c r="O10" s="119" t="str">
        <f>IF(SUM(L10:N10)&gt;0,SUM(L10:N10),"")</f>
        <v/>
      </c>
      <c r="P10" s="90"/>
    </row>
    <row r="11" spans="1:16" ht="18" customHeight="1" x14ac:dyDescent="0.15">
      <c r="B11" s="120" t="str">
        <f>IF('P8'!D13="","",'P8'!D13)</f>
        <v>+18</v>
      </c>
      <c r="C11" s="347" t="str">
        <f>IF('P8'!G13="","",'P8'!G13)</f>
        <v>Leik Simon Aas</v>
      </c>
      <c r="D11" s="133">
        <v>7.58</v>
      </c>
      <c r="E11" s="133">
        <v>7.96</v>
      </c>
      <c r="F11" s="134">
        <v>8.1</v>
      </c>
      <c r="G11" s="121">
        <f>IF(MAX(D11,E11,F11)&gt;0,MAX(D11,E11,F11),"")</f>
        <v>8.1</v>
      </c>
      <c r="H11" s="136">
        <v>11.71</v>
      </c>
      <c r="I11" s="133">
        <v>11.6</v>
      </c>
      <c r="J11" s="133">
        <v>11.17</v>
      </c>
      <c r="K11" s="122">
        <f>IF(MAX(H11,I11,J11)&gt;0,MAX(H11,I11,J11),"")</f>
        <v>11.71</v>
      </c>
      <c r="L11" s="138">
        <v>6.76</v>
      </c>
      <c r="M11" s="134"/>
      <c r="N11" s="122">
        <f>IF(MIN(L11,M11)&gt;0,MIN(L11,M11),"")</f>
        <v>6.76</v>
      </c>
      <c r="O11" s="113"/>
      <c r="P11" s="114"/>
    </row>
    <row r="12" spans="1:16" ht="18" customHeight="1" x14ac:dyDescent="0.15">
      <c r="B12" s="115"/>
      <c r="C12" s="346" t="str">
        <f>IF('P8'!G14="","",'P8'!G14)</f>
        <v>T &amp; IL National</v>
      </c>
      <c r="D12" s="123"/>
      <c r="E12" s="123"/>
      <c r="F12" s="124"/>
      <c r="G12" s="116"/>
      <c r="H12" s="126"/>
      <c r="I12" s="123"/>
      <c r="J12" s="124"/>
      <c r="K12" s="117"/>
      <c r="L12" s="126"/>
      <c r="M12" s="124"/>
      <c r="N12" s="118"/>
      <c r="O12" s="119" t="str">
        <f>IF(SUM(L12:N12)&gt;0,SUM(L12:N12),"")</f>
        <v/>
      </c>
      <c r="P12" s="90"/>
    </row>
    <row r="13" spans="1:16" ht="18" customHeight="1" x14ac:dyDescent="0.15">
      <c r="B13" s="120" t="str">
        <f>IF('P8'!D15="","",'P8'!D15)</f>
        <v>+18</v>
      </c>
      <c r="C13" s="347" t="str">
        <f>IF('P8'!G15="","",'P8'!G15)</f>
        <v>Lars Joachim Nilsen</v>
      </c>
      <c r="D13" s="133">
        <v>7.24</v>
      </c>
      <c r="E13" s="133">
        <v>7.45</v>
      </c>
      <c r="F13" s="134">
        <v>7.67</v>
      </c>
      <c r="G13" s="121">
        <f>IF(MAX(D13,E13,F13)&gt;0,MAX(D13,E13,F13),"")</f>
        <v>7.67</v>
      </c>
      <c r="H13" s="136">
        <v>10.39</v>
      </c>
      <c r="I13" s="133">
        <v>10.25</v>
      </c>
      <c r="J13" s="133">
        <v>12.81</v>
      </c>
      <c r="K13" s="122">
        <f>IF(MAX(H13,I13,J13)&gt;0,MAX(H13,I13,J13),"")</f>
        <v>12.81</v>
      </c>
      <c r="L13" s="138">
        <v>6.53</v>
      </c>
      <c r="M13" s="134"/>
      <c r="N13" s="122">
        <f>IF(MIN(L13,M13)&gt;0,MIN(L13,M13),"")</f>
        <v>6.53</v>
      </c>
      <c r="O13" s="113"/>
      <c r="P13" s="114"/>
    </row>
    <row r="14" spans="1:16" ht="18" customHeight="1" x14ac:dyDescent="0.15">
      <c r="B14" s="115"/>
      <c r="C14" s="346" t="str">
        <f>IF('P8'!G16="","",'P8'!G16)</f>
        <v>T &amp; IL National</v>
      </c>
      <c r="D14" s="123"/>
      <c r="E14" s="123"/>
      <c r="F14" s="124"/>
      <c r="G14" s="116"/>
      <c r="H14" s="126"/>
      <c r="I14" s="123"/>
      <c r="J14" s="124"/>
      <c r="K14" s="117"/>
      <c r="L14" s="126"/>
      <c r="M14" s="124"/>
      <c r="N14" s="118"/>
      <c r="O14" s="119" t="str">
        <f>IF(SUM(L14:N14)&gt;0,SUM(L14:N14),"")</f>
        <v/>
      </c>
      <c r="P14" s="90"/>
    </row>
    <row r="15" spans="1:16" ht="18" customHeight="1" x14ac:dyDescent="0.15">
      <c r="B15" s="120" t="str">
        <f>IF('P8'!D17="","",'P8'!D17)</f>
        <v>+18</v>
      </c>
      <c r="C15" s="347" t="str">
        <f>IF('P8'!G17="","",'P8'!G17)</f>
        <v>Tore Gjøringbø</v>
      </c>
      <c r="D15" s="133">
        <v>8.26</v>
      </c>
      <c r="E15" s="133">
        <v>8.32</v>
      </c>
      <c r="F15" s="134">
        <v>8.5500000000000007</v>
      </c>
      <c r="G15" s="121">
        <f>IF(MAX(D15,E15,F15)&gt;0,MAX(D15,E15,F15),"")</f>
        <v>8.5500000000000007</v>
      </c>
      <c r="H15" s="136">
        <v>13.12</v>
      </c>
      <c r="I15" s="133">
        <v>12.91</v>
      </c>
      <c r="J15" s="133">
        <v>12.93</v>
      </c>
      <c r="K15" s="122">
        <f>IF(MAX(H15,I15,J15)&gt;0,MAX(H15,I15,J15),"")</f>
        <v>13.12</v>
      </c>
      <c r="L15" s="138">
        <v>6.76</v>
      </c>
      <c r="M15" s="134">
        <v>6.72</v>
      </c>
      <c r="N15" s="122">
        <f>IF(MIN(L15,M15)&gt;0,MIN(L15,M15),"")</f>
        <v>6.72</v>
      </c>
      <c r="O15" s="113"/>
      <c r="P15" s="114"/>
    </row>
    <row r="16" spans="1:16" ht="18" customHeight="1" x14ac:dyDescent="0.15">
      <c r="B16" s="115"/>
      <c r="C16" s="346" t="str">
        <f>IF('P8'!G18="","",'P8'!G18)</f>
        <v>Tambarskjelvar IL</v>
      </c>
      <c r="D16" s="123"/>
      <c r="E16" s="123"/>
      <c r="F16" s="124"/>
      <c r="G16" s="116"/>
      <c r="H16" s="126"/>
      <c r="I16" s="123"/>
      <c r="J16" s="124"/>
      <c r="K16" s="117"/>
      <c r="L16" s="126"/>
      <c r="M16" s="124"/>
      <c r="N16" s="118"/>
      <c r="O16" s="119" t="str">
        <f>IF(SUM(L16:N16)&gt;0,SUM(L16:N16),"")</f>
        <v/>
      </c>
      <c r="P16" s="90"/>
    </row>
    <row r="17" spans="2:16" ht="18" customHeight="1" x14ac:dyDescent="0.15">
      <c r="B17" s="120" t="str">
        <f>IF('P8'!D19="","",'P8'!D19)</f>
        <v>+18</v>
      </c>
      <c r="C17" s="347" t="str">
        <f>IF('P8'!G19="","",'P8'!G19)</f>
        <v>Roger B. Myrholt</v>
      </c>
      <c r="D17" s="133">
        <v>8.5299999999999994</v>
      </c>
      <c r="E17" s="133">
        <v>9.32</v>
      </c>
      <c r="F17" s="134">
        <v>9.18</v>
      </c>
      <c r="G17" s="121">
        <f>IF(MAX(D17,E17,F17)&gt;0,MAX(D17,E17,F17),"")</f>
        <v>9.32</v>
      </c>
      <c r="H17" s="136">
        <v>8.73</v>
      </c>
      <c r="I17" s="133">
        <v>9.77</v>
      </c>
      <c r="J17" s="133">
        <v>8.93</v>
      </c>
      <c r="K17" s="122">
        <f>IF(MAX(H17,I17,J17)&gt;0,MAX(H17,I17,J17),"")</f>
        <v>9.77</v>
      </c>
      <c r="L17" s="138">
        <v>6.06</v>
      </c>
      <c r="M17" s="134">
        <v>6.1</v>
      </c>
      <c r="N17" s="122">
        <f>IF(MIN(L17,M17)&gt;0,MIN(L17,M17),"")</f>
        <v>6.06</v>
      </c>
      <c r="O17" s="113"/>
      <c r="P17" s="114"/>
    </row>
    <row r="18" spans="2:16" ht="18" customHeight="1" x14ac:dyDescent="0.15">
      <c r="B18" s="115"/>
      <c r="C18" s="346" t="str">
        <f>IF('P8'!G20="","",'P8'!G20)</f>
        <v>Tønsberg-Kam.</v>
      </c>
      <c r="D18" s="123"/>
      <c r="E18" s="123"/>
      <c r="F18" s="124"/>
      <c r="G18" s="116"/>
      <c r="H18" s="126"/>
      <c r="I18" s="123"/>
      <c r="J18" s="124"/>
      <c r="K18" s="117"/>
      <c r="L18" s="126"/>
      <c r="M18" s="124"/>
      <c r="N18" s="118"/>
      <c r="O18" s="119" t="str">
        <f>IF(SUM(L18:N18)&gt;0,SUM(L18:N18),"")</f>
        <v/>
      </c>
      <c r="P18" s="90"/>
    </row>
    <row r="19" spans="2:16" ht="18" customHeight="1" x14ac:dyDescent="0.15">
      <c r="B19" s="120" t="str">
        <f>IF('P8'!D21="","",'P8'!D21)</f>
        <v>+18</v>
      </c>
      <c r="C19" s="347" t="str">
        <f>IF('P8'!G21="","",'P8'!G21)</f>
        <v>Håvard Grostad</v>
      </c>
      <c r="D19" s="133">
        <v>9.09</v>
      </c>
      <c r="E19" s="133">
        <v>9.19</v>
      </c>
      <c r="F19" s="134">
        <v>8.9499999999999993</v>
      </c>
      <c r="G19" s="121">
        <f>IF(MAX(D19,E19,F19)&gt;0,MAX(D19,E19,F19),"")</f>
        <v>9.19</v>
      </c>
      <c r="H19" s="136">
        <v>13.13</v>
      </c>
      <c r="I19" s="133">
        <v>14.32</v>
      </c>
      <c r="J19" s="133">
        <v>13.96</v>
      </c>
      <c r="K19" s="122">
        <f>IF(MAX(H19,I19,J19)&gt;0,MAX(H19,I19,J19),"")</f>
        <v>14.32</v>
      </c>
      <c r="L19" s="138">
        <v>6.28</v>
      </c>
      <c r="M19" s="134">
        <v>6.12</v>
      </c>
      <c r="N19" s="122">
        <f>IF(MIN(L19,M19)&gt;0,MIN(L19,M19),"")</f>
        <v>6.12</v>
      </c>
      <c r="O19" s="113"/>
      <c r="P19" s="114"/>
    </row>
    <row r="20" spans="2:16" ht="18" customHeight="1" x14ac:dyDescent="0.15">
      <c r="B20" s="115"/>
      <c r="C20" s="346" t="str">
        <f>IF('P8'!G22="","",'P8'!G22)</f>
        <v>Nidelv IL</v>
      </c>
      <c r="D20" s="123"/>
      <c r="E20" s="123"/>
      <c r="F20" s="124"/>
      <c r="G20" s="116"/>
      <c r="H20" s="126"/>
      <c r="I20" s="123"/>
      <c r="J20" s="124"/>
      <c r="K20" s="117"/>
      <c r="L20" s="126"/>
      <c r="M20" s="124"/>
      <c r="N20" s="118"/>
      <c r="O20" s="119" t="str">
        <f>IF(SUM(L20:N20)&gt;0,SUM(L20:N20),"")</f>
        <v/>
      </c>
      <c r="P20" s="90"/>
    </row>
    <row r="21" spans="2:16" ht="18" customHeight="1" x14ac:dyDescent="0.15">
      <c r="B21" s="120" t="str">
        <f>IF('P8'!D23="","",'P8'!D23)</f>
        <v>+18</v>
      </c>
      <c r="C21" s="347" t="str">
        <f>IF('P8'!G23="","",'P8'!G23)</f>
        <v>Kim Eirik Tollefsen</v>
      </c>
      <c r="D21" s="133">
        <v>8.83</v>
      </c>
      <c r="E21" s="133">
        <v>9.1</v>
      </c>
      <c r="F21" s="134">
        <v>9.1</v>
      </c>
      <c r="G21" s="121">
        <f>IF(MAX(D21,E21,F21)&gt;0,MAX(D21,E21,F21),"")</f>
        <v>9.1</v>
      </c>
      <c r="H21" s="136">
        <v>14.34</v>
      </c>
      <c r="I21" s="133">
        <v>14.84</v>
      </c>
      <c r="J21" s="133">
        <v>14.16</v>
      </c>
      <c r="K21" s="122">
        <f>IF(MAX(H21,I21,J21)&gt;0,MAX(H21,I21,J21),"")</f>
        <v>14.84</v>
      </c>
      <c r="L21" s="138">
        <v>6.94</v>
      </c>
      <c r="M21" s="134">
        <v>7.13</v>
      </c>
      <c r="N21" s="122">
        <f>IF(MIN(L21,M21)&gt;0,MIN(L21,M21),"")</f>
        <v>6.94</v>
      </c>
      <c r="O21" s="113"/>
      <c r="P21" s="114"/>
    </row>
    <row r="22" spans="2:16" ht="18" customHeight="1" x14ac:dyDescent="0.15">
      <c r="B22" s="115"/>
      <c r="C22" s="346" t="str">
        <f>IF('P8'!G24="","",'P8'!G24)</f>
        <v>Tønsberg-Kam.</v>
      </c>
      <c r="D22" s="123"/>
      <c r="E22" s="123"/>
      <c r="F22" s="124"/>
      <c r="G22" s="125"/>
      <c r="H22" s="126"/>
      <c r="I22" s="123"/>
      <c r="J22" s="124"/>
      <c r="K22" s="127"/>
      <c r="L22" s="126"/>
      <c r="M22" s="124"/>
      <c r="N22" s="118"/>
      <c r="O22" s="119" t="str">
        <f>IF(SUM(L22:N22)&gt;0,SUM(L22:N22),"")</f>
        <v/>
      </c>
      <c r="P22" s="90"/>
    </row>
    <row r="23" spans="2:16" ht="18" customHeight="1" x14ac:dyDescent="0.15">
      <c r="B23" s="120" t="str">
        <f>IF('P8'!D25="","",'P8'!D25)</f>
        <v/>
      </c>
      <c r="C23" s="347" t="str">
        <f>IF('P8'!G25="","",'P8'!G25)</f>
        <v/>
      </c>
      <c r="D23" s="133"/>
      <c r="E23" s="133"/>
      <c r="F23" s="134"/>
      <c r="G23" s="121" t="str">
        <f>IF(MAX(D23,E23,F23)&gt;0,MAX(D23,E23,F23),"")</f>
        <v/>
      </c>
      <c r="H23" s="136"/>
      <c r="I23" s="133"/>
      <c r="J23" s="133"/>
      <c r="K23" s="122" t="str">
        <f>IF(MAX(H23,I23,J23)&gt;0,MAX(H23,I23,J23),"")</f>
        <v/>
      </c>
      <c r="L23" s="138"/>
      <c r="M23" s="134"/>
      <c r="N23" s="122" t="str">
        <f>IF(MIN(L23,M23)&gt;0,MIN(L23,M23),"")</f>
        <v/>
      </c>
      <c r="O23" s="113"/>
      <c r="P23" s="114"/>
    </row>
    <row r="24" spans="2:16" ht="18" customHeight="1" x14ac:dyDescent="0.15">
      <c r="B24" s="115"/>
      <c r="C24" s="346" t="str">
        <f>IF('P8'!G26="","",'P8'!G26)</f>
        <v/>
      </c>
      <c r="D24" s="123"/>
      <c r="E24" s="123"/>
      <c r="F24" s="124"/>
      <c r="G24" s="116"/>
      <c r="H24" s="126"/>
      <c r="I24" s="123"/>
      <c r="J24" s="124"/>
      <c r="K24" s="117"/>
      <c r="L24" s="126"/>
      <c r="M24" s="124"/>
      <c r="N24" s="118"/>
      <c r="O24" s="119" t="str">
        <f>IF(SUM(L24:N24)&gt;0,SUM(L24:N24),"")</f>
        <v/>
      </c>
      <c r="P24" s="90"/>
    </row>
    <row r="25" spans="2:16" ht="18" customHeight="1" x14ac:dyDescent="0.15">
      <c r="B25" s="120" t="str">
        <f>IF('P8'!D27="","",'P8'!D27)</f>
        <v/>
      </c>
      <c r="C25" s="347" t="str">
        <f>IF('P8'!G27="","",'P8'!G27)</f>
        <v/>
      </c>
      <c r="D25" s="133"/>
      <c r="E25" s="133"/>
      <c r="F25" s="134"/>
      <c r="G25" s="121" t="str">
        <f>IF(MAX(D25,E25,F25)&gt;0,MAX(D25,E25,F25),"")</f>
        <v/>
      </c>
      <c r="H25" s="136"/>
      <c r="I25" s="133"/>
      <c r="J25" s="133"/>
      <c r="K25" s="122" t="str">
        <f>IF(MAX(H25,I25,J25)&gt;0,MAX(H25,I25,J25),"")</f>
        <v/>
      </c>
      <c r="L25" s="138"/>
      <c r="M25" s="134"/>
      <c r="N25" s="122" t="str">
        <f>IF(MIN(L25,M25)&gt;0,MIN(L25,M25),"")</f>
        <v/>
      </c>
      <c r="O25" s="113"/>
      <c r="P25" s="114"/>
    </row>
    <row r="26" spans="2:16" ht="18" customHeight="1" x14ac:dyDescent="0.15">
      <c r="B26" s="115"/>
      <c r="C26" s="346" t="str">
        <f>IF('P8'!G28="","",'P8'!G28)</f>
        <v/>
      </c>
      <c r="D26" s="123"/>
      <c r="E26" s="123"/>
      <c r="F26" s="124"/>
      <c r="G26" s="116"/>
      <c r="H26" s="126"/>
      <c r="I26" s="123"/>
      <c r="J26" s="124"/>
      <c r="K26" s="117"/>
      <c r="L26" s="126"/>
      <c r="M26" s="124"/>
      <c r="N26" s="118"/>
      <c r="O26" s="119" t="str">
        <f>IF(SUM(L26:N26)&gt;0,SUM(L26:N26),"")</f>
        <v/>
      </c>
      <c r="P26" s="90"/>
    </row>
    <row r="27" spans="2:16" ht="18" customHeight="1" x14ac:dyDescent="0.15">
      <c r="B27" s="120" t="str">
        <f>IF('P8'!D29="","",'P8'!D29)</f>
        <v/>
      </c>
      <c r="C27" s="347" t="str">
        <f>IF('P8'!G29="","",'P8'!G29)</f>
        <v xml:space="preserve"> </v>
      </c>
      <c r="D27" s="133"/>
      <c r="E27" s="133"/>
      <c r="F27" s="134"/>
      <c r="G27" s="121" t="str">
        <f>IF(MAX(D27,E27,F27)&gt;0,MAX(D27,E27,F27),"")</f>
        <v/>
      </c>
      <c r="H27" s="136"/>
      <c r="I27" s="133"/>
      <c r="J27" s="133"/>
      <c r="K27" s="122" t="str">
        <f>IF(MAX(H27,I27,J27)&gt;0,MAX(H27,I27,J27),"")</f>
        <v/>
      </c>
      <c r="L27" s="138"/>
      <c r="M27" s="134"/>
      <c r="N27" s="122" t="str">
        <f>IF(MIN(L27,M27)&gt;0,MIN(L27,M27),"")</f>
        <v/>
      </c>
      <c r="O27" s="113"/>
      <c r="P27" s="114"/>
    </row>
    <row r="28" spans="2:16" ht="18" customHeight="1" x14ac:dyDescent="0.15">
      <c r="B28" s="115"/>
      <c r="C28" s="346" t="str">
        <f>IF('P8'!G30="","",'P8'!G30)</f>
        <v/>
      </c>
      <c r="D28" s="123"/>
      <c r="E28" s="123"/>
      <c r="F28" s="124"/>
      <c r="G28" s="116"/>
      <c r="H28" s="126"/>
      <c r="I28" s="123"/>
      <c r="J28" s="124"/>
      <c r="K28" s="117"/>
      <c r="L28" s="139"/>
      <c r="M28" s="124"/>
      <c r="N28" s="118"/>
      <c r="O28" s="119" t="str">
        <f>IF(SUM(L28:N28)&gt;0,SUM(L28:N28),"")</f>
        <v/>
      </c>
      <c r="P28" s="90"/>
    </row>
    <row r="29" spans="2:16" ht="18" customHeight="1" x14ac:dyDescent="0.15">
      <c r="B29" s="120" t="str">
        <f>IF('P8'!D31="","",'P8'!D31)</f>
        <v/>
      </c>
      <c r="C29" s="347" t="str">
        <f>IF('P8'!G31="","",'P8'!G31)</f>
        <v/>
      </c>
      <c r="D29" s="133"/>
      <c r="E29" s="133"/>
      <c r="F29" s="134"/>
      <c r="G29" s="121" t="str">
        <f>IF(MAX(D29,E29,F29)&gt;0,MAX(D29,E29,F29),"")</f>
        <v/>
      </c>
      <c r="H29" s="136"/>
      <c r="I29" s="133"/>
      <c r="J29" s="133"/>
      <c r="K29" s="122" t="str">
        <f>IF(MAX(H29,I29,J29)&gt;0,MAX(H29,I29,J29),"")</f>
        <v/>
      </c>
      <c r="L29" s="140"/>
      <c r="M29" s="134"/>
      <c r="N29" s="122" t="str">
        <f>IF(MIN(L29,M29)&gt;0,MIN(L29,M29),"")</f>
        <v/>
      </c>
      <c r="O29" s="113"/>
      <c r="P29" s="114"/>
    </row>
    <row r="30" spans="2:16" ht="18" customHeight="1" x14ac:dyDescent="0.15">
      <c r="B30" s="115"/>
      <c r="C30" s="346" t="str">
        <f>IF('P8'!G32="","",'P8'!G32)</f>
        <v/>
      </c>
      <c r="D30" s="123"/>
      <c r="E30" s="123"/>
      <c r="F30" s="124"/>
      <c r="G30" s="128"/>
      <c r="H30" s="126"/>
      <c r="I30" s="123"/>
      <c r="J30" s="124"/>
      <c r="K30" s="125"/>
      <c r="L30" s="126"/>
      <c r="M30" s="124"/>
      <c r="N30" s="129"/>
      <c r="O30" s="119" t="str">
        <f>IF(SUM(L30:N30)&gt;0,SUM(L30:N30),"")</f>
        <v/>
      </c>
      <c r="P30" s="90"/>
    </row>
    <row r="31" spans="2:16" x14ac:dyDescent="0.15">
      <c r="B31" s="130"/>
      <c r="C31" s="130"/>
    </row>
  </sheetData>
  <mergeCells count="9">
    <mergeCell ref="D5:G5"/>
    <mergeCell ref="H5:K5"/>
    <mergeCell ref="L5:N5"/>
    <mergeCell ref="A1:N1"/>
    <mergeCell ref="A3:B3"/>
    <mergeCell ref="C3:D3"/>
    <mergeCell ref="F3:I3"/>
    <mergeCell ref="K3:L3"/>
    <mergeCell ref="B4:N4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B63"/>
  <sheetViews>
    <sheetView workbookViewId="0">
      <selection activeCell="F13" sqref="F13"/>
    </sheetView>
  </sheetViews>
  <sheetFormatPr baseColWidth="10" defaultColWidth="9.19921875" defaultRowHeight="13" x14ac:dyDescent="0.15"/>
  <cols>
    <col min="1" max="1" width="11.3984375" customWidth="1"/>
    <col min="2" max="2" width="11.59765625" style="232" customWidth="1"/>
  </cols>
  <sheetData>
    <row r="1" spans="1:2" x14ac:dyDescent="0.15">
      <c r="A1" t="s">
        <v>73</v>
      </c>
    </row>
    <row r="2" spans="1:2" x14ac:dyDescent="0.15">
      <c r="A2" t="s">
        <v>74</v>
      </c>
      <c r="B2" s="232" t="s">
        <v>11</v>
      </c>
    </row>
    <row r="3" spans="1:2" x14ac:dyDescent="0.15">
      <c r="A3">
        <v>30</v>
      </c>
      <c r="B3" s="232">
        <v>1</v>
      </c>
    </row>
    <row r="4" spans="1:2" x14ac:dyDescent="0.15">
      <c r="A4">
        <v>31</v>
      </c>
      <c r="B4" s="232">
        <v>1.016</v>
      </c>
    </row>
    <row r="5" spans="1:2" x14ac:dyDescent="0.15">
      <c r="A5">
        <v>32</v>
      </c>
      <c r="B5" s="232">
        <v>1.0309999999999999</v>
      </c>
    </row>
    <row r="6" spans="1:2" x14ac:dyDescent="0.15">
      <c r="A6">
        <v>33</v>
      </c>
      <c r="B6" s="232">
        <v>1.046</v>
      </c>
    </row>
    <row r="7" spans="1:2" x14ac:dyDescent="0.15">
      <c r="A7">
        <v>34</v>
      </c>
      <c r="B7" s="232">
        <v>1.0589999999999999</v>
      </c>
    </row>
    <row r="8" spans="1:2" x14ac:dyDescent="0.15">
      <c r="A8">
        <v>35</v>
      </c>
      <c r="B8" s="232">
        <v>1.0720000000000001</v>
      </c>
    </row>
    <row r="9" spans="1:2" x14ac:dyDescent="0.15">
      <c r="A9">
        <v>36</v>
      </c>
      <c r="B9" s="232">
        <v>1.083</v>
      </c>
    </row>
    <row r="10" spans="1:2" x14ac:dyDescent="0.15">
      <c r="A10">
        <v>37</v>
      </c>
      <c r="B10" s="232">
        <v>1.0960000000000001</v>
      </c>
    </row>
    <row r="11" spans="1:2" x14ac:dyDescent="0.15">
      <c r="A11">
        <v>38</v>
      </c>
      <c r="B11" s="232">
        <v>1.109</v>
      </c>
    </row>
    <row r="12" spans="1:2" x14ac:dyDescent="0.15">
      <c r="A12">
        <v>39</v>
      </c>
      <c r="B12" s="232">
        <v>1.1220000000000001</v>
      </c>
    </row>
    <row r="13" spans="1:2" x14ac:dyDescent="0.15">
      <c r="A13">
        <v>40</v>
      </c>
      <c r="B13" s="232">
        <v>1.135</v>
      </c>
    </row>
    <row r="14" spans="1:2" x14ac:dyDescent="0.15">
      <c r="A14">
        <v>41</v>
      </c>
      <c r="B14" s="232">
        <v>1.149</v>
      </c>
    </row>
    <row r="15" spans="1:2" x14ac:dyDescent="0.15">
      <c r="A15">
        <v>42</v>
      </c>
      <c r="B15" s="232">
        <v>1.1619999999999999</v>
      </c>
    </row>
    <row r="16" spans="1:2" x14ac:dyDescent="0.15">
      <c r="A16">
        <v>43</v>
      </c>
      <c r="B16" s="232">
        <v>1.1759999999999999</v>
      </c>
    </row>
    <row r="17" spans="1:2" x14ac:dyDescent="0.15">
      <c r="A17">
        <v>44</v>
      </c>
      <c r="B17" s="232">
        <v>1.1890000000000001</v>
      </c>
    </row>
    <row r="18" spans="1:2" x14ac:dyDescent="0.15">
      <c r="A18">
        <v>45</v>
      </c>
      <c r="B18" s="232">
        <v>1.2030000000000001</v>
      </c>
    </row>
    <row r="19" spans="1:2" x14ac:dyDescent="0.15">
      <c r="A19">
        <v>46</v>
      </c>
      <c r="B19" s="232">
        <v>1.218</v>
      </c>
    </row>
    <row r="20" spans="1:2" x14ac:dyDescent="0.15">
      <c r="A20">
        <v>47</v>
      </c>
      <c r="B20" s="232">
        <v>1.2330000000000001</v>
      </c>
    </row>
    <row r="21" spans="1:2" x14ac:dyDescent="0.15">
      <c r="A21">
        <v>48</v>
      </c>
      <c r="B21" s="232">
        <v>1.248</v>
      </c>
    </row>
    <row r="22" spans="1:2" x14ac:dyDescent="0.15">
      <c r="A22">
        <v>49</v>
      </c>
      <c r="B22" s="232">
        <v>1.2629999999999999</v>
      </c>
    </row>
    <row r="23" spans="1:2" x14ac:dyDescent="0.15">
      <c r="A23">
        <v>50</v>
      </c>
      <c r="B23" s="232">
        <v>1.2789999999999999</v>
      </c>
    </row>
    <row r="24" spans="1:2" x14ac:dyDescent="0.15">
      <c r="A24">
        <v>51</v>
      </c>
      <c r="B24" s="232">
        <v>1.2969999999999999</v>
      </c>
    </row>
    <row r="25" spans="1:2" x14ac:dyDescent="0.15">
      <c r="A25">
        <v>52</v>
      </c>
      <c r="B25" s="232">
        <v>1.3160000000000001</v>
      </c>
    </row>
    <row r="26" spans="1:2" x14ac:dyDescent="0.15">
      <c r="A26">
        <v>53</v>
      </c>
      <c r="B26" s="232">
        <v>1.3380000000000001</v>
      </c>
    </row>
    <row r="27" spans="1:2" x14ac:dyDescent="0.15">
      <c r="A27">
        <v>54</v>
      </c>
      <c r="B27" s="232">
        <v>1.361</v>
      </c>
    </row>
    <row r="28" spans="1:2" x14ac:dyDescent="0.15">
      <c r="A28">
        <v>55</v>
      </c>
      <c r="B28" s="232">
        <v>1.385</v>
      </c>
    </row>
    <row r="29" spans="1:2" x14ac:dyDescent="0.15">
      <c r="A29">
        <v>56</v>
      </c>
      <c r="B29" s="232">
        <v>1.411</v>
      </c>
    </row>
    <row r="30" spans="1:2" x14ac:dyDescent="0.15">
      <c r="A30">
        <v>57</v>
      </c>
      <c r="B30" s="232">
        <v>1.4370000000000001</v>
      </c>
    </row>
    <row r="31" spans="1:2" x14ac:dyDescent="0.15">
      <c r="A31">
        <v>58</v>
      </c>
      <c r="B31" s="232">
        <v>1.462</v>
      </c>
    </row>
    <row r="32" spans="1:2" x14ac:dyDescent="0.15">
      <c r="A32">
        <v>59</v>
      </c>
      <c r="B32" s="232">
        <v>1.488</v>
      </c>
    </row>
    <row r="33" spans="1:2" x14ac:dyDescent="0.15">
      <c r="A33">
        <v>60</v>
      </c>
      <c r="B33" s="232">
        <v>1.514</v>
      </c>
    </row>
    <row r="34" spans="1:2" x14ac:dyDescent="0.15">
      <c r="A34">
        <v>61</v>
      </c>
      <c r="B34" s="232">
        <v>1.5409999999999999</v>
      </c>
    </row>
    <row r="35" spans="1:2" x14ac:dyDescent="0.15">
      <c r="A35">
        <v>62</v>
      </c>
      <c r="B35" s="232">
        <v>1.5680000000000001</v>
      </c>
    </row>
    <row r="36" spans="1:2" x14ac:dyDescent="0.15">
      <c r="A36">
        <v>63</v>
      </c>
      <c r="B36" s="232">
        <v>1.5980000000000001</v>
      </c>
    </row>
    <row r="37" spans="1:2" x14ac:dyDescent="0.15">
      <c r="A37">
        <v>64</v>
      </c>
      <c r="B37" s="232">
        <v>1.629</v>
      </c>
    </row>
    <row r="38" spans="1:2" x14ac:dyDescent="0.15">
      <c r="A38">
        <v>65</v>
      </c>
      <c r="B38" s="232">
        <v>1.663</v>
      </c>
    </row>
    <row r="39" spans="1:2" x14ac:dyDescent="0.15">
      <c r="A39">
        <v>66</v>
      </c>
      <c r="B39" s="232">
        <v>1.6990000000000001</v>
      </c>
    </row>
    <row r="40" spans="1:2" x14ac:dyDescent="0.15">
      <c r="A40">
        <v>67</v>
      </c>
      <c r="B40" s="232">
        <v>1.738</v>
      </c>
    </row>
    <row r="41" spans="1:2" x14ac:dyDescent="0.15">
      <c r="A41">
        <v>68</v>
      </c>
      <c r="B41" s="232">
        <v>1.7789999999999999</v>
      </c>
    </row>
    <row r="42" spans="1:2" x14ac:dyDescent="0.15">
      <c r="A42">
        <v>69</v>
      </c>
      <c r="B42" s="232">
        <v>1.823</v>
      </c>
    </row>
    <row r="43" spans="1:2" x14ac:dyDescent="0.15">
      <c r="A43">
        <v>70</v>
      </c>
      <c r="B43" s="232">
        <v>1.867</v>
      </c>
    </row>
    <row r="44" spans="1:2" x14ac:dyDescent="0.15">
      <c r="A44">
        <v>71</v>
      </c>
      <c r="B44" s="232">
        <v>1.91</v>
      </c>
    </row>
    <row r="45" spans="1:2" x14ac:dyDescent="0.15">
      <c r="A45">
        <v>72</v>
      </c>
      <c r="B45" s="232">
        <v>1.9530000000000001</v>
      </c>
    </row>
    <row r="46" spans="1:2" x14ac:dyDescent="0.15">
      <c r="A46">
        <v>73</v>
      </c>
      <c r="B46" s="232">
        <v>2.004</v>
      </c>
    </row>
    <row r="47" spans="1:2" x14ac:dyDescent="0.15">
      <c r="A47">
        <v>74</v>
      </c>
      <c r="B47" s="232">
        <v>2.06</v>
      </c>
    </row>
    <row r="48" spans="1:2" x14ac:dyDescent="0.15">
      <c r="A48">
        <v>75</v>
      </c>
      <c r="B48" s="232">
        <v>2.117</v>
      </c>
    </row>
    <row r="49" spans="1:2" x14ac:dyDescent="0.15">
      <c r="A49">
        <v>76</v>
      </c>
      <c r="B49" s="232">
        <v>2.181</v>
      </c>
    </row>
    <row r="50" spans="1:2" x14ac:dyDescent="0.15">
      <c r="A50">
        <v>77</v>
      </c>
      <c r="B50" s="232">
        <v>2.2549999999999999</v>
      </c>
    </row>
    <row r="51" spans="1:2" x14ac:dyDescent="0.15">
      <c r="A51">
        <v>78</v>
      </c>
      <c r="B51" s="232">
        <v>2.3359999999999999</v>
      </c>
    </row>
    <row r="52" spans="1:2" x14ac:dyDescent="0.15">
      <c r="A52">
        <v>79</v>
      </c>
      <c r="B52" s="232">
        <v>2.419</v>
      </c>
    </row>
    <row r="53" spans="1:2" x14ac:dyDescent="0.15">
      <c r="A53">
        <v>80</v>
      </c>
      <c r="B53" s="232">
        <v>2.504</v>
      </c>
    </row>
    <row r="54" spans="1:2" x14ac:dyDescent="0.15">
      <c r="A54">
        <v>81</v>
      </c>
      <c r="B54" s="232">
        <v>2.597</v>
      </c>
    </row>
    <row r="55" spans="1:2" x14ac:dyDescent="0.15">
      <c r="A55">
        <v>82</v>
      </c>
      <c r="B55" s="232">
        <v>2.702</v>
      </c>
    </row>
    <row r="56" spans="1:2" x14ac:dyDescent="0.15">
      <c r="A56">
        <v>83</v>
      </c>
      <c r="B56" s="232">
        <v>2.831</v>
      </c>
    </row>
    <row r="57" spans="1:2" x14ac:dyDescent="0.15">
      <c r="A57">
        <v>84</v>
      </c>
      <c r="B57" s="232">
        <v>2.9809999999999999</v>
      </c>
    </row>
    <row r="58" spans="1:2" x14ac:dyDescent="0.15">
      <c r="A58">
        <v>85</v>
      </c>
      <c r="B58" s="232">
        <v>3.153</v>
      </c>
    </row>
    <row r="59" spans="1:2" x14ac:dyDescent="0.15">
      <c r="A59">
        <v>86</v>
      </c>
      <c r="B59" s="232">
        <v>3.3519999999999999</v>
      </c>
    </row>
    <row r="60" spans="1:2" x14ac:dyDescent="0.15">
      <c r="A60">
        <v>87</v>
      </c>
      <c r="B60" s="232">
        <v>3.58</v>
      </c>
    </row>
    <row r="61" spans="1:2" x14ac:dyDescent="0.15">
      <c r="A61">
        <v>88</v>
      </c>
      <c r="B61" s="232">
        <v>3.8420000000000001</v>
      </c>
    </row>
    <row r="62" spans="1:2" x14ac:dyDescent="0.15">
      <c r="A62">
        <v>89</v>
      </c>
      <c r="B62" s="232">
        <v>4.1449999999999996</v>
      </c>
    </row>
    <row r="63" spans="1:2" x14ac:dyDescent="0.15">
      <c r="A63">
        <v>90</v>
      </c>
      <c r="B63" s="232">
        <v>4.4930000000000003</v>
      </c>
    </row>
  </sheetData>
  <phoneticPr fontId="25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C55"/>
  <sheetViews>
    <sheetView showGridLines="0" showRowColHeaders="0" showZeros="0" topLeftCell="A2" workbookViewId="0">
      <selection activeCell="P24" sqref="P24:Q24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6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271"/>
      <c r="S2" s="37"/>
      <c r="T2" s="37"/>
      <c r="U2" s="37"/>
      <c r="V2" s="37"/>
      <c r="W2" s="37"/>
      <c r="X2" s="37"/>
      <c r="Y2" s="37"/>
    </row>
    <row r="3" spans="1:26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272"/>
      <c r="S3" s="37"/>
      <c r="T3" s="37"/>
      <c r="U3" s="37"/>
      <c r="V3" s="37"/>
      <c r="W3" s="37"/>
      <c r="X3" s="37"/>
      <c r="Y3" s="37"/>
    </row>
    <row r="4" spans="1:26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53" t="s">
        <v>1</v>
      </c>
      <c r="P5" s="407" t="s">
        <v>85</v>
      </c>
      <c r="Q5" s="407"/>
      <c r="R5" s="407"/>
      <c r="S5" s="407"/>
      <c r="T5" s="53" t="s">
        <v>2</v>
      </c>
      <c r="U5" s="412">
        <v>42994</v>
      </c>
      <c r="V5" s="412"/>
      <c r="W5" s="54" t="s">
        <v>25</v>
      </c>
      <c r="X5" s="55">
        <v>3</v>
      </c>
      <c r="Y5" s="55"/>
    </row>
    <row r="6" spans="1:26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6" x14ac:dyDescent="0.15">
      <c r="A7" s="59" t="s">
        <v>4</v>
      </c>
      <c r="B7" s="60" t="s">
        <v>3</v>
      </c>
      <c r="C7" s="61" t="s">
        <v>32</v>
      </c>
      <c r="D7" s="62" t="s">
        <v>32</v>
      </c>
      <c r="E7" s="63" t="s">
        <v>5</v>
      </c>
      <c r="F7" s="63" t="s">
        <v>33</v>
      </c>
      <c r="G7" s="63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63" t="s">
        <v>70</v>
      </c>
      <c r="W7" s="64" t="s">
        <v>38</v>
      </c>
      <c r="X7" s="64" t="s">
        <v>39</v>
      </c>
      <c r="Y7" s="65" t="s">
        <v>40</v>
      </c>
    </row>
    <row r="8" spans="1:26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71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6" ht="18" customHeight="1" x14ac:dyDescent="0.15">
      <c r="A9" s="223">
        <v>40.97</v>
      </c>
      <c r="B9" s="224" t="s">
        <v>190</v>
      </c>
      <c r="C9" s="225" t="s">
        <v>191</v>
      </c>
      <c r="D9" s="224" t="s">
        <v>108</v>
      </c>
      <c r="E9" s="226">
        <v>38239</v>
      </c>
      <c r="F9" s="227"/>
      <c r="G9" s="228" t="s">
        <v>192</v>
      </c>
      <c r="H9" s="229">
        <v>14</v>
      </c>
      <c r="I9" s="229">
        <v>16</v>
      </c>
      <c r="J9" s="229">
        <v>-17</v>
      </c>
      <c r="K9" s="229">
        <v>-18</v>
      </c>
      <c r="L9" s="230">
        <v>18</v>
      </c>
      <c r="M9" s="230">
        <v>-22</v>
      </c>
      <c r="N9" s="263">
        <f>IF(MAX(H9:J9)&gt;0,IF(MAX(H9:J9)&lt;0,0,TRUNC(MAX(H9:J9)/1)*1),"")</f>
        <v>16</v>
      </c>
      <c r="O9" s="264">
        <f>IF(MAX(K9:M9)&gt;0,IF(MAX(K9:M9)&lt;0,0,TRUNC(MAX(K9:M9)/1)*1),"")</f>
        <v>18</v>
      </c>
      <c r="P9" s="265">
        <f>IF(N9="","",IF(O9="","",IF(SUM(N9:O9)=0,"",SUM(N9:O9))))</f>
        <v>34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64.67337013373853</v>
      </c>
      <c r="R9" s="200" t="str">
        <f>IF(OR(E9="",A9="",Z9="",Q9=""),"",IF(OR(C9="UM",C9="JM",C9="SM",C9="UK",C9="JK",C9="SK"),"",Q9*(IF(ABS(1900-YEAR((Z9+1)-E9))&lt;29,0,(VLOOKUP((YEAR(Z9)-YEAR(E9)),'Meltzer-Malone'!$A$3:$B$63,2))))))</f>
        <v/>
      </c>
      <c r="S9" s="212">
        <f>IF('K3'!G7="","",'K3'!G7)</f>
        <v>4.1399999999999997</v>
      </c>
      <c r="T9" s="201">
        <f>IF('K3'!K7="","",'K3'!K7)</f>
        <v>4.2699999999999996</v>
      </c>
      <c r="U9" s="201">
        <f>IF('K3'!N7="","",'K3'!N7)</f>
        <v>9.58</v>
      </c>
      <c r="V9" s="201"/>
      <c r="W9" s="202"/>
      <c r="X9" s="233">
        <v>1</v>
      </c>
      <c r="Y9" s="234" t="s">
        <v>21</v>
      </c>
      <c r="Z9" s="278">
        <f>U5</f>
        <v>42994</v>
      </c>
    </row>
    <row r="10" spans="1:26" ht="18" customHeight="1" x14ac:dyDescent="0.15">
      <c r="A10" s="203"/>
      <c r="B10" s="204"/>
      <c r="C10" s="205"/>
      <c r="D10" s="206"/>
      <c r="E10" s="207"/>
      <c r="F10" s="231"/>
      <c r="G10" s="208" t="s">
        <v>188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77.60804416048623</v>
      </c>
      <c r="Q10" s="399"/>
      <c r="R10" s="275"/>
      <c r="S10" s="210">
        <f>IF(S9="","",S9*20)</f>
        <v>82.8</v>
      </c>
      <c r="T10" s="210">
        <f>IF(T9="","",T9*12)</f>
        <v>51.239999999999995</v>
      </c>
      <c r="U10" s="211">
        <f>IF(U9="","",IF((80+(8-ROUNDUP(U9,1))*40)&lt;0,0,80+(8-ROUNDUP(U9,1))*40))</f>
        <v>16.000000000000014</v>
      </c>
      <c r="V10" s="286">
        <f>IF(SUM(S10,T10,U10)&gt;0,SUM(S10,T10,U10),"")</f>
        <v>150.04000000000002</v>
      </c>
      <c r="W10" s="287">
        <f>IF(OR(P10="",S10="",T10="",U10=""),"",SUM(P10,S10,T10,U10))</f>
        <v>227.64804416048622</v>
      </c>
      <c r="X10" s="288"/>
      <c r="Y10" s="289"/>
      <c r="Z10" s="278"/>
    </row>
    <row r="11" spans="1:26" ht="18" customHeight="1" x14ac:dyDescent="0.15">
      <c r="A11" s="223">
        <v>53.38</v>
      </c>
      <c r="B11" s="224" t="s">
        <v>193</v>
      </c>
      <c r="C11" s="225" t="s">
        <v>191</v>
      </c>
      <c r="D11" s="260" t="s">
        <v>108</v>
      </c>
      <c r="E11" s="226">
        <v>38296</v>
      </c>
      <c r="F11" s="227"/>
      <c r="G11" s="228" t="s">
        <v>194</v>
      </c>
      <c r="H11" s="229">
        <v>30</v>
      </c>
      <c r="I11" s="229">
        <v>32</v>
      </c>
      <c r="J11" s="229">
        <v>34</v>
      </c>
      <c r="K11" s="229">
        <v>35</v>
      </c>
      <c r="L11" s="230">
        <v>38</v>
      </c>
      <c r="M11" s="230">
        <v>40</v>
      </c>
      <c r="N11" s="263">
        <f>IF(MAX(H11:J11)&gt;0,IF(MAX(H11:J11)&lt;0,0,TRUNC(MAX(H11:J11)/1)*1),"")</f>
        <v>34</v>
      </c>
      <c r="O11" s="264">
        <f>IF(MAX(K11:M11)&gt;0,IF(MAX(K11:M11)&lt;0,0,TRUNC(MAX(K11:M11)/1)*1),"")</f>
        <v>40</v>
      </c>
      <c r="P11" s="265">
        <f>IF(N11="","",IF(O11="","",IF(SUM(N11:O11)=0,"",SUM(N11:O11))))</f>
        <v>74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110.99054794970056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IF('K3'!G9="","",'K3'!G9)</f>
        <v>5.5</v>
      </c>
      <c r="T11" s="212">
        <f>IF('K3'!K9="","",'K3'!K9)</f>
        <v>8.06</v>
      </c>
      <c r="U11" s="212">
        <f>IF('K3'!N9="","",'K3'!N9)</f>
        <v>7.65</v>
      </c>
      <c r="V11" s="201"/>
      <c r="W11" s="202"/>
      <c r="X11" s="213"/>
      <c r="Y11" s="214"/>
      <c r="Z11" s="278">
        <f>U5</f>
        <v>42994</v>
      </c>
    </row>
    <row r="12" spans="1:26" ht="18" customHeight="1" x14ac:dyDescent="0.15">
      <c r="A12" s="203"/>
      <c r="B12" s="204"/>
      <c r="C12" s="205"/>
      <c r="D12" s="206"/>
      <c r="E12" s="207"/>
      <c r="F12" s="231"/>
      <c r="G12" s="208" t="s">
        <v>84</v>
      </c>
      <c r="H12" s="389"/>
      <c r="I12" s="393"/>
      <c r="J12" s="394"/>
      <c r="K12" s="392"/>
      <c r="L12" s="393"/>
      <c r="M12" s="394"/>
      <c r="N12" s="205"/>
      <c r="O12" s="209"/>
      <c r="P12" s="399">
        <f>IF(Q11="","",Q11*1.2)</f>
        <v>133.18865753964067</v>
      </c>
      <c r="Q12" s="399"/>
      <c r="R12" s="275"/>
      <c r="S12" s="235">
        <f>IF(S11="","",S11*20)</f>
        <v>110</v>
      </c>
      <c r="T12" s="210">
        <f>IF(T11="","",T11*12)</f>
        <v>96.72</v>
      </c>
      <c r="U12" s="211">
        <f>IF(U11="","",IF((80+(8-ROUNDUP(U11,1))*40)&lt;0,0,80+(8-ROUNDUP(U11,1))*40))</f>
        <v>92.000000000000028</v>
      </c>
      <c r="V12" s="286">
        <f>IF(SUM(S12,T12,U12)&gt;0,SUM(S12,T12,U12),"")</f>
        <v>298.72000000000003</v>
      </c>
      <c r="W12" s="287">
        <f>IF(OR(P12="",S12="",T12="",U12=""),"",SUM(P12,S12,T12,U12))</f>
        <v>431.90865753964067</v>
      </c>
      <c r="X12" s="288">
        <v>1</v>
      </c>
      <c r="Y12" s="289"/>
      <c r="Z12" s="278"/>
    </row>
    <row r="13" spans="1:26" ht="18" customHeight="1" x14ac:dyDescent="0.15">
      <c r="A13" s="223">
        <v>66.25</v>
      </c>
      <c r="B13" s="224" t="s">
        <v>106</v>
      </c>
      <c r="C13" s="225" t="s">
        <v>191</v>
      </c>
      <c r="D13" s="224" t="s">
        <v>108</v>
      </c>
      <c r="E13" s="226">
        <v>37889</v>
      </c>
      <c r="F13" s="227"/>
      <c r="G13" s="228" t="s">
        <v>195</v>
      </c>
      <c r="H13" s="229">
        <v>31</v>
      </c>
      <c r="I13" s="229">
        <v>33</v>
      </c>
      <c r="J13" s="229">
        <v>-35</v>
      </c>
      <c r="K13" s="229">
        <v>40</v>
      </c>
      <c r="L13" s="230">
        <v>43</v>
      </c>
      <c r="M13" s="230">
        <v>46</v>
      </c>
      <c r="N13" s="263">
        <f>IF(MAX(H13:J13)&gt;0,IF(MAX(H13:J13)&lt;0,0,TRUNC(MAX(H13:J13)/1)*1),"")</f>
        <v>33</v>
      </c>
      <c r="O13" s="264">
        <f>IF(MAX(K13:M13)&gt;0,IF(MAX(K13:M13)&lt;0,0,TRUNC(MAX(K13:M13)/1)*1),"")</f>
        <v>46</v>
      </c>
      <c r="P13" s="265">
        <f>IF(N13="","",IF(O13="","",IF(SUM(N13:O13)=0,"",SUM(N13:O13))))</f>
        <v>79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101.62712484695611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IF('K3'!G11="","",'K3'!G11)</f>
        <v>5.43</v>
      </c>
      <c r="T13" s="212">
        <f>IF('K3'!K11="","",'K3'!K11)</f>
        <v>7.07</v>
      </c>
      <c r="U13" s="212">
        <f>IF('K3'!N11="","",'K3'!N11)</f>
        <v>8.4600000000000009</v>
      </c>
      <c r="V13" s="201"/>
      <c r="W13" s="202"/>
      <c r="X13" s="213"/>
      <c r="Y13" s="214"/>
      <c r="Z13" s="278">
        <f>U5</f>
        <v>42994</v>
      </c>
    </row>
    <row r="14" spans="1:26" ht="18" customHeight="1" x14ac:dyDescent="0.15">
      <c r="A14" s="203"/>
      <c r="B14" s="204"/>
      <c r="C14" s="205"/>
      <c r="D14" s="206"/>
      <c r="E14" s="207"/>
      <c r="F14" s="231"/>
      <c r="G14" s="208" t="s">
        <v>84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121.95254981634733</v>
      </c>
      <c r="Q14" s="399"/>
      <c r="R14" s="275"/>
      <c r="S14" s="235">
        <f>IF(S13="","",S13*20)</f>
        <v>108.6</v>
      </c>
      <c r="T14" s="210">
        <f>IF(T13="","",T13*12)</f>
        <v>84.84</v>
      </c>
      <c r="U14" s="211">
        <f>IF(U13="","",IF((80+(8-ROUNDUP(U13,1))*40)&lt;0,0,80+(8-ROUNDUP(U13,1))*40))</f>
        <v>60</v>
      </c>
      <c r="V14" s="286">
        <f>IF(SUM(S14,T14,U14)&gt;0,SUM(S14,T14,U14),"")</f>
        <v>253.44</v>
      </c>
      <c r="W14" s="287">
        <f>IF(OR(P14="",S14="",T14="",U14=""),"",SUM(P14,S14,T14,U14))</f>
        <v>375.39254981634735</v>
      </c>
      <c r="X14" s="288">
        <v>2</v>
      </c>
      <c r="Y14" s="289"/>
      <c r="Z14" s="278"/>
    </row>
    <row r="15" spans="1:26" ht="18" customHeight="1" x14ac:dyDescent="0.15">
      <c r="A15" s="223">
        <v>53.99</v>
      </c>
      <c r="B15" s="224" t="s">
        <v>193</v>
      </c>
      <c r="C15" s="225" t="s">
        <v>191</v>
      </c>
      <c r="D15" s="224" t="s">
        <v>115</v>
      </c>
      <c r="E15" s="226">
        <v>36902</v>
      </c>
      <c r="F15" s="227"/>
      <c r="G15" s="228" t="s">
        <v>196</v>
      </c>
      <c r="H15" s="229">
        <v>-52</v>
      </c>
      <c r="I15" s="229">
        <v>52</v>
      </c>
      <c r="J15" s="229">
        <v>55</v>
      </c>
      <c r="K15" s="229">
        <v>70</v>
      </c>
      <c r="L15" s="230">
        <v>74</v>
      </c>
      <c r="M15" s="230">
        <v>78</v>
      </c>
      <c r="N15" s="263">
        <f>IF(MAX(H15:J15)&gt;0,IF(MAX(H15:J15)&lt;0,0,TRUNC(MAX(H15:J15)/1)*1),"")</f>
        <v>55</v>
      </c>
      <c r="O15" s="264">
        <f>IF(MAX(K15:M15)&gt;0,IF(MAX(K15:M15)&lt;0,0,TRUNC(MAX(K15:M15)/1)*1),"")</f>
        <v>78</v>
      </c>
      <c r="P15" s="265">
        <f>IF(N15="","",IF(O15="","",IF(SUM(N15:O15)=0,"",SUM(N15:O15))))</f>
        <v>133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197.69929764392353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IF('K3'!G13="","",'K3'!G13)</f>
        <v>7.55</v>
      </c>
      <c r="T15" s="212">
        <f>IF('K3'!K13="","",'K3'!K13)</f>
        <v>7.89</v>
      </c>
      <c r="U15" s="212">
        <f>IF('K3'!N13="","",'K3'!N13)</f>
        <v>6.95</v>
      </c>
      <c r="V15" s="201"/>
      <c r="W15" s="202"/>
      <c r="X15" s="213"/>
      <c r="Y15" s="214"/>
      <c r="Z15" s="278">
        <f>U5</f>
        <v>42994</v>
      </c>
    </row>
    <row r="16" spans="1:26" ht="18" customHeight="1" x14ac:dyDescent="0.15">
      <c r="A16" s="203"/>
      <c r="B16" s="204"/>
      <c r="C16" s="205"/>
      <c r="D16" s="206"/>
      <c r="E16" s="207"/>
      <c r="F16" s="231"/>
      <c r="G16" s="208" t="s">
        <v>84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237.23915717270822</v>
      </c>
      <c r="Q16" s="399"/>
      <c r="R16" s="275"/>
      <c r="S16" s="235">
        <f>IF(S15="","",S15*20)</f>
        <v>151</v>
      </c>
      <c r="T16" s="210">
        <f>IF(T15="","",T15*12)</f>
        <v>94.679999999999993</v>
      </c>
      <c r="U16" s="211">
        <f>IF(U15="","",IF((80+(8-ROUNDUP(U15,1))*40)&lt;0,0,80+(8-ROUNDUP(U15,1))*40))</f>
        <v>120</v>
      </c>
      <c r="V16" s="286">
        <f>IF(SUM(S16,T16,U16)&gt;0,SUM(S16,T16,U16),"")</f>
        <v>365.68</v>
      </c>
      <c r="W16" s="287">
        <f>IF(OR(P16="",S16="",T16="",U16=""),"",SUM(P16,S16,T16,U16))</f>
        <v>602.91915717270831</v>
      </c>
      <c r="X16" s="288">
        <v>1</v>
      </c>
      <c r="Y16" s="289"/>
      <c r="Z16" s="278"/>
    </row>
    <row r="17" spans="1:29" ht="18" customHeight="1" x14ac:dyDescent="0.15">
      <c r="A17" s="223">
        <v>62.7</v>
      </c>
      <c r="B17" s="224" t="s">
        <v>197</v>
      </c>
      <c r="C17" s="225" t="s">
        <v>191</v>
      </c>
      <c r="D17" s="224" t="s">
        <v>115</v>
      </c>
      <c r="E17" s="226">
        <v>36912</v>
      </c>
      <c r="F17" s="227"/>
      <c r="G17" s="228" t="s">
        <v>198</v>
      </c>
      <c r="H17" s="229">
        <v>55</v>
      </c>
      <c r="I17" s="229">
        <v>59</v>
      </c>
      <c r="J17" s="229">
        <v>63</v>
      </c>
      <c r="K17" s="229">
        <v>65</v>
      </c>
      <c r="L17" s="230">
        <v>70</v>
      </c>
      <c r="M17" s="230">
        <v>75</v>
      </c>
      <c r="N17" s="263">
        <f>IF(MAX(H17:J17)&gt;0,IF(MAX(H17:J17)&lt;0,0,TRUNC(MAX(H17:J17)/1)*1),"")</f>
        <v>63</v>
      </c>
      <c r="O17" s="264">
        <f>IF(MAX(K17:M17)&gt;0,IF(MAX(K17:M17)&lt;0,0,TRUNC(MAX(K17:M17)/1)*1),"")</f>
        <v>75</v>
      </c>
      <c r="P17" s="265">
        <f>IF(N17="","",IF(O17="","",IF(SUM(N17:O17)=0,"",SUM(N17:O17))))</f>
        <v>138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183.9760308835848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IF('K3'!G15="","",'K3'!G15)</f>
        <v>6.26</v>
      </c>
      <c r="T17" s="212">
        <f>IF('K3'!K15="","",'K3'!K15)</f>
        <v>9.6300000000000008</v>
      </c>
      <c r="U17" s="212">
        <f>IF('K3'!N15="","",'K3'!N15)</f>
        <v>7.12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07"/>
      <c r="F18" s="231"/>
      <c r="G18" s="208" t="s">
        <v>84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220.77123706030176</v>
      </c>
      <c r="Q18" s="399"/>
      <c r="R18" s="275"/>
      <c r="S18" s="235">
        <f>IF(S17="","",S17*20)</f>
        <v>125.19999999999999</v>
      </c>
      <c r="T18" s="210">
        <f>IF(T17="","",T17*12)</f>
        <v>115.56</v>
      </c>
      <c r="U18" s="211">
        <f>IF(U17="","",IF((80+(8-ROUNDUP(U17,1))*40)&lt;0,0,80+(8-ROUNDUP(U17,1))*40))</f>
        <v>112.00000000000003</v>
      </c>
      <c r="V18" s="286">
        <f>IF(SUM(S18,T18,U18)&gt;0,SUM(S18,T18,U18),"")</f>
        <v>352.76</v>
      </c>
      <c r="W18" s="287">
        <f>IF(OR(P18="",S18="",T18="",U18=""),"",SUM(P18,S18,T18,U18))</f>
        <v>573.53123706030181</v>
      </c>
      <c r="X18" s="288">
        <v>2</v>
      </c>
      <c r="Y18" s="289"/>
      <c r="Z18" s="278"/>
      <c r="AC18" t="s">
        <v>21</v>
      </c>
    </row>
    <row r="19" spans="1:29" ht="18" customHeight="1" x14ac:dyDescent="0.15">
      <c r="A19" s="223">
        <v>51</v>
      </c>
      <c r="B19" s="224" t="s">
        <v>199</v>
      </c>
      <c r="C19" s="225" t="s">
        <v>191</v>
      </c>
      <c r="D19" s="224" t="s">
        <v>121</v>
      </c>
      <c r="E19" s="226">
        <v>36561</v>
      </c>
      <c r="F19" s="227"/>
      <c r="G19" s="228" t="s">
        <v>200</v>
      </c>
      <c r="H19" s="229">
        <v>-57</v>
      </c>
      <c r="I19" s="229">
        <v>-57</v>
      </c>
      <c r="J19" s="229">
        <v>-57</v>
      </c>
      <c r="K19" s="230" t="s">
        <v>253</v>
      </c>
      <c r="L19" s="230" t="s">
        <v>253</v>
      </c>
      <c r="M19" s="230" t="s">
        <v>253</v>
      </c>
      <c r="N19" s="263" t="str">
        <f>IF(MAX(H19:J19)&gt;0,IF(MAX(H19:J19)&lt;0,0,TRUNC(MAX(H19:J19)/1)*1),"")</f>
        <v/>
      </c>
      <c r="O19" s="264" t="str">
        <f>IF(MAX(K19:M19)&gt;0,IF(MAX(K19:M19)&lt;0,0,TRUNC(MAX(K19:M19)/1)*1),"")</f>
        <v/>
      </c>
      <c r="P19" s="265" t="str">
        <f>IF(N19="","",IF(O19="","",IF(SUM(N19:O19)=0,"",SUM(N19:O19))))</f>
        <v/>
      </c>
      <c r="Q19" s="276" t="str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/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 t="str">
        <f>IF('K3'!G17="","",'K3'!G17)</f>
        <v/>
      </c>
      <c r="T19" s="212" t="str">
        <f>IF('K3'!K17="","",'K3'!K17)</f>
        <v/>
      </c>
      <c r="U19" s="212" t="str">
        <f>IF('K3'!N17="","",'K3'!N17)</f>
        <v/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07"/>
      <c r="F20" s="231"/>
      <c r="G20" s="208" t="s">
        <v>126</v>
      </c>
      <c r="H20" s="389"/>
      <c r="I20" s="390"/>
      <c r="J20" s="391"/>
      <c r="K20" s="392"/>
      <c r="L20" s="393"/>
      <c r="M20" s="394"/>
      <c r="N20" s="205"/>
      <c r="O20" s="209"/>
      <c r="P20" s="399" t="str">
        <f>IF(Q19="","",Q19*1.2)</f>
        <v/>
      </c>
      <c r="Q20" s="399"/>
      <c r="R20" s="275"/>
      <c r="S20" s="235" t="str">
        <f>IF(S19="","",S19*20)</f>
        <v/>
      </c>
      <c r="T20" s="210" t="str">
        <f>IF(T19="","",T19*12)</f>
        <v/>
      </c>
      <c r="U20" s="211" t="str">
        <f>IF(U19="","",IF((80+(8-ROUNDUP(U19,1))*40)&lt;0,0,80+(8-ROUNDUP(U19,1))*40))</f>
        <v/>
      </c>
      <c r="V20" s="286" t="str">
        <f>IF(SUM(S20,T20,U20)&gt;0,SUM(S20,T20,U20),"")</f>
        <v/>
      </c>
      <c r="W20" s="287" t="str">
        <f>IF(OR(P20="",S20="",T20="",U20=""),"",SUM(P20,S20,T20,U20))</f>
        <v/>
      </c>
      <c r="X20" s="288"/>
      <c r="Y20" s="289"/>
      <c r="Z20" s="278"/>
    </row>
    <row r="21" spans="1:29" ht="18" customHeight="1" x14ac:dyDescent="0.15">
      <c r="A21" s="223">
        <v>70.95</v>
      </c>
      <c r="B21" s="224" t="s">
        <v>201</v>
      </c>
      <c r="C21" s="225" t="s">
        <v>191</v>
      </c>
      <c r="D21" s="224" t="s">
        <v>121</v>
      </c>
      <c r="E21" s="226">
        <v>36700</v>
      </c>
      <c r="F21" s="227"/>
      <c r="G21" s="228" t="s">
        <v>202</v>
      </c>
      <c r="H21" s="229">
        <v>-47</v>
      </c>
      <c r="I21" s="229">
        <v>47</v>
      </c>
      <c r="J21" s="229">
        <v>-52</v>
      </c>
      <c r="K21" s="229">
        <v>55</v>
      </c>
      <c r="L21" s="230">
        <v>60</v>
      </c>
      <c r="M21" s="230">
        <v>62</v>
      </c>
      <c r="N21" s="263">
        <f>IF(MAX(H21:J21)&gt;0,IF(MAX(H21:J21)&lt;0,0,TRUNC(MAX(H21:J21)/1)*1),"")</f>
        <v>47</v>
      </c>
      <c r="O21" s="264">
        <f>IF(MAX(K21:M21)&gt;0,IF(MAX(K21:M21)&lt;0,0,TRUNC(MAX(K21:M21)/1)*1),"")</f>
        <v>62</v>
      </c>
      <c r="P21" s="265">
        <f>IF(N21="","",IF(O21="","",IF(SUM(N21:O21)=0,"",SUM(N21:O21))))</f>
        <v>109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134.5716326423603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IF('K3'!G19="","",'K3'!G19)</f>
        <v>6.12</v>
      </c>
      <c r="T21" s="212">
        <f>IF('K3'!K19="","",'K3'!K19)</f>
        <v>11.27</v>
      </c>
      <c r="U21" s="212">
        <f>IF('K3'!N19="","",'K3'!N19)</f>
        <v>7.56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07"/>
      <c r="F22" s="231"/>
      <c r="G22" s="208" t="s">
        <v>113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161.48595917083236</v>
      </c>
      <c r="Q22" s="399"/>
      <c r="R22" s="275"/>
      <c r="S22" s="235">
        <f>IF(S21="","",S21*20)</f>
        <v>122.4</v>
      </c>
      <c r="T22" s="210">
        <f>IF(T21="","",T21*12)</f>
        <v>135.24</v>
      </c>
      <c r="U22" s="211">
        <f>IF(U21="","",IF((80+(8-ROUNDUP(U21,1))*40)&lt;0,0,80+(8-ROUNDUP(U21,1))*40))</f>
        <v>96.000000000000014</v>
      </c>
      <c r="V22" s="286">
        <f>IF(SUM(S22,T22,U22)&gt;0,SUM(S22,T22,U22),"")</f>
        <v>353.64</v>
      </c>
      <c r="W22" s="287">
        <f>IF(OR(P22="",S22="",T22="",U22=""),"",SUM(P22,S22,T22,U22))</f>
        <v>515.1259591708324</v>
      </c>
      <c r="X22" s="288">
        <v>1</v>
      </c>
      <c r="Y22" s="289"/>
      <c r="Z22" s="278"/>
    </row>
    <row r="23" spans="1:29" ht="18" customHeight="1" x14ac:dyDescent="0.15">
      <c r="A23" s="223"/>
      <c r="B23" s="224"/>
      <c r="C23" s="225"/>
      <c r="D23" s="260"/>
      <c r="E23" s="226"/>
      <c r="F23" s="227"/>
      <c r="G23" s="228"/>
      <c r="H23" s="261"/>
      <c r="I23" s="262"/>
      <c r="J23" s="262"/>
      <c r="K23" s="261"/>
      <c r="L23" s="262"/>
      <c r="M23" s="262"/>
      <c r="N23" s="263" t="str">
        <f>IF(MAX(H23:J23)&gt;0,IF(MAX(H23:J23)&lt;0,0,TRUNC(MAX(H23:J23)/1)*1),"")</f>
        <v/>
      </c>
      <c r="O23" s="264" t="str">
        <f>IF(MAX(K23:M23)&gt;0,IF(MAX(K23:M23)&lt;0,0,TRUNC(MAX(K23:M23)/1)*1),"")</f>
        <v/>
      </c>
      <c r="P23" s="265" t="str">
        <f>IF(N23="","",IF(O23="","",IF(SUM(N23:O23)=0,"",SUM(N23:O23))))</f>
        <v/>
      </c>
      <c r="Q23" s="276" t="str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/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 t="str">
        <f>IF('K3'!G21="","",'K3'!G21)</f>
        <v/>
      </c>
      <c r="T23" s="212" t="str">
        <f>IF('K3'!K21="","",'K3'!K21)</f>
        <v/>
      </c>
      <c r="U23" s="212" t="str">
        <f>IF('K3'!N21="","",'K3'!N21)</f>
        <v/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07"/>
      <c r="F24" s="231"/>
      <c r="G24" s="208"/>
      <c r="H24" s="389"/>
      <c r="I24" s="390"/>
      <c r="J24" s="391"/>
      <c r="K24" s="392"/>
      <c r="L24" s="393"/>
      <c r="M24" s="394"/>
      <c r="N24" s="205"/>
      <c r="O24" s="209"/>
      <c r="P24" s="399" t="str">
        <f>IF(Q23="","",Q23*1.2)</f>
        <v/>
      </c>
      <c r="Q24" s="399"/>
      <c r="R24" s="275"/>
      <c r="S24" s="235" t="str">
        <f>IF(S23="","",S23*20)</f>
        <v/>
      </c>
      <c r="T24" s="210" t="str">
        <f>IF(T23="","",T23*12)</f>
        <v/>
      </c>
      <c r="U24" s="211" t="str">
        <f>IF(U23="","",IF((80+(8-ROUNDUP(U23,1))*40)&lt;0,0,80+(8-ROUNDUP(U23,1))*40))</f>
        <v/>
      </c>
      <c r="V24" s="286" t="str">
        <f>IF(SUM(S24,T24,U24)&gt;0,SUM(S24,T24,U24),"")</f>
        <v/>
      </c>
      <c r="W24" s="287" t="str">
        <f>IF(OR(P24="",S24="",T24="",U24=""),"",SUM(P24,S24,T24,U24))</f>
        <v/>
      </c>
      <c r="X24" s="288"/>
      <c r="Y24" s="289"/>
      <c r="Z24" s="278"/>
    </row>
    <row r="25" spans="1:29" ht="18" customHeight="1" x14ac:dyDescent="0.15">
      <c r="A25" s="223"/>
      <c r="B25" s="260"/>
      <c r="C25" s="225"/>
      <c r="D25" s="224"/>
      <c r="E25" s="226"/>
      <c r="F25" s="227"/>
      <c r="G25" s="228"/>
      <c r="H25" s="261"/>
      <c r="I25" s="262"/>
      <c r="J25" s="262"/>
      <c r="K25" s="261"/>
      <c r="L25" s="262"/>
      <c r="M25" s="262"/>
      <c r="N25" s="263" t="str">
        <f>IF(MAX(H25:J25)&gt;0,IF(MAX(H25:J25)&lt;0,0,TRUNC(MAX(H25:J25)/1)*1),"")</f>
        <v/>
      </c>
      <c r="O25" s="264" t="str">
        <f>IF(MAX(K25:M25)&gt;0,IF(MAX(K25:M25)&lt;0,0,TRUNC(MAX(K25:M25)/1)*1),"")</f>
        <v/>
      </c>
      <c r="P25" s="265" t="str">
        <f>IF(N25="","",IF(O25="","",IF(SUM(N25:O25)=0,"",SUM(N25:O25))))</f>
        <v/>
      </c>
      <c r="Q25" s="276" t="str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/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 t="str">
        <f>IF('K3'!G23="","",'K3'!G23)</f>
        <v/>
      </c>
      <c r="T25" s="212" t="str">
        <f>IF('K3'!K23="","",'K3'!K23)</f>
        <v/>
      </c>
      <c r="U25" s="212" t="str">
        <f>IF('K3'!N23="","",'K3'!N23)</f>
        <v/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/>
      <c r="H26" s="389"/>
      <c r="I26" s="390"/>
      <c r="J26" s="391"/>
      <c r="K26" s="392"/>
      <c r="L26" s="393"/>
      <c r="M26" s="394"/>
      <c r="N26" s="205"/>
      <c r="O26" s="209"/>
      <c r="P26" s="399" t="str">
        <f>IF(Q25="","",Q25*1.2)</f>
        <v/>
      </c>
      <c r="Q26" s="399"/>
      <c r="R26" s="275"/>
      <c r="S26" s="235" t="str">
        <f>IF(S25="","",S25*20)</f>
        <v/>
      </c>
      <c r="T26" s="210" t="str">
        <f>IF(T25="","",T25*12)</f>
        <v/>
      </c>
      <c r="U26" s="211" t="str">
        <f>IF(U25="","",IF((80+(8-ROUNDUP(U25,1))*40)&lt;0,0,80+(8-ROUNDUP(U25,1))*40))</f>
        <v/>
      </c>
      <c r="V26" s="286" t="str">
        <f>IF(SUM(S26,T26,U26)&gt;0,SUM(S26,T26,U26),"")</f>
        <v/>
      </c>
      <c r="W26" s="287" t="str">
        <f>IF(OR(P26="",S26="",T26="",U26=""),"",SUM(P26,S26,T26,U26))</f>
        <v/>
      </c>
      <c r="X26" s="288"/>
      <c r="Y26" s="289"/>
      <c r="Z26" s="278"/>
    </row>
    <row r="27" spans="1:29" ht="18" customHeight="1" x14ac:dyDescent="0.15">
      <c r="A27" s="196"/>
      <c r="B27" s="224"/>
      <c r="C27" s="225"/>
      <c r="D27" s="260"/>
      <c r="E27" s="197"/>
      <c r="F27" s="197"/>
      <c r="G27" s="198"/>
      <c r="H27" s="199"/>
      <c r="I27" s="199"/>
      <c r="J27" s="199"/>
      <c r="K27" s="199"/>
      <c r="L27" s="199"/>
      <c r="M27" s="199"/>
      <c r="N27" s="263" t="str">
        <f>IF(MAX(H27:J27)&gt;0,IF(MAX(H27:J27)&lt;0,0,TRUNC(MAX(H27:J27)/1)*1),"")</f>
        <v/>
      </c>
      <c r="O27" s="264" t="str">
        <f>IF(MAX(K27:M27)&gt;0,IF(MAX(K27:M27)&lt;0,0,TRUNC(MAX(K27:M27)/1)*1),"")</f>
        <v/>
      </c>
      <c r="P27" s="265" t="str">
        <f>IF(N27="","",IF(O27="","",IF(SUM(N27:O27)=0,"",SUM(N27:O27))))</f>
        <v/>
      </c>
      <c r="Q27" s="276" t="str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/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 t="str">
        <f>IF('K3'!G25="","",'K3'!G25)</f>
        <v/>
      </c>
      <c r="T27" s="212" t="str">
        <f>IF('K3'!K25="","",'K3'!K25)</f>
        <v/>
      </c>
      <c r="U27" s="212" t="str">
        <f>IF('K3'!N25="","",'K3'!N25)</f>
        <v/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203"/>
      <c r="B28" s="204"/>
      <c r="C28" s="205"/>
      <c r="D28" s="206"/>
      <c r="E28" s="207"/>
      <c r="F28" s="207"/>
      <c r="G28" s="208"/>
      <c r="H28" s="427"/>
      <c r="I28" s="399"/>
      <c r="J28" s="428"/>
      <c r="K28" s="427"/>
      <c r="L28" s="399"/>
      <c r="M28" s="428"/>
      <c r="N28" s="205"/>
      <c r="O28" s="209"/>
      <c r="P28" s="399" t="str">
        <f>IF(Q27="","",Q27*1.2)</f>
        <v/>
      </c>
      <c r="Q28" s="399"/>
      <c r="R28" s="275"/>
      <c r="S28" s="235" t="str">
        <f>IF(S27="","",S27*20)</f>
        <v/>
      </c>
      <c r="T28" s="210" t="str">
        <f>IF(T27="","",T27*12)</f>
        <v/>
      </c>
      <c r="U28" s="211" t="str">
        <f>IF(U27="","",IF((80+(8-ROUNDUP(U27,1))*40)&lt;0,0,80+(8-ROUNDUP(U27,1))*40))</f>
        <v/>
      </c>
      <c r="V28" s="286" t="str">
        <f>IF(SUM(S28,T28,U28)&gt;0,SUM(S28,T28,U28),"")</f>
        <v/>
      </c>
      <c r="W28" s="287" t="str">
        <f>IF(OR(P28="",S28="",T28="",U28=""),"",SUM(P28,S28,T28,U28))</f>
        <v/>
      </c>
      <c r="X28" s="288"/>
      <c r="Y28" s="289"/>
      <c r="Z28" s="279"/>
    </row>
    <row r="29" spans="1:29" ht="18" customHeight="1" x14ac:dyDescent="0.15">
      <c r="A29" s="196"/>
      <c r="B29" s="224"/>
      <c r="C29" s="225"/>
      <c r="D29" s="260"/>
      <c r="E29" s="197"/>
      <c r="F29" s="197"/>
      <c r="G29" s="198"/>
      <c r="H29" s="199"/>
      <c r="I29" s="199"/>
      <c r="J29" s="199"/>
      <c r="K29" s="199"/>
      <c r="L29" s="199"/>
      <c r="M29" s="199"/>
      <c r="N29" s="263" t="str">
        <f>IF(MAX(H29:J29)&gt;0,IF(MAX(H29:J29)&lt;0,0,TRUNC(MAX(H29:J29)/1)*1),"")</f>
        <v/>
      </c>
      <c r="O29" s="264" t="str">
        <f>IF(MAX(K29:M29)&gt;0,IF(MAX(K29:M29)&lt;0,0,TRUNC(MAX(K29:M29)/1)*1),"")</f>
        <v/>
      </c>
      <c r="P29" s="265" t="str">
        <f>IF(N29="","",IF(O29="","",IF(SUM(N29:O29)=0,"",SUM(N29:O29))))</f>
        <v/>
      </c>
      <c r="Q29" s="276" t="str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/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 t="str">
        <f>IF('K3'!G27="","",'K3'!G27)</f>
        <v/>
      </c>
      <c r="T29" s="212" t="str">
        <f>IF('K3'!K27="","",'K3'!K27)</f>
        <v/>
      </c>
      <c r="U29" s="212" t="str">
        <f>IF('K3'!N27="","",'K3'!N27)</f>
        <v/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07"/>
      <c r="G30" s="208"/>
      <c r="H30" s="427"/>
      <c r="I30" s="399"/>
      <c r="J30" s="428"/>
      <c r="K30" s="427"/>
      <c r="L30" s="399"/>
      <c r="M30" s="428"/>
      <c r="N30" s="205"/>
      <c r="O30" s="209"/>
      <c r="P30" s="399" t="str">
        <f>IF(Q29="","",Q29*1.2)</f>
        <v/>
      </c>
      <c r="Q30" s="399"/>
      <c r="R30" s="275"/>
      <c r="S30" s="235" t="str">
        <f>IF(S29="","",S29*20)</f>
        <v/>
      </c>
      <c r="T30" s="210" t="str">
        <f>IF(T29="","",T29*12)</f>
        <v/>
      </c>
      <c r="U30" s="211" t="str">
        <f>IF(U29="","",IF((80+(8-ROUNDUP(U29,1))*40)&lt;0,0,80+(8-ROUNDUP(U29,1))*40))</f>
        <v/>
      </c>
      <c r="V30" s="286" t="str">
        <f>IF(SUM(S30,T30,U30)&gt;0,SUM(S30,T30,U30),"")</f>
        <v/>
      </c>
      <c r="W30" s="287" t="str">
        <f>IF(OR(P30="",S30="",T30="",U30=""),"",SUM(P30,S30,T30,U30))</f>
        <v/>
      </c>
      <c r="X30" s="288"/>
      <c r="Y30" s="289"/>
      <c r="Z30" s="278"/>
    </row>
    <row r="31" spans="1:29" ht="18" customHeight="1" x14ac:dyDescent="0.15">
      <c r="A31" s="196"/>
      <c r="B31" s="224"/>
      <c r="C31" s="225"/>
      <c r="D31" s="260"/>
      <c r="E31" s="197"/>
      <c r="F31" s="197"/>
      <c r="G31" s="198"/>
      <c r="H31" s="199"/>
      <c r="I31" s="199"/>
      <c r="J31" s="199"/>
      <c r="K31" s="199"/>
      <c r="L31" s="199"/>
      <c r="M31" s="199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IF('K3'!G29="","",'K3'!G29)</f>
        <v/>
      </c>
      <c r="T31" s="212" t="str">
        <f>IF('K3'!K29="","",'K3'!K29)</f>
        <v/>
      </c>
      <c r="U31" s="212" t="str">
        <f>IF('K3'!N29="","",'K3'!N29)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thickBot="1" x14ac:dyDescent="0.2">
      <c r="A32" s="215"/>
      <c r="B32" s="216"/>
      <c r="C32" s="217"/>
      <c r="D32" s="218"/>
      <c r="E32" s="219"/>
      <c r="F32" s="219"/>
      <c r="G32" s="220"/>
      <c r="H32" s="424"/>
      <c r="I32" s="425"/>
      <c r="J32" s="426"/>
      <c r="K32" s="424"/>
      <c r="L32" s="425"/>
      <c r="M32" s="426"/>
      <c r="N32" s="326"/>
      <c r="O32" s="327"/>
      <c r="P32" s="425" t="str">
        <f>IF(Q31="","",Q31*1.2)</f>
        <v/>
      </c>
      <c r="Q32" s="425"/>
      <c r="R32" s="328"/>
      <c r="S32" s="221" t="str">
        <f>IF(S31="","",S31*20)</f>
        <v/>
      </c>
      <c r="T32" s="221" t="str">
        <f>IF(T31="","",T31*12)</f>
        <v/>
      </c>
      <c r="U32" s="222" t="str">
        <f>IF(U31="","",IF((80+(8-ROUNDUP(U31,1))*40)&lt;0,0,80+(8-ROUNDUP(U31,1))*40))</f>
        <v/>
      </c>
      <c r="V32" s="222" t="str">
        <f>IF(SUM(S32,T32,U32)&gt;0,SUM(S32,T32,U32),"")</f>
        <v/>
      </c>
      <c r="W32" s="309" t="str">
        <f>IF(OR(P32="",S32="",T32="",U32=""),"",SUM(P32,S32,T32,U32))</f>
        <v/>
      </c>
      <c r="X32" s="310"/>
      <c r="Y32" s="311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09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96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149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92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15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152"/>
      <c r="J39" s="48"/>
      <c r="K39" s="409" t="s">
        <v>95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152"/>
      <c r="J40" s="156"/>
      <c r="K40" s="409" t="s">
        <v>94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94</v>
      </c>
      <c r="D42" s="409"/>
      <c r="E42" s="409"/>
      <c r="F42" s="409"/>
      <c r="G42" s="409"/>
      <c r="H42" s="155" t="s">
        <v>23</v>
      </c>
      <c r="I42" s="152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15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15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15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15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U5:V5"/>
    <mergeCell ref="K43:Y43"/>
    <mergeCell ref="K44:Y44"/>
    <mergeCell ref="K45:Y45"/>
    <mergeCell ref="K46:Y46"/>
    <mergeCell ref="P10:Q10"/>
    <mergeCell ref="P26:Q26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H36:I36"/>
    <mergeCell ref="C35:G35"/>
    <mergeCell ref="P16:Q16"/>
    <mergeCell ref="P14:Q14"/>
    <mergeCell ref="P12:Q12"/>
    <mergeCell ref="H34:I34"/>
    <mergeCell ref="H35:I35"/>
    <mergeCell ref="H28:J28"/>
    <mergeCell ref="K28:M28"/>
    <mergeCell ref="P24:Q24"/>
    <mergeCell ref="P22:Q22"/>
    <mergeCell ref="P20:Q20"/>
    <mergeCell ref="P18:Q18"/>
    <mergeCell ref="P32:Q32"/>
    <mergeCell ref="P30:Q30"/>
    <mergeCell ref="P28:Q28"/>
    <mergeCell ref="G2:Q2"/>
    <mergeCell ref="G3:Q3"/>
    <mergeCell ref="H7:J7"/>
    <mergeCell ref="K7:M7"/>
    <mergeCell ref="N7:Q7"/>
    <mergeCell ref="P5:S5"/>
    <mergeCell ref="H12:J12"/>
    <mergeCell ref="H14:J14"/>
    <mergeCell ref="K14:M14"/>
    <mergeCell ref="K12:M12"/>
    <mergeCell ref="A5:B5"/>
    <mergeCell ref="H5:I5"/>
    <mergeCell ref="K8:M8"/>
    <mergeCell ref="H10:J10"/>
    <mergeCell ref="K10:M10"/>
    <mergeCell ref="C5:G5"/>
    <mergeCell ref="H8:J8"/>
    <mergeCell ref="J5:N5"/>
    <mergeCell ref="H16:J16"/>
    <mergeCell ref="K16:M16"/>
    <mergeCell ref="H18:J18"/>
    <mergeCell ref="K18:M18"/>
    <mergeCell ref="H20:J20"/>
    <mergeCell ref="K20:M20"/>
    <mergeCell ref="H32:J32"/>
    <mergeCell ref="K32:M32"/>
    <mergeCell ref="H22:J22"/>
    <mergeCell ref="K22:M22"/>
    <mergeCell ref="H24:J24"/>
    <mergeCell ref="K24:M24"/>
    <mergeCell ref="H26:J26"/>
    <mergeCell ref="K26:M26"/>
    <mergeCell ref="H30:J30"/>
    <mergeCell ref="K30:M30"/>
  </mergeCells>
  <phoneticPr fontId="0" type="noConversion"/>
  <conditionalFormatting sqref="H27:M27 H31:M31 H29:M29">
    <cfRule type="cellIs" dxfId="175" priority="71" stopIfTrue="1" operator="between">
      <formula>1</formula>
      <formula>300</formula>
    </cfRule>
    <cfRule type="cellIs" dxfId="174" priority="72" stopIfTrue="1" operator="lessThanOrEqual">
      <formula>0</formula>
    </cfRule>
  </conditionalFormatting>
  <conditionalFormatting sqref="K19:M19">
    <cfRule type="cellIs" dxfId="173" priority="23" stopIfTrue="1" operator="between">
      <formula>1</formula>
      <formula>300</formula>
    </cfRule>
    <cfRule type="cellIs" dxfId="172" priority="24" stopIfTrue="1" operator="lessThanOrEqual">
      <formula>0</formula>
    </cfRule>
  </conditionalFormatting>
  <conditionalFormatting sqref="H25:M25">
    <cfRule type="cellIs" dxfId="171" priority="49" stopIfTrue="1" operator="between">
      <formula>1</formula>
      <formula>300</formula>
    </cfRule>
    <cfRule type="cellIs" dxfId="170" priority="50" stopIfTrue="1" operator="lessThanOrEqual">
      <formula>0</formula>
    </cfRule>
  </conditionalFormatting>
  <conditionalFormatting sqref="K17:M17">
    <cfRule type="cellIs" dxfId="169" priority="19" stopIfTrue="1" operator="between">
      <formula>1</formula>
      <formula>300</formula>
    </cfRule>
    <cfRule type="cellIs" dxfId="168" priority="20" stopIfTrue="1" operator="lessThanOrEqual">
      <formula>0</formula>
    </cfRule>
  </conditionalFormatting>
  <conditionalFormatting sqref="K13:M13">
    <cfRule type="cellIs" dxfId="167" priority="17" stopIfTrue="1" operator="between">
      <formula>1</formula>
      <formula>300</formula>
    </cfRule>
    <cfRule type="cellIs" dxfId="166" priority="18" stopIfTrue="1" operator="lessThanOrEqual">
      <formula>0</formula>
    </cfRule>
  </conditionalFormatting>
  <conditionalFormatting sqref="K9:M9">
    <cfRule type="cellIs" dxfId="165" priority="15" stopIfTrue="1" operator="between">
      <formula>1</formula>
      <formula>300</formula>
    </cfRule>
    <cfRule type="cellIs" dxfId="164" priority="16" stopIfTrue="1" operator="lessThanOrEqual">
      <formula>0</formula>
    </cfRule>
  </conditionalFormatting>
  <conditionalFormatting sqref="H23:M23">
    <cfRule type="cellIs" dxfId="163" priority="57" stopIfTrue="1" operator="between">
      <formula>1</formula>
      <formula>300</formula>
    </cfRule>
    <cfRule type="cellIs" dxfId="162" priority="58" stopIfTrue="1" operator="lessThanOrEqual">
      <formula>0</formula>
    </cfRule>
  </conditionalFormatting>
  <conditionalFormatting sqref="K11:M11">
    <cfRule type="cellIs" dxfId="161" priority="27" stopIfTrue="1" operator="between">
      <formula>1</formula>
      <formula>300</formula>
    </cfRule>
    <cfRule type="cellIs" dxfId="160" priority="28" stopIfTrue="1" operator="lessThanOrEqual">
      <formula>0</formula>
    </cfRule>
  </conditionalFormatting>
  <conditionalFormatting sqref="K21:M21">
    <cfRule type="cellIs" dxfId="159" priority="25" stopIfTrue="1" operator="between">
      <formula>1</formula>
      <formula>300</formula>
    </cfRule>
    <cfRule type="cellIs" dxfId="158" priority="26" stopIfTrue="1" operator="lessThanOrEqual">
      <formula>0</formula>
    </cfRule>
  </conditionalFormatting>
  <conditionalFormatting sqref="K15:M15">
    <cfRule type="cellIs" dxfId="157" priority="21" stopIfTrue="1" operator="between">
      <formula>1</formula>
      <formula>300</formula>
    </cfRule>
    <cfRule type="cellIs" dxfId="156" priority="22" stopIfTrue="1" operator="lessThanOrEqual">
      <formula>0</formula>
    </cfRule>
  </conditionalFormatting>
  <conditionalFormatting sqref="H9:J9">
    <cfRule type="cellIs" dxfId="155" priority="13" stopIfTrue="1" operator="between">
      <formula>1</formula>
      <formula>300</formula>
    </cfRule>
    <cfRule type="cellIs" dxfId="154" priority="14" stopIfTrue="1" operator="lessThanOrEqual">
      <formula>0</formula>
    </cfRule>
  </conditionalFormatting>
  <conditionalFormatting sqref="H11:J11">
    <cfRule type="cellIs" dxfId="153" priority="11" stopIfTrue="1" operator="between">
      <formula>1</formula>
      <formula>300</formula>
    </cfRule>
    <cfRule type="cellIs" dxfId="152" priority="12" stopIfTrue="1" operator="lessThanOrEqual">
      <formula>0</formula>
    </cfRule>
  </conditionalFormatting>
  <conditionalFormatting sqref="H13:J13">
    <cfRule type="cellIs" dxfId="151" priority="9" stopIfTrue="1" operator="between">
      <formula>1</formula>
      <formula>300</formula>
    </cfRule>
    <cfRule type="cellIs" dxfId="150" priority="10" stopIfTrue="1" operator="lessThanOrEqual">
      <formula>0</formula>
    </cfRule>
  </conditionalFormatting>
  <conditionalFormatting sqref="H15:J15">
    <cfRule type="cellIs" dxfId="149" priority="7" stopIfTrue="1" operator="between">
      <formula>1</formula>
      <formula>300</formula>
    </cfRule>
    <cfRule type="cellIs" dxfId="148" priority="8" stopIfTrue="1" operator="lessThanOrEqual">
      <formula>0</formula>
    </cfRule>
  </conditionalFormatting>
  <conditionalFormatting sqref="H17:J17">
    <cfRule type="cellIs" dxfId="147" priority="5" stopIfTrue="1" operator="between">
      <formula>1</formula>
      <formula>300</formula>
    </cfRule>
    <cfRule type="cellIs" dxfId="146" priority="6" stopIfTrue="1" operator="lessThanOrEqual">
      <formula>0</formula>
    </cfRule>
  </conditionalFormatting>
  <conditionalFormatting sqref="H19:J19">
    <cfRule type="cellIs" dxfId="145" priority="3" stopIfTrue="1" operator="between">
      <formula>1</formula>
      <formula>300</formula>
    </cfRule>
    <cfRule type="cellIs" dxfId="144" priority="4" stopIfTrue="1" operator="lessThanOrEqual">
      <formula>0</formula>
    </cfRule>
  </conditionalFormatting>
  <conditionalFormatting sqref="H21:J21">
    <cfRule type="cellIs" dxfId="143" priority="1" stopIfTrue="1" operator="between">
      <formula>1</formula>
      <formula>300</formula>
    </cfRule>
    <cfRule type="cellIs" dxfId="142" priority="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9 C11 C13 C15 C17 C19 C21 C23 C25 C27 C29 C31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70" orientation="landscape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C55"/>
  <sheetViews>
    <sheetView showGridLines="0" showRowColHeaders="0" showZeros="0" topLeftCell="A5" workbookViewId="0">
      <selection activeCell="X10" sqref="X10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7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7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271"/>
      <c r="S2" s="37"/>
      <c r="T2" s="37"/>
      <c r="U2" s="37"/>
      <c r="V2" s="37"/>
      <c r="W2" s="37"/>
      <c r="X2" s="37"/>
      <c r="Y2" s="37"/>
    </row>
    <row r="3" spans="1:27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272"/>
      <c r="S3" s="37"/>
      <c r="T3" s="37"/>
      <c r="U3" s="37"/>
      <c r="V3" s="37"/>
      <c r="W3" s="37"/>
      <c r="X3" s="37"/>
      <c r="Y3" s="37"/>
    </row>
    <row r="4" spans="1:27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7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53" t="s">
        <v>1</v>
      </c>
      <c r="P5" s="407" t="s">
        <v>85</v>
      </c>
      <c r="Q5" s="407"/>
      <c r="R5" s="407"/>
      <c r="S5" s="407"/>
      <c r="T5" s="53" t="s">
        <v>2</v>
      </c>
      <c r="U5" s="412">
        <v>42994</v>
      </c>
      <c r="V5" s="412"/>
      <c r="W5" s="54" t="s">
        <v>25</v>
      </c>
      <c r="X5" s="55">
        <v>4</v>
      </c>
      <c r="Y5" s="55"/>
    </row>
    <row r="6" spans="1:27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7" x14ac:dyDescent="0.15">
      <c r="A7" s="59" t="s">
        <v>4</v>
      </c>
      <c r="B7" s="60" t="s">
        <v>3</v>
      </c>
      <c r="C7" s="61" t="s">
        <v>32</v>
      </c>
      <c r="D7" s="62" t="s">
        <v>32</v>
      </c>
      <c r="E7" s="63" t="s">
        <v>5</v>
      </c>
      <c r="F7" s="63" t="s">
        <v>33</v>
      </c>
      <c r="G7" s="63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63" t="s">
        <v>70</v>
      </c>
      <c r="W7" s="64" t="s">
        <v>38</v>
      </c>
      <c r="X7" s="64" t="s">
        <v>39</v>
      </c>
      <c r="Y7" s="65" t="s">
        <v>40</v>
      </c>
    </row>
    <row r="8" spans="1:27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71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7" ht="18" customHeight="1" x14ac:dyDescent="0.15">
      <c r="A9" s="223">
        <v>81.72</v>
      </c>
      <c r="B9" s="224" t="s">
        <v>203</v>
      </c>
      <c r="C9" s="225" t="s">
        <v>204</v>
      </c>
      <c r="D9" s="315" t="s">
        <v>158</v>
      </c>
      <c r="E9" s="225" t="s">
        <v>205</v>
      </c>
      <c r="F9" s="227"/>
      <c r="G9" s="266" t="s">
        <v>206</v>
      </c>
      <c r="H9" s="267">
        <v>22</v>
      </c>
      <c r="I9" s="268">
        <v>24</v>
      </c>
      <c r="J9" s="268">
        <v>26</v>
      </c>
      <c r="K9" s="267">
        <v>28</v>
      </c>
      <c r="L9" s="268">
        <v>31</v>
      </c>
      <c r="M9" s="268">
        <v>34</v>
      </c>
      <c r="N9" s="263">
        <f>IF(MAX(H9:J9)&gt;0,IF(MAX(H9:J9)&lt;0,0,TRUNC(MAX(H9:J9)/1)*1),"")</f>
        <v>26</v>
      </c>
      <c r="O9" s="264">
        <f>IF(MAX(K9:M9)&gt;0,IF(MAX(K9:M9)&lt;0,0,TRUNC(MAX(K9:M9)/1)*1),"")</f>
        <v>34</v>
      </c>
      <c r="P9" s="265">
        <f>IF(N9="","",IF(O9="","",IF(SUM(N9:O9)=0,"",SUM(N9:O9))))</f>
        <v>60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68.846359482288889</v>
      </c>
      <c r="R9" s="200">
        <f>IF(OR(E9="",A9="",Z9="",Q9=""),"",IF(OR(C9="UM",C9="JM",C9="SM",C9="UK",C9="JK",C9="SK"),"",Q9*(IF(ABS(1900-YEAR((Z9+1)-E9))&lt;29,0,(VLOOKUP((YEAR(Z9)-YEAR(E9)),'Meltzer-Malone'!$A$3:$B$63,2))))))</f>
        <v>89.29372824852868</v>
      </c>
      <c r="S9" s="201">
        <f>IF('K4'!G7="","",'K4'!G7)</f>
        <v>5.23</v>
      </c>
      <c r="T9" s="201">
        <f>IF('K4'!K7="","",'K4'!K7)</f>
        <v>9.65</v>
      </c>
      <c r="U9" s="201">
        <f>IF('K4'!N7="","",'K4'!N7)</f>
        <v>10.01</v>
      </c>
      <c r="V9" s="201"/>
      <c r="W9" s="202"/>
      <c r="X9" s="233"/>
      <c r="Y9" s="234"/>
      <c r="Z9" s="278">
        <f>U5</f>
        <v>42994</v>
      </c>
    </row>
    <row r="10" spans="1:27" ht="18" customHeight="1" x14ac:dyDescent="0.15">
      <c r="A10" s="355"/>
      <c r="B10" s="204"/>
      <c r="C10" s="205"/>
      <c r="D10" s="206"/>
      <c r="E10" s="269"/>
      <c r="F10" s="231"/>
      <c r="G10" s="270" t="s">
        <v>136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82.61563137874667</v>
      </c>
      <c r="Q10" s="399"/>
      <c r="R10" s="275"/>
      <c r="S10" s="210">
        <f>IF(S9="","",S9*20)</f>
        <v>104.60000000000001</v>
      </c>
      <c r="T10" s="210">
        <f>IF(T9="","",T9*12)</f>
        <v>115.80000000000001</v>
      </c>
      <c r="U10" s="211">
        <f>IF(U9="","",IF((80+(8-ROUNDUP(U9,1))*40)&lt;0,0,80+(8-ROUNDUP(U9,1))*40))</f>
        <v>0</v>
      </c>
      <c r="V10" s="286">
        <f>IF(SUM(S10,T10,U10)&gt;0,SUM(S10,T10,U10),"")</f>
        <v>220.40000000000003</v>
      </c>
      <c r="W10" s="287">
        <f>IF(OR(P10="",S10="",T10="",U10=""),"",SUM(P10,S10,T10,U10))</f>
        <v>303.01563137874666</v>
      </c>
      <c r="X10" s="288">
        <v>20</v>
      </c>
      <c r="Y10" s="289"/>
      <c r="Z10" s="278"/>
    </row>
    <row r="11" spans="1:27" ht="18" customHeight="1" x14ac:dyDescent="0.15">
      <c r="A11" s="223">
        <v>52.22</v>
      </c>
      <c r="B11" s="224" t="s">
        <v>199</v>
      </c>
      <c r="C11" s="225" t="s">
        <v>207</v>
      </c>
      <c r="D11" s="260" t="s">
        <v>158</v>
      </c>
      <c r="E11" s="226">
        <v>33812</v>
      </c>
      <c r="F11" s="227"/>
      <c r="G11" s="228" t="s">
        <v>208</v>
      </c>
      <c r="H11" s="229">
        <v>40</v>
      </c>
      <c r="I11" s="230">
        <v>42</v>
      </c>
      <c r="J11" s="230">
        <v>44</v>
      </c>
      <c r="K11" s="229">
        <v>49</v>
      </c>
      <c r="L11" s="230">
        <v>52</v>
      </c>
      <c r="M11" s="230">
        <v>-55</v>
      </c>
      <c r="N11" s="263">
        <f>IF(MAX(H11:J11)&gt;0,IF(MAX(H11:J11)&lt;0,0,TRUNC(MAX(H11:J11)/1)*1),"")</f>
        <v>44</v>
      </c>
      <c r="O11" s="264">
        <f>IF(MAX(K11:M11)&gt;0,IF(MAX(K11:M11)&lt;0,0,TRUNC(MAX(K11:M11)/1)*1),"")</f>
        <v>52</v>
      </c>
      <c r="P11" s="265">
        <f>IF(N11="","",IF(O11="","",IF(SUM(N11:O11)=0,"",SUM(N11:O11))))</f>
        <v>96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146.55205075034112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IF('K4'!G9="","",'K4'!G9)</f>
        <v>6</v>
      </c>
      <c r="T11" s="212">
        <f>IF('K4'!K9="","",'K4'!K9)</f>
        <v>8.32</v>
      </c>
      <c r="U11" s="212">
        <f>IF('K4'!N9="","",'K4'!N9)</f>
        <v>7.98</v>
      </c>
      <c r="V11" s="201"/>
      <c r="W11" s="202"/>
      <c r="X11" s="213"/>
      <c r="Y11" s="214"/>
      <c r="Z11" s="278">
        <f>U5</f>
        <v>42994</v>
      </c>
      <c r="AA11" t="s">
        <v>21</v>
      </c>
    </row>
    <row r="12" spans="1:27" ht="18" customHeight="1" x14ac:dyDescent="0.15">
      <c r="A12" s="203"/>
      <c r="B12" s="204"/>
      <c r="C12" s="205"/>
      <c r="D12" s="206"/>
      <c r="E12" s="207"/>
      <c r="F12" s="231"/>
      <c r="G12" s="208" t="s">
        <v>209</v>
      </c>
      <c r="H12" s="389"/>
      <c r="I12" s="390"/>
      <c r="J12" s="391"/>
      <c r="K12" s="392"/>
      <c r="L12" s="393"/>
      <c r="M12" s="394"/>
      <c r="N12" s="205"/>
      <c r="O12" s="209"/>
      <c r="P12" s="399">
        <f>IF(Q11="","",Q11*1.2)</f>
        <v>175.86246090040933</v>
      </c>
      <c r="Q12" s="399"/>
      <c r="R12" s="275"/>
      <c r="S12" s="235">
        <f>IF(S11="","",S11*20)</f>
        <v>120</v>
      </c>
      <c r="T12" s="210">
        <f>IF(T11="","",T11*12)</f>
        <v>99.84</v>
      </c>
      <c r="U12" s="211">
        <f>IF(U11="","",IF((80+(8-ROUNDUP(U11,1))*40)&lt;0,0,80+(8-ROUNDUP(U11,1))*40))</f>
        <v>80</v>
      </c>
      <c r="V12" s="286">
        <f>IF(SUM(S12,T12,U12)&gt;0,SUM(S12,T12,U12),"")</f>
        <v>299.84000000000003</v>
      </c>
      <c r="W12" s="287">
        <f>IF(OR(P12="",S12="",T12="",U12=""),"",SUM(P12,S12,T12,U12))</f>
        <v>475.70246090040939</v>
      </c>
      <c r="X12" s="288">
        <v>17</v>
      </c>
      <c r="Y12" s="289"/>
      <c r="Z12" s="278"/>
    </row>
    <row r="13" spans="1:27" ht="18" customHeight="1" x14ac:dyDescent="0.15">
      <c r="A13" s="223">
        <v>61.68</v>
      </c>
      <c r="B13" s="224" t="s">
        <v>197</v>
      </c>
      <c r="C13" s="225" t="s">
        <v>210</v>
      </c>
      <c r="D13" s="260" t="s">
        <v>158</v>
      </c>
      <c r="E13" s="226">
        <v>29339</v>
      </c>
      <c r="F13" s="227"/>
      <c r="G13" s="228" t="s">
        <v>211</v>
      </c>
      <c r="H13" s="229">
        <v>44</v>
      </c>
      <c r="I13" s="230">
        <v>47</v>
      </c>
      <c r="J13" s="230">
        <v>49</v>
      </c>
      <c r="K13" s="229">
        <v>54</v>
      </c>
      <c r="L13" s="230">
        <v>58</v>
      </c>
      <c r="M13" s="230">
        <v>61</v>
      </c>
      <c r="N13" s="263">
        <f>IF(MAX(H13:J13)&gt;0,IF(MAX(H13:J13)&lt;0,0,TRUNC(MAX(H13:J13)/1)*1),"")</f>
        <v>49</v>
      </c>
      <c r="O13" s="264">
        <f>IF(MAX(K13:M13)&gt;0,IF(MAX(K13:M13)&lt;0,0,TRUNC(MAX(K13:M13)/1)*1),"")</f>
        <v>61</v>
      </c>
      <c r="P13" s="265">
        <f>IF(N13="","",IF(O13="","",IF(SUM(N13:O13)=0,"",SUM(N13:O13))))</f>
        <v>110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148.28226641102077</v>
      </c>
      <c r="R13" s="277">
        <f>IF(OR(E13="",A13="",Z13="",Q13=""),"",IF(OR(C13="UM",C13="JM",C13="SM",C13="UK",C13="JK",C13="SK"),"",Q13*(IF(ABS(1900-YEAR((Z13+1)-E13))&lt;29,0,(VLOOKUP((YEAR(Z13)-YEAR(E13)),'Meltzer-Malone'!$A$3:$B$63,2))))))</f>
        <v>162.51736398647878</v>
      </c>
      <c r="S13" s="212">
        <f>IF('K4'!G11="","",'K4'!G11)</f>
        <v>6.11</v>
      </c>
      <c r="T13" s="212">
        <f>IF('K4'!K11="","",'K4'!K11)</f>
        <v>7.95</v>
      </c>
      <c r="U13" s="212">
        <f>IF('K4'!N11="","",'K4'!N11)</f>
        <v>7.55</v>
      </c>
      <c r="V13" s="201"/>
      <c r="W13" s="202"/>
      <c r="X13" s="213"/>
      <c r="Y13" s="214"/>
      <c r="Z13" s="278">
        <f>U5</f>
        <v>42994</v>
      </c>
    </row>
    <row r="14" spans="1:27" ht="18" customHeight="1" x14ac:dyDescent="0.15">
      <c r="A14" s="203"/>
      <c r="B14" s="204"/>
      <c r="C14" s="205"/>
      <c r="D14" s="206"/>
      <c r="E14" s="207"/>
      <c r="F14" s="231"/>
      <c r="G14" s="208" t="s">
        <v>212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177.93871969322493</v>
      </c>
      <c r="Q14" s="399"/>
      <c r="R14" s="275"/>
      <c r="S14" s="235">
        <f>IF(S13="","",S13*20)</f>
        <v>122.2</v>
      </c>
      <c r="T14" s="210">
        <f>IF(T13="","",T13*12)</f>
        <v>95.4</v>
      </c>
      <c r="U14" s="211">
        <f>IF(U13="","",IF((80+(8-ROUNDUP(U13,1))*40)&lt;0,0,80+(8-ROUNDUP(U13,1))*40))</f>
        <v>96.000000000000014</v>
      </c>
      <c r="V14" s="286">
        <f>IF(SUM(S14,T14,U14)&gt;0,SUM(S14,T14,U14),"")</f>
        <v>313.60000000000002</v>
      </c>
      <c r="W14" s="287">
        <f>IF(OR(P14="",S14="",T14="",U14=""),"",SUM(P14,S14,T14,U14))</f>
        <v>491.53871969322495</v>
      </c>
      <c r="X14" s="288">
        <v>16</v>
      </c>
      <c r="Y14" s="289"/>
      <c r="Z14" s="278"/>
    </row>
    <row r="15" spans="1:27" ht="18" customHeight="1" x14ac:dyDescent="0.15">
      <c r="A15" s="223">
        <v>78.83</v>
      </c>
      <c r="B15" s="224" t="s">
        <v>203</v>
      </c>
      <c r="C15" s="225" t="s">
        <v>207</v>
      </c>
      <c r="D15" s="315" t="s">
        <v>158</v>
      </c>
      <c r="E15" s="225" t="s">
        <v>213</v>
      </c>
      <c r="F15" s="227"/>
      <c r="G15" s="266" t="s">
        <v>214</v>
      </c>
      <c r="H15" s="267">
        <v>40</v>
      </c>
      <c r="I15" s="268">
        <v>43</v>
      </c>
      <c r="J15" s="268">
        <v>46</v>
      </c>
      <c r="K15" s="267">
        <v>61</v>
      </c>
      <c r="L15" s="268">
        <v>-66</v>
      </c>
      <c r="M15" s="268">
        <v>-66</v>
      </c>
      <c r="N15" s="263">
        <f>IF(MAX(H15:J15)&gt;0,IF(MAX(H15:J15)&lt;0,0,TRUNC(MAX(H15:J15)/1)*1),"")</f>
        <v>46</v>
      </c>
      <c r="O15" s="264">
        <f>IF(MAX(K15:M15)&gt;0,IF(MAX(K15:M15)&lt;0,0,TRUNC(MAX(K15:M15)/1)*1),"")</f>
        <v>61</v>
      </c>
      <c r="P15" s="265">
        <f>IF(N15="","",IF(O15="","",IF(SUM(N15:O15)=0,"",SUM(N15:O15))))</f>
        <v>107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124.90298293556914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IF('K4'!G13="","",'K4'!G13)</f>
        <v>6.06</v>
      </c>
      <c r="T15" s="212">
        <f>IF('K4'!K13="","",'K4'!K13)</f>
        <v>8.41</v>
      </c>
      <c r="U15" s="212">
        <f>IF('K4'!N13="","",'K4'!N13)</f>
        <v>7.8</v>
      </c>
      <c r="V15" s="201"/>
      <c r="W15" s="202"/>
      <c r="X15" s="213"/>
      <c r="Y15" s="214"/>
      <c r="Z15" s="278">
        <f>U5</f>
        <v>42994</v>
      </c>
    </row>
    <row r="16" spans="1:27" ht="18" customHeight="1" x14ac:dyDescent="0.15">
      <c r="A16" s="355"/>
      <c r="B16" s="204"/>
      <c r="C16" s="205"/>
      <c r="D16" s="206"/>
      <c r="E16" s="269"/>
      <c r="F16" s="231"/>
      <c r="G16" s="270" t="s">
        <v>164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149.88357952268296</v>
      </c>
      <c r="Q16" s="399"/>
      <c r="R16" s="275"/>
      <c r="S16" s="235">
        <f>IF(S15="","",S15*20)</f>
        <v>121.19999999999999</v>
      </c>
      <c r="T16" s="210">
        <f>IF(T15="","",T15*12)</f>
        <v>100.92</v>
      </c>
      <c r="U16" s="211">
        <f>IF(U15="","",IF((80+(8-ROUNDUP(U15,1))*40)&lt;0,0,80+(8-ROUNDUP(U15,1))*40))</f>
        <v>88</v>
      </c>
      <c r="V16" s="286">
        <f>IF(SUM(S16,T16,U16)&gt;0,SUM(S16,T16,U16),"")</f>
        <v>310.12</v>
      </c>
      <c r="W16" s="287">
        <f>IF(OR(P16="",S16="",T16="",U16=""),"",SUM(P16,S16,T16,U16))</f>
        <v>460.00357952268297</v>
      </c>
      <c r="X16" s="288">
        <v>18</v>
      </c>
      <c r="Y16" s="289"/>
      <c r="Z16" s="278"/>
    </row>
    <row r="17" spans="1:29" ht="18" customHeight="1" x14ac:dyDescent="0.15">
      <c r="A17" s="223">
        <v>52.7</v>
      </c>
      <c r="B17" s="224" t="s">
        <v>199</v>
      </c>
      <c r="C17" s="225" t="s">
        <v>207</v>
      </c>
      <c r="D17" s="260" t="s">
        <v>158</v>
      </c>
      <c r="E17" s="226">
        <v>31750</v>
      </c>
      <c r="F17" s="227"/>
      <c r="G17" s="228" t="s">
        <v>215</v>
      </c>
      <c r="H17" s="229">
        <v>51</v>
      </c>
      <c r="I17" s="230">
        <v>54</v>
      </c>
      <c r="J17" s="230">
        <v>56</v>
      </c>
      <c r="K17" s="229">
        <v>65</v>
      </c>
      <c r="L17" s="230">
        <v>68</v>
      </c>
      <c r="M17" s="230">
        <v>-70</v>
      </c>
      <c r="N17" s="263">
        <f>IF(MAX(H17:J17)&gt;0,IF(MAX(H17:J17)&lt;0,0,TRUNC(MAX(H17:J17)/1)*1),"")</f>
        <v>56</v>
      </c>
      <c r="O17" s="264">
        <f>IF(MAX(K17:M17)&gt;0,IF(MAX(K17:M17)&lt;0,0,TRUNC(MAX(K17:M17)/1)*1),"")</f>
        <v>68</v>
      </c>
      <c r="P17" s="265">
        <f>IF(N17="","",IF(O17="","",IF(SUM(N17:O17)=0,"",SUM(N17:O17))))</f>
        <v>124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187.90128318692223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IF('K4'!G15="","",'K4'!G15)</f>
        <v>7.51</v>
      </c>
      <c r="T17" s="212">
        <f>IF('K4'!K15="","",'K4'!K15)</f>
        <v>12.72</v>
      </c>
      <c r="U17" s="212">
        <f>IF('K4'!N15="","",'K4'!N15)</f>
        <v>6.73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07"/>
      <c r="F18" s="231"/>
      <c r="G18" s="208" t="s">
        <v>133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225.48153982430668</v>
      </c>
      <c r="Q18" s="399"/>
      <c r="R18" s="275"/>
      <c r="S18" s="235">
        <f>IF(S17="","",S17*20)</f>
        <v>150.19999999999999</v>
      </c>
      <c r="T18" s="210">
        <f>IF(T17="","",T17*12)</f>
        <v>152.64000000000001</v>
      </c>
      <c r="U18" s="211">
        <f>IF(U17="","",IF((80+(8-ROUNDUP(U17,1))*40)&lt;0,0,80+(8-ROUNDUP(U17,1))*40))</f>
        <v>128</v>
      </c>
      <c r="V18" s="286">
        <f>IF(SUM(S18,T18,U18)&gt;0,SUM(S18,T18,U18),"")</f>
        <v>430.84000000000003</v>
      </c>
      <c r="W18" s="287">
        <f>IF(OR(P18="",S18="",T18="",U18=""),"",SUM(P18,S18,T18,U18))</f>
        <v>656.32153982430668</v>
      </c>
      <c r="X18" s="288">
        <v>4</v>
      </c>
      <c r="Y18" s="289"/>
      <c r="Z18" s="278"/>
      <c r="AC18" t="s">
        <v>21</v>
      </c>
    </row>
    <row r="19" spans="1:29" ht="18" customHeight="1" x14ac:dyDescent="0.15">
      <c r="A19" s="223">
        <v>52.41</v>
      </c>
      <c r="B19" s="224" t="s">
        <v>199</v>
      </c>
      <c r="C19" s="225" t="s">
        <v>207</v>
      </c>
      <c r="D19" s="260" t="s">
        <v>158</v>
      </c>
      <c r="E19" s="226">
        <v>33955</v>
      </c>
      <c r="F19" s="227"/>
      <c r="G19" s="228" t="s">
        <v>216</v>
      </c>
      <c r="H19" s="229">
        <v>59</v>
      </c>
      <c r="I19" s="230">
        <v>62</v>
      </c>
      <c r="J19" s="230">
        <v>-65</v>
      </c>
      <c r="K19" s="229">
        <v>79</v>
      </c>
      <c r="L19" s="230">
        <v>82</v>
      </c>
      <c r="M19" s="230">
        <v>-85</v>
      </c>
      <c r="N19" s="263">
        <f>IF(MAX(H19:J19)&gt;0,IF(MAX(H19:J19)&lt;0,0,TRUNC(MAX(H19:J19)/1)*1),"")</f>
        <v>62</v>
      </c>
      <c r="O19" s="264">
        <f>IF(MAX(K19:M19)&gt;0,IF(MAX(K19:M19)&lt;0,0,TRUNC(MAX(K19:M19)/1)*1),"")</f>
        <v>82</v>
      </c>
      <c r="P19" s="265">
        <f>IF(N19="","",IF(O19="","",IF(SUM(N19:O19)=0,"",SUM(N19:O19))))</f>
        <v>144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219.18185278161337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IF('K4'!G17="","",'K4'!G17)</f>
        <v>6.98</v>
      </c>
      <c r="T19" s="212">
        <f>IF('K4'!K17="","",'K4'!K17)</f>
        <v>9.59</v>
      </c>
      <c r="U19" s="212">
        <f>IF('K4'!N17="","",'K4'!N17)</f>
        <v>6.86</v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07"/>
      <c r="F20" s="231"/>
      <c r="G20" s="208" t="s">
        <v>110</v>
      </c>
      <c r="H20" s="389"/>
      <c r="I20" s="390"/>
      <c r="J20" s="391"/>
      <c r="K20" s="392"/>
      <c r="L20" s="393"/>
      <c r="M20" s="394"/>
      <c r="N20" s="205"/>
      <c r="O20" s="209"/>
      <c r="P20" s="399">
        <f>IF(Q19="","",Q19*1.2)</f>
        <v>263.01822333793604</v>
      </c>
      <c r="Q20" s="399"/>
      <c r="R20" s="275"/>
      <c r="S20" s="235">
        <f>IF(S19="","",S19*20)</f>
        <v>139.60000000000002</v>
      </c>
      <c r="T20" s="210">
        <f>IF(T19="","",T19*12)</f>
        <v>115.08</v>
      </c>
      <c r="U20" s="211">
        <f>IF(U19="","",IF((80+(8-ROUNDUP(U19,1))*40)&lt;0,0,80+(8-ROUNDUP(U19,1))*40))</f>
        <v>124.00000000000003</v>
      </c>
      <c r="V20" s="286">
        <f>IF(SUM(S20,T20,U20)&gt;0,SUM(S20,T20,U20),"")</f>
        <v>378.68000000000006</v>
      </c>
      <c r="W20" s="287">
        <f>IF(OR(P20="",S20="",T20="",U20=""),"",SUM(P20,S20,T20,U20))</f>
        <v>641.69822333793604</v>
      </c>
      <c r="X20" s="288">
        <v>6</v>
      </c>
      <c r="Y20" s="289"/>
      <c r="Z20" s="278"/>
    </row>
    <row r="21" spans="1:29" ht="18" customHeight="1" x14ac:dyDescent="0.15">
      <c r="A21" s="223">
        <v>67.010000000000005</v>
      </c>
      <c r="B21" s="224" t="s">
        <v>106</v>
      </c>
      <c r="C21" s="225" t="s">
        <v>210</v>
      </c>
      <c r="D21" s="260" t="s">
        <v>158</v>
      </c>
      <c r="E21" s="226">
        <v>28584</v>
      </c>
      <c r="F21" s="227"/>
      <c r="G21" s="228" t="s">
        <v>217</v>
      </c>
      <c r="H21" s="229">
        <v>52</v>
      </c>
      <c r="I21" s="230">
        <v>-55</v>
      </c>
      <c r="J21" s="230">
        <v>55</v>
      </c>
      <c r="K21" s="229">
        <v>62</v>
      </c>
      <c r="L21" s="230">
        <v>66</v>
      </c>
      <c r="M21" s="230">
        <v>-69</v>
      </c>
      <c r="N21" s="263">
        <f>IF(MAX(H21:J21)&gt;0,IF(MAX(H21:J21)&lt;0,0,TRUNC(MAX(H21:J21)/1)*1),"")</f>
        <v>55</v>
      </c>
      <c r="O21" s="264">
        <f>IF(MAX(K21:M21)&gt;0,IF(MAX(K21:M21)&lt;0,0,TRUNC(MAX(K21:M21)/1)*1),"")</f>
        <v>66</v>
      </c>
      <c r="P21" s="265">
        <f>IF(N21="","",IF(O21="","",IF(SUM(N21:O21)=0,"",SUM(N21:O21))))</f>
        <v>121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154.55608886455872</v>
      </c>
      <c r="R21" s="277">
        <f>IF(OR(E21="",A21="",Z21="",Q21=""),"",IF(OR(C21="UM",C21="JM",C21="SM",C21="UK",C21="JK",C21="SK"),"",Q21*(IF(ABS(1900-YEAR((Z21+1)-E21))&lt;29,0,(VLOOKUP((YEAR(Z21)-YEAR(E21)),'Meltzer-Malone'!$A$3:$B$63,2))))))</f>
        <v>173.41193170603489</v>
      </c>
      <c r="S21" s="212">
        <f>IF('K4'!G19="","",'K4'!G19)</f>
        <v>5.36</v>
      </c>
      <c r="T21" s="212">
        <f>IF('K4'!K19="","",'K4'!K19)</f>
        <v>7.62</v>
      </c>
      <c r="U21" s="212">
        <f>IF('K4'!N19="","",'K4'!N19)</f>
        <v>10.02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07"/>
      <c r="F22" s="231"/>
      <c r="G22" s="208" t="s">
        <v>139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185.46730663747044</v>
      </c>
      <c r="Q22" s="399"/>
      <c r="R22" s="275"/>
      <c r="S22" s="235">
        <f>IF(S21="","",S21*20)</f>
        <v>107.2</v>
      </c>
      <c r="T22" s="210">
        <f>IF(T21="","",T21*12)</f>
        <v>91.44</v>
      </c>
      <c r="U22" s="211">
        <f>IF(U21="","",IF((80+(8-ROUNDUP(U21,1))*40)&lt;0,0,80+(8-ROUNDUP(U21,1))*40))</f>
        <v>0</v>
      </c>
      <c r="V22" s="286">
        <f>IF(SUM(S22,T22,U22)&gt;0,SUM(S22,T22,U22),"")</f>
        <v>198.64</v>
      </c>
      <c r="W22" s="287">
        <f>IF(OR(P22="",S22="",T22="",U22=""),"",SUM(P22,S22,T22,U22))</f>
        <v>384.10730663747046</v>
      </c>
      <c r="X22" s="288">
        <v>19</v>
      </c>
      <c r="Y22" s="289"/>
      <c r="Z22" s="278"/>
    </row>
    <row r="23" spans="1:29" ht="18" customHeight="1" x14ac:dyDescent="0.15">
      <c r="A23" s="223">
        <v>69.66</v>
      </c>
      <c r="B23" s="224" t="s">
        <v>201</v>
      </c>
      <c r="C23" s="225" t="s">
        <v>207</v>
      </c>
      <c r="D23" s="260" t="s">
        <v>158</v>
      </c>
      <c r="E23" s="226">
        <v>35357</v>
      </c>
      <c r="F23" s="227"/>
      <c r="G23" s="228" t="s">
        <v>218</v>
      </c>
      <c r="H23" s="229">
        <v>55</v>
      </c>
      <c r="I23" s="230">
        <v>58</v>
      </c>
      <c r="J23" s="230">
        <v>-60</v>
      </c>
      <c r="K23" s="229">
        <v>70</v>
      </c>
      <c r="L23" s="230">
        <v>-73</v>
      </c>
      <c r="M23" s="230">
        <v>-73</v>
      </c>
      <c r="N23" s="263">
        <f>IF(MAX(H23:J23)&gt;0,IF(MAX(H23:J23)&lt;0,0,TRUNC(MAX(H23:J23)/1)*1),"")</f>
        <v>58</v>
      </c>
      <c r="O23" s="264">
        <f>IF(MAX(K23:M23)&gt;0,IF(MAX(K23:M23)&lt;0,0,TRUNC(MAX(K23:M23)/1)*1),"")</f>
        <v>70</v>
      </c>
      <c r="P23" s="265">
        <f>IF(N23="","",IF(O23="","",IF(SUM(N23:O23)=0,"",SUM(N23:O23))))</f>
        <v>128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159.7207421158158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>
        <f>IF('K4'!G21="","",'K4'!G21)</f>
        <v>6.48</v>
      </c>
      <c r="T23" s="212">
        <f>IF('K4'!K21="","",'K4'!K21)</f>
        <v>11.02</v>
      </c>
      <c r="U23" s="212">
        <f>IF('K4'!N21="","",'K4'!N21)</f>
        <v>7.86</v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07"/>
      <c r="F24" s="231"/>
      <c r="G24" s="208" t="s">
        <v>119</v>
      </c>
      <c r="H24" s="389"/>
      <c r="I24" s="390"/>
      <c r="J24" s="391"/>
      <c r="K24" s="392"/>
      <c r="L24" s="393"/>
      <c r="M24" s="394"/>
      <c r="N24" s="205"/>
      <c r="O24" s="209"/>
      <c r="P24" s="399">
        <f>IF(Q23="","",Q23*1.2)</f>
        <v>191.66489053897894</v>
      </c>
      <c r="Q24" s="399"/>
      <c r="R24" s="275"/>
      <c r="S24" s="235">
        <f>IF(S23="","",S23*20)</f>
        <v>129.60000000000002</v>
      </c>
      <c r="T24" s="210">
        <f>IF(T23="","",T23*12)</f>
        <v>132.24</v>
      </c>
      <c r="U24" s="211">
        <f>IF(U23="","",IF((80+(8-ROUNDUP(U23,1))*40)&lt;0,0,80+(8-ROUNDUP(U23,1))*40))</f>
        <v>84.000000000000028</v>
      </c>
      <c r="V24" s="286">
        <f>IF(SUM(S24,T24,U24)&gt;0,SUM(S24,T24,U24),"")</f>
        <v>345.84000000000003</v>
      </c>
      <c r="W24" s="287">
        <f>IF(OR(P24="",S24="",T24="",U24=""),"",SUM(P24,S24,T24,U24))</f>
        <v>537.504890538979</v>
      </c>
      <c r="X24" s="288">
        <v>14</v>
      </c>
      <c r="Y24" s="289"/>
      <c r="Z24" s="278"/>
    </row>
    <row r="25" spans="1:29" ht="18" customHeight="1" x14ac:dyDescent="0.15">
      <c r="A25" s="223">
        <v>61.74</v>
      </c>
      <c r="B25" s="224" t="s">
        <v>197</v>
      </c>
      <c r="C25" s="225" t="s">
        <v>207</v>
      </c>
      <c r="D25" s="260" t="s">
        <v>158</v>
      </c>
      <c r="E25" s="226">
        <v>33356</v>
      </c>
      <c r="F25" s="227"/>
      <c r="G25" s="228" t="s">
        <v>219</v>
      </c>
      <c r="H25" s="229">
        <v>56</v>
      </c>
      <c r="I25" s="230">
        <v>-60</v>
      </c>
      <c r="J25" s="230">
        <v>60</v>
      </c>
      <c r="K25" s="229">
        <v>67</v>
      </c>
      <c r="L25" s="230">
        <v>71</v>
      </c>
      <c r="M25" s="230">
        <v>-74</v>
      </c>
      <c r="N25" s="263">
        <f>IF(MAX(H25:J25)&gt;0,IF(MAX(H25:J25)&lt;0,0,TRUNC(MAX(H25:J25)/1)*1),"")</f>
        <v>60</v>
      </c>
      <c r="O25" s="264">
        <f>IF(MAX(K25:M25)&gt;0,IF(MAX(K25:M25)&lt;0,0,TRUNC(MAX(K25:M25)/1)*1),"")</f>
        <v>71</v>
      </c>
      <c r="P25" s="265">
        <f>IF(N25="","",IF(O25="","",IF(SUM(N25:O25)=0,"",SUM(N25:O25))))</f>
        <v>131</v>
      </c>
      <c r="Q25" s="276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>176.47365974739284</v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>
        <f>IF('K4'!G23="","",'K4'!G23)</f>
        <v>6.77</v>
      </c>
      <c r="T25" s="212">
        <f>IF('K4'!K23="","",'K4'!K23)</f>
        <v>9.66</v>
      </c>
      <c r="U25" s="212">
        <f>IF('K4'!N23="","",'K4'!N23)</f>
        <v>7.34</v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 t="s">
        <v>212</v>
      </c>
      <c r="H26" s="389"/>
      <c r="I26" s="390"/>
      <c r="J26" s="391"/>
      <c r="K26" s="392"/>
      <c r="L26" s="393"/>
      <c r="M26" s="394"/>
      <c r="N26" s="205"/>
      <c r="O26" s="209"/>
      <c r="P26" s="399">
        <f>IF(Q25="","",Q25*1.2)</f>
        <v>211.76839169687142</v>
      </c>
      <c r="Q26" s="399"/>
      <c r="R26" s="275"/>
      <c r="S26" s="235">
        <f>IF(S25="","",S25*20)</f>
        <v>135.39999999999998</v>
      </c>
      <c r="T26" s="210">
        <f>IF(T25="","",T25*12)</f>
        <v>115.92</v>
      </c>
      <c r="U26" s="211">
        <f>IF(U25="","",IF((80+(8-ROUNDUP(U25,1))*40)&lt;0,0,80+(8-ROUNDUP(U25,1))*40))</f>
        <v>104.00000000000003</v>
      </c>
      <c r="V26" s="286">
        <f>IF(SUM(S26,T26,U26)&gt;0,SUM(S26,T26,U26),"")</f>
        <v>355.32000000000005</v>
      </c>
      <c r="W26" s="287">
        <f>IF(OR(P26="",S26="",T26="",U26=""),"",SUM(P26,S26,T26,U26))</f>
        <v>567.08839169687144</v>
      </c>
      <c r="X26" s="288">
        <v>11</v>
      </c>
      <c r="Y26" s="289"/>
      <c r="Z26" s="278"/>
    </row>
    <row r="27" spans="1:29" ht="18" customHeight="1" x14ac:dyDescent="0.15">
      <c r="A27" s="223">
        <v>57.95</v>
      </c>
      <c r="B27" s="224" t="s">
        <v>193</v>
      </c>
      <c r="C27" s="225" t="s">
        <v>207</v>
      </c>
      <c r="D27" s="315" t="s">
        <v>158</v>
      </c>
      <c r="E27" s="225" t="s">
        <v>220</v>
      </c>
      <c r="F27" s="227"/>
      <c r="G27" s="266" t="s">
        <v>221</v>
      </c>
      <c r="H27" s="267">
        <v>55</v>
      </c>
      <c r="I27" s="268">
        <v>59</v>
      </c>
      <c r="J27" s="268">
        <v>61</v>
      </c>
      <c r="K27" s="267">
        <v>-76</v>
      </c>
      <c r="L27" s="268">
        <v>-76</v>
      </c>
      <c r="M27" s="268">
        <v>78</v>
      </c>
      <c r="N27" s="263">
        <f>IF(MAX(H27:J27)&gt;0,IF(MAX(H27:J27)&lt;0,0,TRUNC(MAX(H27:J27)/1)*1),"")</f>
        <v>61</v>
      </c>
      <c r="O27" s="264">
        <f>IF(MAX(K27:M27)&gt;0,IF(MAX(K27:M27)&lt;0,0,TRUNC(MAX(K27:M27)/1)*1),"")</f>
        <v>78</v>
      </c>
      <c r="P27" s="265">
        <f>IF(N27="","",IF(O27="","",IF(SUM(N27:O27)=0,"",SUM(N27:O27))))</f>
        <v>139</v>
      </c>
      <c r="Q27" s="276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>195.81819987435188</v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>
        <f>IF('K4'!G25="","",'K4'!G25)</f>
        <v>6.81</v>
      </c>
      <c r="T27" s="212">
        <f>IF('K4'!K25="","",'K4'!K25)</f>
        <v>9.4600000000000009</v>
      </c>
      <c r="U27" s="212">
        <f>IF('K4'!N25="","",'K4'!N25)</f>
        <v>6.82</v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355"/>
      <c r="B28" s="204"/>
      <c r="C28" s="205"/>
      <c r="D28" s="206"/>
      <c r="E28" s="269"/>
      <c r="F28" s="231"/>
      <c r="G28" s="270" t="s">
        <v>209</v>
      </c>
      <c r="H28" s="389"/>
      <c r="I28" s="390"/>
      <c r="J28" s="391"/>
      <c r="K28" s="392"/>
      <c r="L28" s="393"/>
      <c r="M28" s="394"/>
      <c r="N28" s="205"/>
      <c r="O28" s="209"/>
      <c r="P28" s="399">
        <f>IF(Q27="","",Q27*1.2)</f>
        <v>234.98183984922224</v>
      </c>
      <c r="Q28" s="399"/>
      <c r="R28" s="275"/>
      <c r="S28" s="235">
        <f>IF(S27="","",S27*20)</f>
        <v>136.19999999999999</v>
      </c>
      <c r="T28" s="210">
        <f>IF(T27="","",T27*12)</f>
        <v>113.52000000000001</v>
      </c>
      <c r="U28" s="211">
        <f>IF(U27="","",IF((80+(8-ROUNDUP(U27,1))*40)&lt;0,0,80+(8-ROUNDUP(U27,1))*40))</f>
        <v>124.00000000000003</v>
      </c>
      <c r="V28" s="286">
        <f>IF(SUM(S28,T28,U28)&gt;0,SUM(S28,T28,U28),"")</f>
        <v>373.72</v>
      </c>
      <c r="W28" s="287">
        <f>IF(OR(P28="",S28="",T28="",U28=""),"",SUM(P28,S28,T28,U28))</f>
        <v>608.70183984922221</v>
      </c>
      <c r="X28" s="288">
        <v>9</v>
      </c>
      <c r="Y28" s="289"/>
      <c r="Z28" s="279"/>
    </row>
    <row r="29" spans="1:29" ht="18" customHeight="1" x14ac:dyDescent="0.15">
      <c r="A29" s="223">
        <v>73.5</v>
      </c>
      <c r="B29" s="224" t="s">
        <v>201</v>
      </c>
      <c r="C29" s="225" t="s">
        <v>207</v>
      </c>
      <c r="D29" s="260" t="s">
        <v>158</v>
      </c>
      <c r="E29" s="226">
        <v>32403</v>
      </c>
      <c r="F29" s="227"/>
      <c r="G29" s="228" t="s">
        <v>222</v>
      </c>
      <c r="H29" s="229">
        <v>53</v>
      </c>
      <c r="I29" s="230">
        <v>56</v>
      </c>
      <c r="J29" s="230">
        <v>-58</v>
      </c>
      <c r="K29" s="229">
        <v>73</v>
      </c>
      <c r="L29" s="230">
        <v>76</v>
      </c>
      <c r="M29" s="230">
        <v>-79</v>
      </c>
      <c r="N29" s="263">
        <f>IF(MAX(H29:J29)&gt;0,IF(MAX(H29:J29)&lt;0,0,TRUNC(MAX(H29:J29)/1)*1),"")</f>
        <v>56</v>
      </c>
      <c r="O29" s="264">
        <f>IF(MAX(K29:M29)&gt;0,IF(MAX(K29:M29)&lt;0,0,TRUNC(MAX(K29:M29)/1)*1),"")</f>
        <v>76</v>
      </c>
      <c r="P29" s="265">
        <f>IF(N29="","",IF(O29="","",IF(SUM(N29:O29)=0,"",SUM(N29:O29))))</f>
        <v>132</v>
      </c>
      <c r="Q29" s="276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>159.78014882423471</v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>
        <f>IF('K4'!G27="","",'K4'!G27)</f>
        <v>6.71</v>
      </c>
      <c r="T29" s="212">
        <f>IF('K4'!K27="","",'K4'!K27)</f>
        <v>8.99</v>
      </c>
      <c r="U29" s="212">
        <f>IF('K4'!N27="","",'K4'!N27)</f>
        <v>7.57</v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31"/>
      <c r="G30" s="208" t="s">
        <v>212</v>
      </c>
      <c r="H30" s="389"/>
      <c r="I30" s="390"/>
      <c r="J30" s="391"/>
      <c r="K30" s="392"/>
      <c r="L30" s="393"/>
      <c r="M30" s="394"/>
      <c r="N30" s="205"/>
      <c r="O30" s="209"/>
      <c r="P30" s="399">
        <f>IF(Q29="","",Q29*1.2)</f>
        <v>191.73617858908165</v>
      </c>
      <c r="Q30" s="399"/>
      <c r="R30" s="275"/>
      <c r="S30" s="235">
        <f>IF(S29="","",S29*20)</f>
        <v>134.19999999999999</v>
      </c>
      <c r="T30" s="210">
        <f>IF(T29="","",T29*12)</f>
        <v>107.88</v>
      </c>
      <c r="U30" s="211">
        <f>IF(U29="","",IF((80+(8-ROUNDUP(U29,1))*40)&lt;0,0,80+(8-ROUNDUP(U29,1))*40))</f>
        <v>96.000000000000014</v>
      </c>
      <c r="V30" s="286">
        <f>IF(SUM(S30,T30,U30)&gt;0,SUM(S30,T30,U30),"")</f>
        <v>338.08</v>
      </c>
      <c r="W30" s="287">
        <f>IF(OR(P30="",S30="",T30="",U30=""),"",SUM(P30,S30,T30,U30))</f>
        <v>529.81617858908169</v>
      </c>
      <c r="X30" s="288">
        <v>15</v>
      </c>
      <c r="Y30" s="289"/>
      <c r="Z30" s="278"/>
    </row>
    <row r="31" spans="1:29" ht="18" customHeight="1" x14ac:dyDescent="0.15">
      <c r="A31" s="223">
        <v>62.55</v>
      </c>
      <c r="B31" s="224" t="s">
        <v>197</v>
      </c>
      <c r="C31" s="225" t="s">
        <v>207</v>
      </c>
      <c r="D31" s="260" t="s">
        <v>158</v>
      </c>
      <c r="E31" s="226">
        <v>33658</v>
      </c>
      <c r="F31" s="227"/>
      <c r="G31" s="228" t="s">
        <v>223</v>
      </c>
      <c r="H31" s="229">
        <v>58</v>
      </c>
      <c r="I31" s="230">
        <v>61</v>
      </c>
      <c r="J31" s="230">
        <v>-64</v>
      </c>
      <c r="K31" s="229">
        <v>-78</v>
      </c>
      <c r="L31" s="230">
        <v>-78</v>
      </c>
      <c r="M31" s="230">
        <v>-78</v>
      </c>
      <c r="N31" s="263">
        <f>IF(MAX(H31:J31)&gt;0,IF(MAX(H31:J31)&lt;0,0,TRUNC(MAX(H31:J31)/1)*1),"")</f>
        <v>61</v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>
        <f>IF('K4'!G29="","",'K4'!G29)</f>
        <v>6.85</v>
      </c>
      <c r="T31" s="212">
        <f>IF('K4'!K29="","",'K4'!K29)</f>
        <v>10.62</v>
      </c>
      <c r="U31" s="212" t="str">
        <f>IF('K4'!N29="","",'K4'!N29)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x14ac:dyDescent="0.15">
      <c r="A32" s="203"/>
      <c r="B32" s="204"/>
      <c r="C32" s="205"/>
      <c r="D32" s="206"/>
      <c r="E32" s="207"/>
      <c r="F32" s="231"/>
      <c r="G32" s="208" t="s">
        <v>133</v>
      </c>
      <c r="H32" s="389"/>
      <c r="I32" s="390"/>
      <c r="J32" s="391"/>
      <c r="K32" s="392"/>
      <c r="L32" s="393"/>
      <c r="M32" s="394"/>
      <c r="N32" s="381"/>
      <c r="O32" s="380"/>
      <c r="P32" s="399" t="str">
        <f>IF(Q31="","",Q31*1.2)</f>
        <v/>
      </c>
      <c r="Q32" s="399"/>
      <c r="R32" s="382"/>
      <c r="S32" s="235">
        <f>IF(S31="","",S31*20)</f>
        <v>137</v>
      </c>
      <c r="T32" s="235">
        <f>IF(T31="","",T31*12)</f>
        <v>127.44</v>
      </c>
      <c r="U32" s="286" t="str">
        <f>IF(U31="","",IF((80+(8-ROUNDUP(U31,1))*40)&lt;0,0,80+(8-ROUNDUP(U31,1))*40))</f>
        <v/>
      </c>
      <c r="V32" s="286">
        <f>IF(SUM(S32,T32,U32)&gt;0,SUM(S32,T32,U32),"")</f>
        <v>264.44</v>
      </c>
      <c r="W32" s="287" t="str">
        <f>IF(OR(P32="",S32="",T32="",U32=""),"",SUM(P32,S32,T32,U32))</f>
        <v/>
      </c>
      <c r="X32" s="288"/>
      <c r="Y32" s="289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09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96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148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254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15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152"/>
      <c r="J39" s="48"/>
      <c r="K39" s="409" t="s">
        <v>97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152"/>
      <c r="J40" s="156"/>
      <c r="K40" s="409" t="s">
        <v>94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94</v>
      </c>
      <c r="D42" s="409"/>
      <c r="E42" s="409"/>
      <c r="F42" s="409"/>
      <c r="G42" s="409"/>
      <c r="H42" s="155" t="s">
        <v>23</v>
      </c>
      <c r="I42" s="152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15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15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15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15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U5:V5"/>
    <mergeCell ref="K43:Y43"/>
    <mergeCell ref="K44:Y44"/>
    <mergeCell ref="K45:Y45"/>
    <mergeCell ref="K46:Y46"/>
    <mergeCell ref="K18:M18"/>
    <mergeCell ref="N7:Q7"/>
    <mergeCell ref="P10:Q10"/>
    <mergeCell ref="P20:Q20"/>
    <mergeCell ref="P18:Q18"/>
    <mergeCell ref="P16:Q16"/>
    <mergeCell ref="P14:Q14"/>
    <mergeCell ref="K24:M24"/>
    <mergeCell ref="P24:Q24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H26:J26"/>
    <mergeCell ref="K26:M26"/>
    <mergeCell ref="H36:I36"/>
    <mergeCell ref="H34:I34"/>
    <mergeCell ref="P12:Q12"/>
    <mergeCell ref="P22:Q22"/>
    <mergeCell ref="K30:M30"/>
    <mergeCell ref="H32:J32"/>
    <mergeCell ref="K32:M32"/>
    <mergeCell ref="P32:Q32"/>
    <mergeCell ref="P30:Q30"/>
    <mergeCell ref="H22:J22"/>
    <mergeCell ref="K22:M22"/>
    <mergeCell ref="K28:M28"/>
    <mergeCell ref="P28:Q28"/>
    <mergeCell ref="P26:Q26"/>
    <mergeCell ref="A5:B5"/>
    <mergeCell ref="H5:I5"/>
    <mergeCell ref="C5:G5"/>
    <mergeCell ref="J5:N5"/>
    <mergeCell ref="P5:S5"/>
    <mergeCell ref="H10:J10"/>
    <mergeCell ref="K10:M10"/>
    <mergeCell ref="H12:J12"/>
    <mergeCell ref="K12:M12"/>
    <mergeCell ref="C35:G35"/>
    <mergeCell ref="H35:I35"/>
    <mergeCell ref="H18:J18"/>
    <mergeCell ref="H14:J14"/>
    <mergeCell ref="K14:M14"/>
    <mergeCell ref="H16:J16"/>
    <mergeCell ref="K16:M16"/>
    <mergeCell ref="H20:J20"/>
    <mergeCell ref="K20:M20"/>
    <mergeCell ref="H24:J24"/>
    <mergeCell ref="H30:J30"/>
    <mergeCell ref="H28:J28"/>
    <mergeCell ref="H8:J8"/>
    <mergeCell ref="K8:M8"/>
    <mergeCell ref="G2:Q2"/>
    <mergeCell ref="G3:Q3"/>
    <mergeCell ref="H7:J7"/>
    <mergeCell ref="K7:M7"/>
  </mergeCells>
  <phoneticPr fontId="0" type="noConversion"/>
  <conditionalFormatting sqref="H19:M19">
    <cfRule type="cellIs" dxfId="141" priority="21" stopIfTrue="1" operator="between">
      <formula>1</formula>
      <formula>300</formula>
    </cfRule>
    <cfRule type="cellIs" dxfId="140" priority="22" stopIfTrue="1" operator="lessThanOrEqual">
      <formula>0</formula>
    </cfRule>
  </conditionalFormatting>
  <conditionalFormatting sqref="H27:M27">
    <cfRule type="cellIs" dxfId="139" priority="19" stopIfTrue="1" operator="between">
      <formula>1</formula>
      <formula>300</formula>
    </cfRule>
    <cfRule type="cellIs" dxfId="138" priority="20" stopIfTrue="1" operator="lessThanOrEqual">
      <formula>0</formula>
    </cfRule>
  </conditionalFormatting>
  <conditionalFormatting sqref="H31:M31">
    <cfRule type="cellIs" dxfId="137" priority="17" stopIfTrue="1" operator="between">
      <formula>1</formula>
      <formula>300</formula>
    </cfRule>
    <cfRule type="cellIs" dxfId="136" priority="18" stopIfTrue="1" operator="lessThanOrEqual">
      <formula>0</formula>
    </cfRule>
  </conditionalFormatting>
  <conditionalFormatting sqref="H17:M17">
    <cfRule type="cellIs" dxfId="135" priority="15" stopIfTrue="1" operator="between">
      <formula>1</formula>
      <formula>300</formula>
    </cfRule>
    <cfRule type="cellIs" dxfId="134" priority="16" stopIfTrue="1" operator="lessThanOrEqual">
      <formula>0</formula>
    </cfRule>
  </conditionalFormatting>
  <conditionalFormatting sqref="H15:M15">
    <cfRule type="cellIs" dxfId="133" priority="13" stopIfTrue="1" operator="between">
      <formula>1</formula>
      <formula>300</formula>
    </cfRule>
    <cfRule type="cellIs" dxfId="132" priority="14" stopIfTrue="1" operator="lessThanOrEqual">
      <formula>0</formula>
    </cfRule>
  </conditionalFormatting>
  <conditionalFormatting sqref="H21:M21">
    <cfRule type="cellIs" dxfId="131" priority="11" stopIfTrue="1" operator="between">
      <formula>1</formula>
      <formula>300</formula>
    </cfRule>
    <cfRule type="cellIs" dxfId="130" priority="12" stopIfTrue="1" operator="lessThanOrEqual">
      <formula>0</formula>
    </cfRule>
  </conditionalFormatting>
  <conditionalFormatting sqref="H25:M25">
    <cfRule type="cellIs" dxfId="129" priority="9" stopIfTrue="1" operator="between">
      <formula>1</formula>
      <formula>300</formula>
    </cfRule>
    <cfRule type="cellIs" dxfId="128" priority="10" stopIfTrue="1" operator="lessThanOrEqual">
      <formula>0</formula>
    </cfRule>
  </conditionalFormatting>
  <conditionalFormatting sqref="H29:M29">
    <cfRule type="cellIs" dxfId="127" priority="7" stopIfTrue="1" operator="between">
      <formula>1</formula>
      <formula>300</formula>
    </cfRule>
    <cfRule type="cellIs" dxfId="126" priority="8" stopIfTrue="1" operator="lessThanOrEqual">
      <formula>0</formula>
    </cfRule>
  </conditionalFormatting>
  <conditionalFormatting sqref="H23:M23">
    <cfRule type="cellIs" dxfId="125" priority="5" stopIfTrue="1" operator="between">
      <formula>1</formula>
      <formula>300</formula>
    </cfRule>
    <cfRule type="cellIs" dxfId="124" priority="6" stopIfTrue="1" operator="lessThanOrEqual">
      <formula>0</formula>
    </cfRule>
  </conditionalFormatting>
  <conditionalFormatting sqref="H13:M13">
    <cfRule type="cellIs" dxfId="123" priority="3" stopIfTrue="1" operator="between">
      <formula>1</formula>
      <formula>300</formula>
    </cfRule>
    <cfRule type="cellIs" dxfId="122" priority="4" stopIfTrue="1" operator="lessThanOrEqual">
      <formula>0</formula>
    </cfRule>
  </conditionalFormatting>
  <conditionalFormatting sqref="H9:M9">
    <cfRule type="cellIs" dxfId="121" priority="1" stopIfTrue="1" operator="between">
      <formula>1</formula>
      <formula>300</formula>
    </cfRule>
    <cfRule type="cellIs" dxfId="120" priority="2" stopIfTrue="1" operator="lessThanOrEqual">
      <formula>0</formula>
    </cfRule>
  </conditionalFormatting>
  <conditionalFormatting sqref="H11:M11">
    <cfRule type="cellIs" dxfId="119" priority="23" stopIfTrue="1" operator="between">
      <formula>1</formula>
      <formula>300</formula>
    </cfRule>
    <cfRule type="cellIs" dxfId="118" priority="24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9 C11 C13 C15 C17 C19 C21 C23 C25 C27 C29 C31">
      <formula1>"UM,JM,SM,UK,JK,SK,M1,M2,M3,M4,M5,M6,M8,M9,M10,K1,K2,K3,K4,K5,K6,K7,K8,K9,K10+$S$23"</formula1>
    </dataValidation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53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C55"/>
  <sheetViews>
    <sheetView showGridLines="0" showRowColHeaders="0" showZeros="0" topLeftCell="A3" workbookViewId="0">
      <selection activeCell="AC18" sqref="AC18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6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271"/>
      <c r="S2" s="37"/>
      <c r="T2" s="37"/>
      <c r="U2" s="37"/>
      <c r="V2" s="37"/>
      <c r="W2" s="37"/>
      <c r="X2" s="37"/>
      <c r="Y2" s="37"/>
    </row>
    <row r="3" spans="1:26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272"/>
      <c r="S3" s="37"/>
      <c r="T3" s="37"/>
      <c r="U3" s="37"/>
      <c r="V3" s="37"/>
      <c r="W3" s="37"/>
      <c r="X3" s="37"/>
      <c r="Y3" s="37"/>
    </row>
    <row r="4" spans="1:26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53" t="s">
        <v>1</v>
      </c>
      <c r="P5" s="407" t="s">
        <v>85</v>
      </c>
      <c r="Q5" s="407"/>
      <c r="R5" s="407"/>
      <c r="S5" s="407"/>
      <c r="T5" s="53" t="s">
        <v>2</v>
      </c>
      <c r="U5" s="412">
        <v>42994</v>
      </c>
      <c r="V5" s="412"/>
      <c r="W5" s="54" t="s">
        <v>25</v>
      </c>
      <c r="X5" s="55">
        <v>5</v>
      </c>
      <c r="Y5" s="55"/>
    </row>
    <row r="6" spans="1:26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6" x14ac:dyDescent="0.15">
      <c r="A7" s="59" t="s">
        <v>4</v>
      </c>
      <c r="B7" s="60" t="s">
        <v>3</v>
      </c>
      <c r="C7" s="61" t="s">
        <v>32</v>
      </c>
      <c r="D7" s="62" t="s">
        <v>32</v>
      </c>
      <c r="E7" s="63" t="s">
        <v>5</v>
      </c>
      <c r="F7" s="63" t="s">
        <v>33</v>
      </c>
      <c r="G7" s="63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63" t="s">
        <v>70</v>
      </c>
      <c r="W7" s="64" t="s">
        <v>38</v>
      </c>
      <c r="X7" s="64" t="s">
        <v>39</v>
      </c>
      <c r="Y7" s="65" t="s">
        <v>40</v>
      </c>
    </row>
    <row r="8" spans="1:26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71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6" ht="18" customHeight="1" x14ac:dyDescent="0.15">
      <c r="A9" s="223">
        <v>74.97</v>
      </c>
      <c r="B9" s="224" t="s">
        <v>201</v>
      </c>
      <c r="C9" s="225" t="s">
        <v>207</v>
      </c>
      <c r="D9" s="315" t="s">
        <v>158</v>
      </c>
      <c r="E9" s="225" t="s">
        <v>224</v>
      </c>
      <c r="F9" s="227"/>
      <c r="G9" s="266" t="s">
        <v>225</v>
      </c>
      <c r="H9" s="267">
        <v>65</v>
      </c>
      <c r="I9" s="268">
        <v>68</v>
      </c>
      <c r="J9" s="268">
        <v>-71</v>
      </c>
      <c r="K9" s="267">
        <v>81</v>
      </c>
      <c r="L9" s="268">
        <v>-84</v>
      </c>
      <c r="M9" s="268">
        <v>84</v>
      </c>
      <c r="N9" s="263">
        <f>IF(MAX(H9:J9)&gt;0,IF(MAX(H9:J9)&lt;0,0,TRUNC(MAX(H9:J9)/1)*1),"")</f>
        <v>68</v>
      </c>
      <c r="O9" s="264">
        <f>IF(MAX(K9:M9)&gt;0,IF(MAX(K9:M9)&lt;0,0,TRUNC(MAX(K9:M9)/1)*1),"")</f>
        <v>84</v>
      </c>
      <c r="P9" s="265">
        <f>IF(N9="","",IF(O9="","",IF(SUM(N9:O9)=0,"",SUM(N9:O9))))</f>
        <v>152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182.03980832637578</v>
      </c>
      <c r="R9" s="200" t="str">
        <f>IF(OR(E9="",A9="",Z9="",Q9=""),"",IF(OR(C9="UM",C9="JM",C9="SM",C9="UK",C9="JK",C9="SK"),"",Q9*(IF(ABS(1900-YEAR((Z9+1)-E9))&lt;29,0,(VLOOKUP((YEAR(Z9)-YEAR(E9)),'Meltzer-Malone'!$A$3:$B$63,2))))))</f>
        <v/>
      </c>
      <c r="S9" s="201">
        <f>IF('K5'!G7="","",'K5'!G7)</f>
        <v>6.09</v>
      </c>
      <c r="T9" s="201">
        <f>IF('K5'!K7="","",'K5'!K7)</f>
        <v>10.8</v>
      </c>
      <c r="U9" s="201">
        <f>IF('K5'!N7="","",'K5'!N7)</f>
        <v>7.74</v>
      </c>
      <c r="V9" s="201"/>
      <c r="W9" s="202"/>
      <c r="X9" s="233"/>
      <c r="Y9" s="234" t="s">
        <v>21</v>
      </c>
      <c r="Z9" s="278">
        <f>U5</f>
        <v>42994</v>
      </c>
    </row>
    <row r="10" spans="1:26" ht="18" customHeight="1" x14ac:dyDescent="0.15">
      <c r="A10" s="203"/>
      <c r="B10" s="204"/>
      <c r="C10" s="205"/>
      <c r="D10" s="206"/>
      <c r="E10" s="269"/>
      <c r="F10" s="231"/>
      <c r="G10" s="270" t="s">
        <v>209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218.44776999165092</v>
      </c>
      <c r="Q10" s="399"/>
      <c r="R10" s="275"/>
      <c r="S10" s="210">
        <f>IF(S9="","",S9*20)</f>
        <v>121.8</v>
      </c>
      <c r="T10" s="210">
        <f>IF(T9="","",T9*12)</f>
        <v>129.60000000000002</v>
      </c>
      <c r="U10" s="211">
        <f>IF(U9="","",IF((80+(8-ROUNDUP(U9,1))*40)&lt;0,0,80+(8-ROUNDUP(U9,1))*40))</f>
        <v>88</v>
      </c>
      <c r="V10" s="286">
        <f>IF(SUM(S10,T10,U10)&gt;0,SUM(S10,T10,U10),"")</f>
        <v>339.40000000000003</v>
      </c>
      <c r="W10" s="287">
        <f>IF(OR(P10="",S10="",T10="",U10=""),"",SUM(P10,S10,T10,U10))</f>
        <v>557.84776999165092</v>
      </c>
      <c r="X10" s="288">
        <v>12</v>
      </c>
      <c r="Y10" s="289"/>
      <c r="Z10" s="278"/>
    </row>
    <row r="11" spans="1:26" ht="18" customHeight="1" x14ac:dyDescent="0.15">
      <c r="A11" s="223">
        <v>59.72</v>
      </c>
      <c r="B11" s="224" t="s">
        <v>197</v>
      </c>
      <c r="C11" s="225" t="s">
        <v>207</v>
      </c>
      <c r="D11" s="260" t="s">
        <v>158</v>
      </c>
      <c r="E11" s="226">
        <v>33521</v>
      </c>
      <c r="F11" s="227"/>
      <c r="G11" s="228" t="s">
        <v>226</v>
      </c>
      <c r="H11" s="229">
        <v>60</v>
      </c>
      <c r="I11" s="230">
        <v>-63</v>
      </c>
      <c r="J11" s="230">
        <v>63</v>
      </c>
      <c r="K11" s="229">
        <v>79</v>
      </c>
      <c r="L11" s="230">
        <v>82</v>
      </c>
      <c r="M11" s="230">
        <v>-84</v>
      </c>
      <c r="N11" s="263">
        <f>IF(MAX(H11:J11)&gt;0,IF(MAX(H11:J11)&lt;0,0,TRUNC(MAX(H11:J11)/1)*1),"")</f>
        <v>63</v>
      </c>
      <c r="O11" s="264">
        <f>IF(MAX(K11:M11)&gt;0,IF(MAX(K11:M11)&lt;0,0,TRUNC(MAX(K11:M11)/1)*1),"")</f>
        <v>82</v>
      </c>
      <c r="P11" s="265">
        <f>IF(N11="","",IF(O11="","",IF(SUM(N11:O11)=0,"",SUM(N11:O11))))</f>
        <v>145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199.8984805002986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IF('K5'!G9="","",'K5'!G9)</f>
        <v>7.78</v>
      </c>
      <c r="T11" s="212">
        <f>IF('K5'!K9="","",'K5'!K9)</f>
        <v>10.210000000000001</v>
      </c>
      <c r="U11" s="212">
        <f>IF('K5'!N9="","",'K5'!N9)</f>
        <v>7.16</v>
      </c>
      <c r="V11" s="201"/>
      <c r="W11" s="202"/>
      <c r="X11" s="213"/>
      <c r="Y11" s="214"/>
      <c r="Z11" s="278">
        <f>U5</f>
        <v>42994</v>
      </c>
    </row>
    <row r="12" spans="1:26" ht="18" customHeight="1" x14ac:dyDescent="0.15">
      <c r="A12" s="203"/>
      <c r="B12" s="204"/>
      <c r="C12" s="205"/>
      <c r="D12" s="206"/>
      <c r="E12" s="207"/>
      <c r="F12" s="231"/>
      <c r="G12" s="208" t="s">
        <v>119</v>
      </c>
      <c r="H12" s="389"/>
      <c r="I12" s="390"/>
      <c r="J12" s="391"/>
      <c r="K12" s="392"/>
      <c r="L12" s="393"/>
      <c r="M12" s="394"/>
      <c r="N12" s="205"/>
      <c r="O12" s="209"/>
      <c r="P12" s="399">
        <f>IF(Q11="","",Q11*1.2)</f>
        <v>239.8781766003583</v>
      </c>
      <c r="Q12" s="399"/>
      <c r="R12" s="275"/>
      <c r="S12" s="235">
        <f>IF(S11="","",S11*20)</f>
        <v>155.6</v>
      </c>
      <c r="T12" s="210">
        <f>IF(T11="","",T11*12)</f>
        <v>122.52000000000001</v>
      </c>
      <c r="U12" s="211">
        <f>IF(U11="","",IF((80+(8-ROUNDUP(U11,1))*40)&lt;0,0,80+(8-ROUNDUP(U11,1))*40))</f>
        <v>112.00000000000003</v>
      </c>
      <c r="V12" s="286">
        <f>IF(SUM(S12,T12,U12)&gt;0,SUM(S12,T12,U12),"")</f>
        <v>390.12</v>
      </c>
      <c r="W12" s="287">
        <f>IF(OR(P12="",S12="",T12="",U12=""),"",SUM(P12,S12,T12,U12))</f>
        <v>629.99817660035831</v>
      </c>
      <c r="X12" s="288">
        <v>7</v>
      </c>
      <c r="Y12" s="289"/>
      <c r="Z12" s="278"/>
    </row>
    <row r="13" spans="1:26" ht="18" customHeight="1" x14ac:dyDescent="0.15">
      <c r="A13" s="223">
        <v>86.58</v>
      </c>
      <c r="B13" s="224" t="s">
        <v>203</v>
      </c>
      <c r="C13" s="225" t="s">
        <v>207</v>
      </c>
      <c r="D13" s="260" t="s">
        <v>158</v>
      </c>
      <c r="E13" s="226">
        <v>33918</v>
      </c>
      <c r="F13" s="227"/>
      <c r="G13" s="228" t="s">
        <v>227</v>
      </c>
      <c r="H13" s="229">
        <v>63</v>
      </c>
      <c r="I13" s="230">
        <v>66</v>
      </c>
      <c r="J13" s="230">
        <v>-68</v>
      </c>
      <c r="K13" s="229">
        <v>80</v>
      </c>
      <c r="L13" s="230">
        <v>-84</v>
      </c>
      <c r="M13" s="230">
        <v>-85</v>
      </c>
      <c r="N13" s="263">
        <f>IF(MAX(H13:J13)&gt;0,IF(MAX(H13:J13)&lt;0,0,TRUNC(MAX(H13:J13)/1)*1),"")</f>
        <v>66</v>
      </c>
      <c r="O13" s="264">
        <f>IF(MAX(K13:M13)&gt;0,IF(MAX(K13:M13)&lt;0,0,TRUNC(MAX(K13:M13)/1)*1),"")</f>
        <v>80</v>
      </c>
      <c r="P13" s="265">
        <f>IF(N13="","",IF(O13="","",IF(SUM(N13:O13)=0,"",SUM(N13:O13))))</f>
        <v>146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163.31684308889126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IF('K5'!G11="","",'K5'!G11)</f>
        <v>6.48</v>
      </c>
      <c r="T13" s="212">
        <f>IF('K5'!K11="","",'K5'!K11)</f>
        <v>10.89</v>
      </c>
      <c r="U13" s="212">
        <f>IF('K5'!N11="","",'K5'!N11)</f>
        <v>7.66</v>
      </c>
      <c r="V13" s="201"/>
      <c r="W13" s="202"/>
      <c r="X13" s="213"/>
      <c r="Y13" s="214"/>
      <c r="Z13" s="278">
        <f>U5</f>
        <v>42994</v>
      </c>
    </row>
    <row r="14" spans="1:26" ht="18" customHeight="1" x14ac:dyDescent="0.15">
      <c r="A14" s="203"/>
      <c r="B14" s="204"/>
      <c r="C14" s="205"/>
      <c r="D14" s="206"/>
      <c r="E14" s="207"/>
      <c r="F14" s="231"/>
      <c r="G14" s="208" t="s">
        <v>119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195.98021170666951</v>
      </c>
      <c r="Q14" s="399"/>
      <c r="R14" s="275"/>
      <c r="S14" s="235">
        <f>IF(S13="","",S13*20)</f>
        <v>129.60000000000002</v>
      </c>
      <c r="T14" s="210">
        <f>IF(T13="","",T13*12)</f>
        <v>130.68</v>
      </c>
      <c r="U14" s="211">
        <f>IF(U13="","",IF((80+(8-ROUNDUP(U13,1))*40)&lt;0,0,80+(8-ROUNDUP(U13,1))*40))</f>
        <v>92.000000000000028</v>
      </c>
      <c r="V14" s="286">
        <f>IF(SUM(S14,T14,U14)&gt;0,SUM(S14,T14,U14),"")</f>
        <v>352.28000000000009</v>
      </c>
      <c r="W14" s="287">
        <f>IF(OR(P14="",S14="",T14="",U14=""),"",SUM(P14,S14,T14,U14))</f>
        <v>548.26021170666957</v>
      </c>
      <c r="X14" s="288">
        <v>13</v>
      </c>
      <c r="Y14" s="289"/>
      <c r="Z14" s="278"/>
    </row>
    <row r="15" spans="1:26" ht="18" customHeight="1" x14ac:dyDescent="0.15">
      <c r="A15" s="223">
        <v>74.680000000000007</v>
      </c>
      <c r="B15" s="224" t="s">
        <v>201</v>
      </c>
      <c r="C15" s="225" t="s">
        <v>207</v>
      </c>
      <c r="D15" s="260" t="s">
        <v>158</v>
      </c>
      <c r="E15" s="226">
        <v>33452</v>
      </c>
      <c r="F15" s="227"/>
      <c r="G15" s="228" t="s">
        <v>228</v>
      </c>
      <c r="H15" s="229">
        <v>67</v>
      </c>
      <c r="I15" s="230">
        <v>-70</v>
      </c>
      <c r="J15" s="230">
        <v>-73</v>
      </c>
      <c r="K15" s="229">
        <v>84</v>
      </c>
      <c r="L15" s="230">
        <v>87</v>
      </c>
      <c r="M15" s="230">
        <v>-90</v>
      </c>
      <c r="N15" s="263">
        <f>IF(MAX(H15:J15)&gt;0,IF(MAX(H15:J15)&lt;0,0,TRUNC(MAX(H15:J15)/1)*1),"")</f>
        <v>67</v>
      </c>
      <c r="O15" s="264">
        <f>IF(MAX(K15:M15)&gt;0,IF(MAX(K15:M15)&lt;0,0,TRUNC(MAX(K15:M15)/1)*1),"")</f>
        <v>87</v>
      </c>
      <c r="P15" s="265">
        <f>IF(N15="","",IF(O15="","",IF(SUM(N15:O15)=0,"",SUM(N15:O15))))</f>
        <v>154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184.81553123719172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IF('K5'!G13="","",'K5'!G13)</f>
        <v>6.96</v>
      </c>
      <c r="T15" s="212">
        <f>IF('K5'!K13="","",'K5'!K13)</f>
        <v>9.83</v>
      </c>
      <c r="U15" s="212">
        <f>IF('K5'!N13="","",'K5'!N13)</f>
        <v>7.1</v>
      </c>
      <c r="V15" s="201"/>
      <c r="W15" s="202"/>
      <c r="X15" s="213"/>
      <c r="Y15" s="214"/>
      <c r="Z15" s="278">
        <f>U5</f>
        <v>42994</v>
      </c>
    </row>
    <row r="16" spans="1:26" ht="18" customHeight="1" x14ac:dyDescent="0.15">
      <c r="A16" s="203"/>
      <c r="B16" s="204"/>
      <c r="C16" s="205"/>
      <c r="D16" s="206"/>
      <c r="E16" s="207"/>
      <c r="F16" s="231"/>
      <c r="G16" s="208" t="s">
        <v>119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221.77863748463005</v>
      </c>
      <c r="Q16" s="399"/>
      <c r="R16" s="275"/>
      <c r="S16" s="235">
        <f>IF(S15="","",S15*20)</f>
        <v>139.19999999999999</v>
      </c>
      <c r="T16" s="210">
        <f>IF(T15="","",T15*12)</f>
        <v>117.96000000000001</v>
      </c>
      <c r="U16" s="211">
        <f>IF(U15="","",IF((80+(8-ROUNDUP(U15,1))*40)&lt;0,0,80+(8-ROUNDUP(U15,1))*40))</f>
        <v>116.00000000000001</v>
      </c>
      <c r="V16" s="286">
        <f>IF(SUM(S16,T16,U16)&gt;0,SUM(S16,T16,U16),"")</f>
        <v>373.15999999999997</v>
      </c>
      <c r="W16" s="287">
        <f>IF(OR(P16="",S16="",T16="",U16=""),"",SUM(P16,S16,T16,U16))</f>
        <v>594.93863748463002</v>
      </c>
      <c r="X16" s="288">
        <v>10</v>
      </c>
      <c r="Y16" s="289"/>
      <c r="Z16" s="278"/>
    </row>
    <row r="17" spans="1:29" ht="18" customHeight="1" x14ac:dyDescent="0.15">
      <c r="A17" s="223">
        <v>53.81</v>
      </c>
      <c r="B17" s="224" t="s">
        <v>193</v>
      </c>
      <c r="C17" s="225" t="s">
        <v>207</v>
      </c>
      <c r="D17" s="260" t="s">
        <v>158</v>
      </c>
      <c r="E17" s="226">
        <v>35320</v>
      </c>
      <c r="F17" s="227"/>
      <c r="G17" s="228" t="s">
        <v>229</v>
      </c>
      <c r="H17" s="229">
        <v>71</v>
      </c>
      <c r="I17" s="230">
        <v>73</v>
      </c>
      <c r="J17" s="230">
        <v>-75</v>
      </c>
      <c r="K17" s="229">
        <v>92</v>
      </c>
      <c r="L17" s="230">
        <v>95</v>
      </c>
      <c r="M17" s="230">
        <v>98</v>
      </c>
      <c r="N17" s="263">
        <f>IF(MAX(H17:J17)&gt;0,IF(MAX(H17:J17)&lt;0,0,TRUNC(MAX(H17:J17)/1)*1),"")</f>
        <v>73</v>
      </c>
      <c r="O17" s="264">
        <f>IF(MAX(K17:M17)&gt;0,IF(MAX(K17:M17)&lt;0,0,TRUNC(MAX(K17:M17)/1)*1),"")</f>
        <v>98</v>
      </c>
      <c r="P17" s="265">
        <f>IF(N17="","",IF(O17="","",IF(SUM(N17:O17)=0,"",SUM(N17:O17))))</f>
        <v>171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254.85403364009309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IF('K5'!G15="","",'K5'!G15)</f>
        <v>7.13</v>
      </c>
      <c r="T17" s="212">
        <f>IF('K5'!K15="","",'K5'!K15)</f>
        <v>10.16</v>
      </c>
      <c r="U17" s="212">
        <f>IF('K5'!N15="","",'K5'!N15)</f>
        <v>6.66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07"/>
      <c r="F18" s="231"/>
      <c r="G18" s="208" t="s">
        <v>84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305.82484036811172</v>
      </c>
      <c r="Q18" s="399"/>
      <c r="R18" s="275"/>
      <c r="S18" s="235">
        <f>IF(S17="","",S17*20)</f>
        <v>142.6</v>
      </c>
      <c r="T18" s="210">
        <f>IF(T17="","",T17*12)</f>
        <v>121.92</v>
      </c>
      <c r="U18" s="211">
        <f>IF(U17="","",IF((80+(8-ROUNDUP(U17,1))*40)&lt;0,0,80+(8-ROUNDUP(U17,1))*40))</f>
        <v>132.00000000000003</v>
      </c>
      <c r="V18" s="286">
        <f>IF(SUM(S18,T18,U18)&gt;0,SUM(S18,T18,U18),"")</f>
        <v>396.52</v>
      </c>
      <c r="W18" s="287">
        <f>IF(OR(P18="",S18="",T18="",U18=""),"",SUM(P18,S18,T18,U18))</f>
        <v>702.3448403681117</v>
      </c>
      <c r="X18" s="288">
        <v>3</v>
      </c>
      <c r="Y18" s="289"/>
      <c r="Z18" s="278"/>
      <c r="AC18" t="s">
        <v>21</v>
      </c>
    </row>
    <row r="19" spans="1:29" ht="18" customHeight="1" x14ac:dyDescent="0.15">
      <c r="A19" s="223">
        <v>52.57</v>
      </c>
      <c r="B19" s="224" t="s">
        <v>199</v>
      </c>
      <c r="C19" s="225" t="s">
        <v>207</v>
      </c>
      <c r="D19" s="260" t="s">
        <v>158</v>
      </c>
      <c r="E19" s="226">
        <v>34413</v>
      </c>
      <c r="F19" s="227"/>
      <c r="G19" s="228" t="s">
        <v>230</v>
      </c>
      <c r="H19" s="229">
        <v>73</v>
      </c>
      <c r="I19" s="230">
        <v>76</v>
      </c>
      <c r="J19" s="230">
        <v>78</v>
      </c>
      <c r="K19" s="229">
        <v>95</v>
      </c>
      <c r="L19" s="230">
        <v>97</v>
      </c>
      <c r="M19" s="230">
        <v>-100</v>
      </c>
      <c r="N19" s="263">
        <f>IF(MAX(H19:J19)&gt;0,IF(MAX(H19:J19)&lt;0,0,TRUNC(MAX(H19:J19)/1)*1),"")</f>
        <v>78</v>
      </c>
      <c r="O19" s="264">
        <f>IF(MAX(K19:M19)&gt;0,IF(MAX(K19:M19)&lt;0,0,TRUNC(MAX(K19:M19)/1)*1),"")</f>
        <v>97</v>
      </c>
      <c r="P19" s="265">
        <f>IF(N19="","",IF(O19="","",IF(SUM(N19:O19)=0,"",SUM(N19:O19))))</f>
        <v>175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265.71159094305284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IF('K5'!G17="","",'K5'!G17)</f>
        <v>8.1199999999999992</v>
      </c>
      <c r="T19" s="212">
        <f>IF('K5'!K17="","",'K5'!K17)</f>
        <v>12.51</v>
      </c>
      <c r="U19" s="212">
        <f>IF('K5'!N17="","",'K5'!N17)</f>
        <v>6.46</v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07"/>
      <c r="F20" s="231"/>
      <c r="G20" s="208" t="s">
        <v>126</v>
      </c>
      <c r="H20" s="389"/>
      <c r="I20" s="390"/>
      <c r="J20" s="391"/>
      <c r="K20" s="392"/>
      <c r="L20" s="393"/>
      <c r="M20" s="394"/>
      <c r="N20" s="205"/>
      <c r="O20" s="209"/>
      <c r="P20" s="399">
        <f>IF(Q19="","",Q19*1.2)</f>
        <v>318.85390913166339</v>
      </c>
      <c r="Q20" s="399"/>
      <c r="R20" s="275"/>
      <c r="S20" s="235">
        <f>IF(S19="","",S19*20)</f>
        <v>162.39999999999998</v>
      </c>
      <c r="T20" s="210">
        <f>IF(T19="","",T19*12)</f>
        <v>150.12</v>
      </c>
      <c r="U20" s="211">
        <f>IF(U19="","",IF((80+(8-ROUNDUP(U19,1))*40)&lt;0,0,80+(8-ROUNDUP(U19,1))*40))</f>
        <v>140</v>
      </c>
      <c r="V20" s="286">
        <f>IF(SUM(S20,T20,U20)&gt;0,SUM(S20,T20,U20),"")</f>
        <v>452.52</v>
      </c>
      <c r="W20" s="287">
        <f>IF(OR(P20="",S20="",T20="",U20=""),"",SUM(P20,S20,T20,U20))</f>
        <v>771.37390913166337</v>
      </c>
      <c r="X20" s="288">
        <v>1</v>
      </c>
      <c r="Y20" s="289"/>
      <c r="Z20" s="278"/>
    </row>
    <row r="21" spans="1:29" ht="18" customHeight="1" x14ac:dyDescent="0.15">
      <c r="A21" s="223">
        <v>75.069999999999993</v>
      </c>
      <c r="B21" s="224" t="s">
        <v>203</v>
      </c>
      <c r="C21" s="225" t="s">
        <v>207</v>
      </c>
      <c r="D21" s="315" t="s">
        <v>158</v>
      </c>
      <c r="E21" s="225" t="s">
        <v>231</v>
      </c>
      <c r="F21" s="227"/>
      <c r="G21" s="266" t="s">
        <v>232</v>
      </c>
      <c r="H21" s="267">
        <v>70</v>
      </c>
      <c r="I21" s="268">
        <v>74</v>
      </c>
      <c r="J21" s="268">
        <v>-78</v>
      </c>
      <c r="K21" s="267">
        <v>99</v>
      </c>
      <c r="L21" s="268">
        <v>-106</v>
      </c>
      <c r="M21" s="268">
        <v>-106</v>
      </c>
      <c r="N21" s="263">
        <f>IF(MAX(H21:J21)&gt;0,IF(MAX(H21:J21)&lt;0,0,TRUNC(MAX(H21:J21)/1)*1),"")</f>
        <v>74</v>
      </c>
      <c r="O21" s="264">
        <f>IF(MAX(K21:M21)&gt;0,IF(MAX(K21:M21)&lt;0,0,TRUNC(MAX(K21:M21)/1)*1),"")</f>
        <v>99</v>
      </c>
      <c r="P21" s="265">
        <f>IF(N21="","",IF(O21="","",IF(SUM(N21:O21)=0,"",SUM(N21:O21))))</f>
        <v>173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207.04381170442278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IF('K5'!G19="","",'K5'!G19)</f>
        <v>7.07</v>
      </c>
      <c r="T21" s="212">
        <f>IF('K5'!K19="","",'K5'!K19)</f>
        <v>11.81</v>
      </c>
      <c r="U21" s="212">
        <f>IF('K5'!N19="","",'K5'!N19)</f>
        <v>6.9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69"/>
      <c r="F22" s="231"/>
      <c r="G22" s="270" t="s">
        <v>126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248.45257404530733</v>
      </c>
      <c r="Q22" s="399"/>
      <c r="R22" s="275"/>
      <c r="S22" s="235">
        <f>IF(S21="","",S21*20)</f>
        <v>141.4</v>
      </c>
      <c r="T22" s="210">
        <f>IF(T21="","",T21*12)</f>
        <v>141.72</v>
      </c>
      <c r="U22" s="211">
        <f>IF(U21="","",IF((80+(8-ROUNDUP(U21,1))*40)&lt;0,0,80+(8-ROUNDUP(U21,1))*40))</f>
        <v>123.99999999999999</v>
      </c>
      <c r="V22" s="286">
        <f>IF(SUM(S22,T22,U22)&gt;0,SUM(S22,T22,U22),"")</f>
        <v>407.12</v>
      </c>
      <c r="W22" s="287">
        <f>IF(OR(P22="",S22="",T22="",U22=""),"",SUM(P22,S22,T22,U22))</f>
        <v>655.57257404530731</v>
      </c>
      <c r="X22" s="288">
        <v>5</v>
      </c>
      <c r="Y22" s="289"/>
      <c r="Z22" s="278"/>
    </row>
    <row r="23" spans="1:29" ht="18" customHeight="1" x14ac:dyDescent="0.15">
      <c r="A23" s="223">
        <v>71.349999999999994</v>
      </c>
      <c r="B23" s="224" t="s">
        <v>201</v>
      </c>
      <c r="C23" s="225" t="s">
        <v>207</v>
      </c>
      <c r="D23" s="315" t="s">
        <v>158</v>
      </c>
      <c r="E23" s="225" t="s">
        <v>233</v>
      </c>
      <c r="F23" s="227"/>
      <c r="G23" s="266" t="s">
        <v>234</v>
      </c>
      <c r="H23" s="267">
        <v>80</v>
      </c>
      <c r="I23" s="268">
        <v>-84</v>
      </c>
      <c r="J23" s="268">
        <v>84</v>
      </c>
      <c r="K23" s="267">
        <v>-90</v>
      </c>
      <c r="L23" s="268">
        <v>91</v>
      </c>
      <c r="M23" s="268">
        <v>95</v>
      </c>
      <c r="N23" s="263">
        <f>IF(MAX(H23:J23)&gt;0,IF(MAX(H23:J23)&lt;0,0,TRUNC(MAX(H23:J23)/1)*1),"")</f>
        <v>84</v>
      </c>
      <c r="O23" s="264">
        <f>IF(MAX(K23:M23)&gt;0,IF(MAX(K23:M23)&lt;0,0,TRUNC(MAX(K23:M23)/1)*1),"")</f>
        <v>95</v>
      </c>
      <c r="P23" s="265">
        <f>IF(N23="","",IF(O23="","",IF(SUM(N23:O23)=0,"",SUM(N23:O23))))</f>
        <v>179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220.28555864965404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>
        <f>IF('K5'!G21="","",'K5'!G21)</f>
        <v>7.09</v>
      </c>
      <c r="T23" s="212">
        <f>IF('K5'!K21="","",'K5'!K21)</f>
        <v>7.71</v>
      </c>
      <c r="U23" s="212">
        <f>IF('K5'!N21="","",'K5'!N21)</f>
        <v>7.13</v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69"/>
      <c r="F24" s="231"/>
      <c r="G24" s="270" t="s">
        <v>136</v>
      </c>
      <c r="H24" s="389"/>
      <c r="I24" s="390"/>
      <c r="J24" s="391"/>
      <c r="K24" s="392"/>
      <c r="L24" s="393"/>
      <c r="M24" s="394"/>
      <c r="N24" s="205"/>
      <c r="O24" s="209"/>
      <c r="P24" s="399">
        <f>IF(Q23="","",Q23*1.2)</f>
        <v>264.34267037958483</v>
      </c>
      <c r="Q24" s="399"/>
      <c r="R24" s="275"/>
      <c r="S24" s="235">
        <f>IF(S23="","",S23*20)</f>
        <v>141.80000000000001</v>
      </c>
      <c r="T24" s="210">
        <f>IF(T23="","",T23*12)</f>
        <v>92.52</v>
      </c>
      <c r="U24" s="211">
        <f>IF(U23="","",IF((80+(8-ROUNDUP(U23,1))*40)&lt;0,0,80+(8-ROUNDUP(U23,1))*40))</f>
        <v>112.00000000000003</v>
      </c>
      <c r="V24" s="286">
        <f>IF(SUM(S24,T24,U24)&gt;0,SUM(S24,T24,U24),"")</f>
        <v>346.32000000000005</v>
      </c>
      <c r="W24" s="287">
        <f>IF(OR(P24="",S24="",T24="",U24=""),"",SUM(P24,S24,T24,U24))</f>
        <v>610.66267037958482</v>
      </c>
      <c r="X24" s="288">
        <v>8</v>
      </c>
      <c r="Y24" s="289"/>
      <c r="Z24" s="278"/>
    </row>
    <row r="25" spans="1:29" ht="18" customHeight="1" x14ac:dyDescent="0.15">
      <c r="A25" s="223">
        <v>66.400000000000006</v>
      </c>
      <c r="B25" s="224" t="s">
        <v>106</v>
      </c>
      <c r="C25" s="225" t="s">
        <v>207</v>
      </c>
      <c r="D25" s="260" t="s">
        <v>158</v>
      </c>
      <c r="E25" s="226">
        <v>33735</v>
      </c>
      <c r="F25" s="227"/>
      <c r="G25" s="228" t="s">
        <v>235</v>
      </c>
      <c r="H25" s="229">
        <v>-79</v>
      </c>
      <c r="I25" s="230">
        <v>79</v>
      </c>
      <c r="J25" s="230">
        <v>84</v>
      </c>
      <c r="K25" s="229">
        <v>94</v>
      </c>
      <c r="L25" s="230">
        <v>-98</v>
      </c>
      <c r="M25" s="230">
        <v>-100</v>
      </c>
      <c r="N25" s="263">
        <f>IF(MAX(H25:J25)&gt;0,IF(MAX(H25:J25)&lt;0,0,TRUNC(MAX(H25:J25)/1)*1),"")</f>
        <v>84</v>
      </c>
      <c r="O25" s="264">
        <f>IF(MAX(K25:M25)&gt;0,IF(MAX(K25:M25)&lt;0,0,TRUNC(MAX(K25:M25)/1)*1),"")</f>
        <v>94</v>
      </c>
      <c r="P25" s="265">
        <f>IF(N25="","",IF(O25="","",IF(SUM(N25:O25)=0,"",SUM(N25:O25))))</f>
        <v>178</v>
      </c>
      <c r="Q25" s="276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>228.65884712490569</v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>
        <f>IF('K5'!G23="","",'K5'!G23)</f>
        <v>7.77</v>
      </c>
      <c r="T25" s="212">
        <f>IF('K5'!K23="","",'K5'!K23)</f>
        <v>14.51</v>
      </c>
      <c r="U25" s="212">
        <f>IF('K5'!N23="","",'K5'!N23)</f>
        <v>6.77</v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 t="s">
        <v>110</v>
      </c>
      <c r="H26" s="389"/>
      <c r="I26" s="390"/>
      <c r="J26" s="391"/>
      <c r="K26" s="392"/>
      <c r="L26" s="393"/>
      <c r="M26" s="394"/>
      <c r="N26" s="205"/>
      <c r="O26" s="209"/>
      <c r="P26" s="399">
        <f>IF(Q25="","",Q25*1.2)</f>
        <v>274.39061654988683</v>
      </c>
      <c r="Q26" s="399"/>
      <c r="R26" s="275"/>
      <c r="S26" s="235">
        <f>IF(S25="","",S25*20)</f>
        <v>155.39999999999998</v>
      </c>
      <c r="T26" s="210">
        <f>IF(T25="","",T25*12)</f>
        <v>174.12</v>
      </c>
      <c r="U26" s="211">
        <f>IF(U25="","",IF((80+(8-ROUNDUP(U25,1))*40)&lt;0,0,80+(8-ROUNDUP(U25,1))*40))</f>
        <v>128</v>
      </c>
      <c r="V26" s="286">
        <f>IF(SUM(S26,T26,U26)&gt;0,SUM(S26,T26,U26),"")</f>
        <v>457.52</v>
      </c>
      <c r="W26" s="287">
        <f>IF(OR(P26="",S26="",T26="",U26=""),"",SUM(P26,S26,T26,U26))</f>
        <v>731.91061654988675</v>
      </c>
      <c r="X26" s="288">
        <v>2</v>
      </c>
      <c r="Y26" s="289"/>
      <c r="Z26" s="278"/>
    </row>
    <row r="27" spans="1:29" ht="18" customHeight="1" x14ac:dyDescent="0.15">
      <c r="A27" s="223"/>
      <c r="B27" s="224"/>
      <c r="C27" s="225"/>
      <c r="D27" s="260"/>
      <c r="E27" s="226"/>
      <c r="F27" s="227"/>
      <c r="G27" s="228"/>
      <c r="H27" s="229"/>
      <c r="I27" s="230"/>
      <c r="J27" s="230"/>
      <c r="K27" s="229"/>
      <c r="L27" s="230"/>
      <c r="M27" s="230"/>
      <c r="N27" s="263" t="str">
        <f>IF(MAX(H27:J27)&gt;0,IF(MAX(H27:J27)&lt;0,0,TRUNC(MAX(H27:J27)/1)*1),"")</f>
        <v/>
      </c>
      <c r="O27" s="264" t="str">
        <f>IF(MAX(K27:M27)&gt;0,IF(MAX(K27:M27)&lt;0,0,TRUNC(MAX(K27:M27)/1)*1),"")</f>
        <v/>
      </c>
      <c r="P27" s="265" t="str">
        <f>IF(N27="","",IF(O27="","",IF(SUM(N27:O27)=0,"",SUM(N27:O27))))</f>
        <v/>
      </c>
      <c r="Q27" s="276" t="str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/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 t="str">
        <f>IF('K5'!G25="","",'K5'!G25)</f>
        <v/>
      </c>
      <c r="T27" s="212" t="str">
        <f>IF('K5'!K25="","",'K5'!K25)</f>
        <v/>
      </c>
      <c r="U27" s="212" t="str">
        <f>IF('K5'!N25="","",'K5'!N25)</f>
        <v/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203"/>
      <c r="B28" s="204"/>
      <c r="C28" s="205"/>
      <c r="D28" s="206"/>
      <c r="E28" s="207"/>
      <c r="F28" s="231"/>
      <c r="G28" s="208"/>
      <c r="H28" s="389"/>
      <c r="I28" s="390"/>
      <c r="J28" s="391"/>
      <c r="K28" s="392"/>
      <c r="L28" s="393"/>
      <c r="M28" s="394"/>
      <c r="N28" s="205"/>
      <c r="O28" s="209"/>
      <c r="P28" s="399" t="str">
        <f>IF(Q27="","",Q27*1.2)</f>
        <v/>
      </c>
      <c r="Q28" s="399"/>
      <c r="R28" s="277" t="str">
        <f>IF(OR(E28="",A28="",Z28="",Q28=""),"",IF(OR(C28="UM",C28="JM",C28="SM",C28="UK",C28="JK",C28="SK"),"",Q28*(IF(ABS(1900-YEAR((Z28+1)-E28))&lt;29,0,(VLOOKUP((YEAR(Z28)-YEAR(E28)),'Meltzer-Malone'!$A$3:$B$63,2))))))</f>
        <v/>
      </c>
      <c r="S28" s="235" t="str">
        <f>IF(S27="","",S27*20)</f>
        <v/>
      </c>
      <c r="T28" s="210" t="str">
        <f>IF(T27="","",T27*12)</f>
        <v/>
      </c>
      <c r="U28" s="211" t="str">
        <f>IF(U27="","",IF((80+(8-ROUNDUP(U27,1))*40)&lt;0,0,80+(8-ROUNDUP(U27,1))*40))</f>
        <v/>
      </c>
      <c r="V28" s="286" t="str">
        <f>IF(SUM(S28,T28,U28)&gt;0,SUM(S28,T28,U28),"")</f>
        <v/>
      </c>
      <c r="W28" s="287" t="str">
        <f>IF(OR(P28="",S28="",T28="",U28=""),"",SUM(P28,S28,T28,U28))</f>
        <v/>
      </c>
      <c r="X28" s="288"/>
      <c r="Y28" s="289"/>
      <c r="Z28" s="279"/>
    </row>
    <row r="29" spans="1:29" ht="18" customHeight="1" x14ac:dyDescent="0.15">
      <c r="A29" s="196"/>
      <c r="B29" s="224"/>
      <c r="C29" s="225"/>
      <c r="D29" s="224"/>
      <c r="E29" s="197"/>
      <c r="F29" s="197"/>
      <c r="G29" s="198"/>
      <c r="H29" s="199"/>
      <c r="I29" s="199"/>
      <c r="J29" s="199"/>
      <c r="K29" s="199"/>
      <c r="L29" s="199"/>
      <c r="M29" s="199"/>
      <c r="N29" s="263" t="str">
        <f>IF(MAX(H29:J29)&gt;0,IF(MAX(H29:J29)&lt;0,0,TRUNC(MAX(H29:J29)/1)*1),"")</f>
        <v/>
      </c>
      <c r="O29" s="264" t="str">
        <f>IF(MAX(K29:M29)&gt;0,IF(MAX(K29:M29)&lt;0,0,TRUNC(MAX(K29:M29)/1)*1),"")</f>
        <v/>
      </c>
      <c r="P29" s="265" t="str">
        <f>IF(N29="","",IF(O29="","",IF(SUM(N29:O29)=0,"",SUM(N29:O29))))</f>
        <v/>
      </c>
      <c r="Q29" s="276" t="str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/>
      </c>
      <c r="R29" s="277" t="str">
        <f>IF(OR(E29="",A29="",Z29=""),"",IF(OR(C29="UM",C29="JM",C29="SM",C29="UK",C29="JK",C29="SK"),"",Q29*(IF(ABS(1900-YEAR((Z29+1)-E29))&lt;29,0,(VLOOKUP((YEAR(Z29)-YEAR(E29)),'Meltzer-Malone'!$A$3:$B$63,2))))))</f>
        <v/>
      </c>
      <c r="S29" s="212" t="str">
        <f>IF('K5'!G27="","",'K5'!G27)</f>
        <v/>
      </c>
      <c r="T29" s="212" t="str">
        <f>IF('K5'!K27="","",'K5'!K27)</f>
        <v/>
      </c>
      <c r="U29" s="212" t="str">
        <f>IF('K5'!N27="","",'K5'!N27)</f>
        <v/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07"/>
      <c r="G30" s="208"/>
      <c r="H30" s="427"/>
      <c r="I30" s="399"/>
      <c r="J30" s="428"/>
      <c r="K30" s="427"/>
      <c r="L30" s="399"/>
      <c r="M30" s="428"/>
      <c r="N30" s="205"/>
      <c r="O30" s="209"/>
      <c r="P30" s="399" t="str">
        <f>IF(Q29="","",Q29*1.2)</f>
        <v/>
      </c>
      <c r="Q30" s="399"/>
      <c r="R30" s="277" t="str">
        <f>IF(OR(E30="",A30="",Z30="",Q30=""),"",IF(OR(C30="UM",C30="JM",C30="SM",C30="UK",C30="JK",C30="SK"),"",Q30*(IF(ABS(1900-YEAR((Z30+1)-E30))&lt;29,0,(VLOOKUP((YEAR(Z30)-YEAR(E30)),'Meltzer-Malone'!$A$3:$B$63,2))))))</f>
        <v/>
      </c>
      <c r="S30" s="235" t="str">
        <f>IF(S29="","",S29*20)</f>
        <v/>
      </c>
      <c r="T30" s="210" t="str">
        <f>IF(T29="","",T29*12)</f>
        <v/>
      </c>
      <c r="U30" s="211" t="str">
        <f>IF(U29="","",IF((80+(8-ROUNDUP(U29,1))*40)&lt;0,0,80+(8-ROUNDUP(U29,1))*40))</f>
        <v/>
      </c>
      <c r="V30" s="286" t="str">
        <f>IF(SUM(S30,T30,U30)&gt;0,SUM(S30,T30,U30),"")</f>
        <v/>
      </c>
      <c r="W30" s="287" t="str">
        <f>IF(OR(P30="",S30="",T30="",U30=""),"",SUM(P30,S30,T30,U30))</f>
        <v/>
      </c>
      <c r="X30" s="288"/>
      <c r="Y30" s="289"/>
      <c r="Z30" s="278"/>
    </row>
    <row r="31" spans="1:29" ht="18" customHeight="1" x14ac:dyDescent="0.15">
      <c r="A31" s="196"/>
      <c r="B31" s="224"/>
      <c r="C31" s="225"/>
      <c r="D31" s="224"/>
      <c r="E31" s="197"/>
      <c r="F31" s="197"/>
      <c r="G31" s="198"/>
      <c r="H31" s="199"/>
      <c r="I31" s="199"/>
      <c r="J31" s="199"/>
      <c r="K31" s="199"/>
      <c r="L31" s="199"/>
      <c r="M31" s="199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IF('K5'!G29="","",'K5'!G29)</f>
        <v/>
      </c>
      <c r="T31" s="212" t="str">
        <f>IF('K5'!K29="","",'K5'!K29)</f>
        <v/>
      </c>
      <c r="U31" s="212" t="str">
        <f>IF('K5'!N29="","",'K5'!N29)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thickBot="1" x14ac:dyDescent="0.2">
      <c r="A32" s="215"/>
      <c r="B32" s="216"/>
      <c r="C32" s="217"/>
      <c r="D32" s="218"/>
      <c r="E32" s="219"/>
      <c r="F32" s="219"/>
      <c r="G32" s="220"/>
      <c r="H32" s="424"/>
      <c r="I32" s="425"/>
      <c r="J32" s="426"/>
      <c r="K32" s="424"/>
      <c r="L32" s="425"/>
      <c r="M32" s="426"/>
      <c r="N32" s="326"/>
      <c r="O32" s="327"/>
      <c r="P32" s="425" t="str">
        <f>IF(Q31="","",Q31*1.2)</f>
        <v/>
      </c>
      <c r="Q32" s="425"/>
      <c r="R32" s="328"/>
      <c r="S32" s="221" t="str">
        <f>IF(S31="","",S31*20)</f>
        <v/>
      </c>
      <c r="T32" s="221" t="str">
        <f>IF(T31="","",T31*12)</f>
        <v/>
      </c>
      <c r="U32" s="222" t="str">
        <f>IF(U31="","",IF((80+(8-ROUNDUP(U31,1))*40)&lt;0,0,80+(8-ROUNDUP(U31,1))*40))</f>
        <v/>
      </c>
      <c r="V32" s="222" t="str">
        <f>IF(SUM(S32,T32,U32)&gt;0,SUM(S32,T32,U32),"")</f>
        <v/>
      </c>
      <c r="W32" s="309" t="str">
        <f>IF(OR(P32="",S32="",T32="",U32=""),"",SUM(P32,S32,T32,U32))</f>
        <v/>
      </c>
      <c r="X32" s="310"/>
      <c r="Y32" s="311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13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254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99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100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15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152"/>
      <c r="J39" s="48"/>
      <c r="K39" s="409" t="s">
        <v>98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152"/>
      <c r="J40" s="156"/>
      <c r="K40" s="409" t="s">
        <v>94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94</v>
      </c>
      <c r="D42" s="409"/>
      <c r="E42" s="409"/>
      <c r="F42" s="409"/>
      <c r="G42" s="409"/>
      <c r="H42" s="155" t="s">
        <v>23</v>
      </c>
      <c r="I42" s="152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15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15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15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15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U5:V5"/>
    <mergeCell ref="K43:Y43"/>
    <mergeCell ref="K44:Y44"/>
    <mergeCell ref="K45:Y45"/>
    <mergeCell ref="K46:Y46"/>
    <mergeCell ref="P10:Q10"/>
    <mergeCell ref="P26:Q26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H36:I36"/>
    <mergeCell ref="C35:G35"/>
    <mergeCell ref="P16:Q16"/>
    <mergeCell ref="P14:Q14"/>
    <mergeCell ref="P12:Q12"/>
    <mergeCell ref="H34:I34"/>
    <mergeCell ref="H35:I35"/>
    <mergeCell ref="H28:J28"/>
    <mergeCell ref="K28:M28"/>
    <mergeCell ref="P24:Q24"/>
    <mergeCell ref="P22:Q22"/>
    <mergeCell ref="P20:Q20"/>
    <mergeCell ref="P18:Q18"/>
    <mergeCell ref="P32:Q32"/>
    <mergeCell ref="P30:Q30"/>
    <mergeCell ref="P28:Q28"/>
    <mergeCell ref="G2:Q2"/>
    <mergeCell ref="G3:Q3"/>
    <mergeCell ref="H7:J7"/>
    <mergeCell ref="K7:M7"/>
    <mergeCell ref="N7:Q7"/>
    <mergeCell ref="P5:S5"/>
    <mergeCell ref="H12:J12"/>
    <mergeCell ref="H14:J14"/>
    <mergeCell ref="K14:M14"/>
    <mergeCell ref="K12:M12"/>
    <mergeCell ref="A5:B5"/>
    <mergeCell ref="H5:I5"/>
    <mergeCell ref="K8:M8"/>
    <mergeCell ref="H10:J10"/>
    <mergeCell ref="K10:M10"/>
    <mergeCell ref="C5:G5"/>
    <mergeCell ref="H8:J8"/>
    <mergeCell ref="J5:N5"/>
    <mergeCell ref="H16:J16"/>
    <mergeCell ref="K16:M16"/>
    <mergeCell ref="H18:J18"/>
    <mergeCell ref="K18:M18"/>
    <mergeCell ref="H20:J20"/>
    <mergeCell ref="K20:M20"/>
    <mergeCell ref="H32:J32"/>
    <mergeCell ref="K32:M32"/>
    <mergeCell ref="H22:J22"/>
    <mergeCell ref="K22:M22"/>
    <mergeCell ref="H24:J24"/>
    <mergeCell ref="K24:M24"/>
    <mergeCell ref="H26:J26"/>
    <mergeCell ref="K26:M26"/>
    <mergeCell ref="H30:J30"/>
    <mergeCell ref="K30:M30"/>
  </mergeCells>
  <phoneticPr fontId="0" type="noConversion"/>
  <conditionalFormatting sqref="H31:M31 H29:M29">
    <cfRule type="cellIs" dxfId="117" priority="85" stopIfTrue="1" operator="between">
      <formula>1</formula>
      <formula>300</formula>
    </cfRule>
    <cfRule type="cellIs" dxfId="116" priority="86" stopIfTrue="1" operator="lessThanOrEqual">
      <formula>0</formula>
    </cfRule>
  </conditionalFormatting>
  <conditionalFormatting sqref="H27:M27">
    <cfRule type="cellIs" dxfId="115" priority="47" stopIfTrue="1" operator="between">
      <formula>1</formula>
      <formula>300</formula>
    </cfRule>
    <cfRule type="cellIs" dxfId="114" priority="48" stopIfTrue="1" operator="lessThanOrEqual">
      <formula>0</formula>
    </cfRule>
  </conditionalFormatting>
  <conditionalFormatting sqref="H21:M21">
    <cfRule type="cellIs" dxfId="113" priority="7" stopIfTrue="1" operator="between">
      <formula>1</formula>
      <formula>300</formula>
    </cfRule>
    <cfRule type="cellIs" dxfId="112" priority="8" stopIfTrue="1" operator="lessThanOrEqual">
      <formula>0</formula>
    </cfRule>
  </conditionalFormatting>
  <conditionalFormatting sqref="H15:M15">
    <cfRule type="cellIs" dxfId="111" priority="5" stopIfTrue="1" operator="between">
      <formula>1</formula>
      <formula>300</formula>
    </cfRule>
    <cfRule type="cellIs" dxfId="110" priority="6" stopIfTrue="1" operator="lessThanOrEqual">
      <formula>0</formula>
    </cfRule>
  </conditionalFormatting>
  <conditionalFormatting sqref="H13:M13">
    <cfRule type="cellIs" dxfId="109" priority="3" stopIfTrue="1" operator="between">
      <formula>1</formula>
      <formula>300</formula>
    </cfRule>
    <cfRule type="cellIs" dxfId="108" priority="4" stopIfTrue="1" operator="lessThanOrEqual">
      <formula>0</formula>
    </cfRule>
  </conditionalFormatting>
  <conditionalFormatting sqref="H23:M23">
    <cfRule type="cellIs" dxfId="107" priority="1" stopIfTrue="1" operator="between">
      <formula>1</formula>
      <formula>300</formula>
    </cfRule>
    <cfRule type="cellIs" dxfId="106" priority="2" stopIfTrue="1" operator="lessThanOrEqual">
      <formula>0</formula>
    </cfRule>
  </conditionalFormatting>
  <conditionalFormatting sqref="H11:M11">
    <cfRule type="cellIs" dxfId="105" priority="13" stopIfTrue="1" operator="between">
      <formula>1</formula>
      <formula>300</formula>
    </cfRule>
    <cfRule type="cellIs" dxfId="104" priority="14" stopIfTrue="1" operator="lessThanOrEqual">
      <formula>0</formula>
    </cfRule>
  </conditionalFormatting>
  <conditionalFormatting sqref="H25:M25">
    <cfRule type="cellIs" dxfId="103" priority="9" stopIfTrue="1" operator="between">
      <formula>1</formula>
      <formula>300</formula>
    </cfRule>
    <cfRule type="cellIs" dxfId="102" priority="10" stopIfTrue="1" operator="lessThanOrEqual">
      <formula>0</formula>
    </cfRule>
  </conditionalFormatting>
  <conditionalFormatting sqref="H17:M17">
    <cfRule type="cellIs" dxfId="101" priority="17" stopIfTrue="1" operator="between">
      <formula>1</formula>
      <formula>300</formula>
    </cfRule>
    <cfRule type="cellIs" dxfId="100" priority="18" stopIfTrue="1" operator="lessThanOrEqual">
      <formula>0</formula>
    </cfRule>
  </conditionalFormatting>
  <conditionalFormatting sqref="H9:M9">
    <cfRule type="cellIs" dxfId="99" priority="15" stopIfTrue="1" operator="between">
      <formula>1</formula>
      <formula>300</formula>
    </cfRule>
    <cfRule type="cellIs" dxfId="98" priority="16" stopIfTrue="1" operator="lessThanOrEqual">
      <formula>0</formula>
    </cfRule>
  </conditionalFormatting>
  <conditionalFormatting sqref="H19:M19">
    <cfRule type="cellIs" dxfId="97" priority="11" stopIfTrue="1" operator="between">
      <formula>1</formula>
      <formula>300</formula>
    </cfRule>
    <cfRule type="cellIs" dxfId="96" priority="1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9 C11 C13 C15 C17 C19 C21 C23 C25 C27 C29 C31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53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AC55"/>
  <sheetViews>
    <sheetView showGridLines="0" showRowColHeaders="0" showZeros="0" topLeftCell="A2" workbookViewId="0">
      <selection activeCell="A9" sqref="A9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9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9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271"/>
      <c r="S2" s="37"/>
      <c r="T2" s="37"/>
      <c r="U2" s="37"/>
      <c r="V2" s="37"/>
      <c r="W2" s="37"/>
      <c r="X2" s="37"/>
      <c r="Y2" s="37"/>
    </row>
    <row r="3" spans="1:29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272"/>
      <c r="S3" s="37"/>
      <c r="T3" s="37"/>
      <c r="U3" s="37"/>
      <c r="V3" s="37"/>
      <c r="W3" s="37"/>
      <c r="X3" s="37"/>
      <c r="Y3" s="37"/>
    </row>
    <row r="4" spans="1:29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9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53" t="s">
        <v>1</v>
      </c>
      <c r="P5" s="407" t="s">
        <v>85</v>
      </c>
      <c r="Q5" s="407"/>
      <c r="R5" s="407"/>
      <c r="S5" s="407"/>
      <c r="T5" s="53" t="s">
        <v>2</v>
      </c>
      <c r="U5" s="412">
        <v>42994</v>
      </c>
      <c r="V5" s="412"/>
      <c r="W5" s="54" t="s">
        <v>25</v>
      </c>
      <c r="X5" s="55">
        <v>6</v>
      </c>
      <c r="Y5" s="55"/>
    </row>
    <row r="6" spans="1:29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9" x14ac:dyDescent="0.15">
      <c r="A7" s="59" t="s">
        <v>4</v>
      </c>
      <c r="B7" s="60" t="s">
        <v>3</v>
      </c>
      <c r="C7" s="61" t="s">
        <v>32</v>
      </c>
      <c r="D7" s="62" t="s">
        <v>32</v>
      </c>
      <c r="E7" s="63" t="s">
        <v>5</v>
      </c>
      <c r="F7" s="63" t="s">
        <v>33</v>
      </c>
      <c r="G7" s="63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63" t="s">
        <v>70</v>
      </c>
      <c r="W7" s="64" t="s">
        <v>38</v>
      </c>
      <c r="X7" s="64" t="s">
        <v>39</v>
      </c>
      <c r="Y7" s="65" t="s">
        <v>40</v>
      </c>
    </row>
    <row r="8" spans="1:29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71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9" ht="18" customHeight="1" x14ac:dyDescent="0.15">
      <c r="A9" s="223">
        <v>61.39</v>
      </c>
      <c r="B9" s="224" t="s">
        <v>120</v>
      </c>
      <c r="C9" s="225" t="s">
        <v>238</v>
      </c>
      <c r="D9" s="225" t="s">
        <v>158</v>
      </c>
      <c r="E9" s="225" t="s">
        <v>239</v>
      </c>
      <c r="F9" s="227"/>
      <c r="G9" s="266" t="s">
        <v>240</v>
      </c>
      <c r="H9" s="267">
        <v>-55</v>
      </c>
      <c r="I9" s="268">
        <v>55</v>
      </c>
      <c r="J9" s="268">
        <v>-59</v>
      </c>
      <c r="K9" s="267">
        <v>65</v>
      </c>
      <c r="L9" s="268">
        <v>68</v>
      </c>
      <c r="M9" s="268">
        <v>-70</v>
      </c>
      <c r="N9" s="263">
        <f>IF(MAX(H9:J9)&gt;0,IF(MAX(H9:J9)&lt;0,0,TRUNC(MAX(H9:J9)/1)*1),"")</f>
        <v>55</v>
      </c>
      <c r="O9" s="264">
        <f>IF(MAX(K9:M9)&gt;0,IF(MAX(K9:M9)&lt;0,0,TRUNC(MAX(K9:M9)/1)*1),"")</f>
        <v>68</v>
      </c>
      <c r="P9" s="265">
        <f>IF(N9="","",IF(O9="","",IF(SUM(N9:O9)=0,"",SUM(N9:O9))))</f>
        <v>123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179.15345321069455</v>
      </c>
      <c r="R9" s="200">
        <f>IF(OR(E9="",A9="",Z9="",Q9=""),"",IF(OR(C9="UM",C9="JM",C9="SM",C9="UK",C9="JK",C9="SK"),"",Q9*(IF(ABS(1900-YEAR((Z9+1)-E9))&lt;29,0,(VLOOKUP((YEAR(Z9)-YEAR(E9)),'Meltzer-Malone'!$A$3:$B$63,2))))))</f>
        <v>198.68117961066025</v>
      </c>
      <c r="S9" s="201">
        <f>IF('K6'!G7="","",'K6'!G7)</f>
        <v>7.17</v>
      </c>
      <c r="T9" s="201">
        <f>IF('K6'!K7="","",'K6'!K7)</f>
        <v>8.4499999999999993</v>
      </c>
      <c r="U9" s="201">
        <f>IF('K6'!N7="","",'K6'!N7)</f>
        <v>6.69</v>
      </c>
      <c r="V9" s="201"/>
      <c r="W9" s="202"/>
      <c r="X9" s="233"/>
      <c r="Y9" s="234" t="s">
        <v>21</v>
      </c>
      <c r="Z9" s="278">
        <f>U5</f>
        <v>42994</v>
      </c>
    </row>
    <row r="10" spans="1:29" ht="18" customHeight="1" x14ac:dyDescent="0.15">
      <c r="A10" s="203"/>
      <c r="B10" s="204"/>
      <c r="C10" s="205"/>
      <c r="D10" s="206"/>
      <c r="E10" s="269"/>
      <c r="F10" s="231"/>
      <c r="G10" s="270" t="s">
        <v>164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214.98414385283345</v>
      </c>
      <c r="Q10" s="399"/>
      <c r="R10" s="275"/>
      <c r="S10" s="210">
        <f>IF(S9="","",S9*20)</f>
        <v>143.4</v>
      </c>
      <c r="T10" s="210">
        <f>IF(T9="","",T9*12)</f>
        <v>101.39999999999999</v>
      </c>
      <c r="U10" s="211">
        <f>IF(U9="","",IF((80+(8-ROUNDUP(U9,1))*40)&lt;0,0,80+(8-ROUNDUP(U9,1))*40))</f>
        <v>132.00000000000003</v>
      </c>
      <c r="V10" s="286">
        <f>IF(SUM(S10,T10,U10)&gt;0,SUM(S10,T10,U10),"")</f>
        <v>376.80000000000007</v>
      </c>
      <c r="W10" s="287">
        <f>IF(OR(P10="",S10="",T10="",U10=""),"",SUM(P10,S10,T10,U10))</f>
        <v>591.78414385283349</v>
      </c>
      <c r="X10" s="288">
        <v>23</v>
      </c>
      <c r="Y10" s="289"/>
      <c r="Z10" s="278"/>
    </row>
    <row r="11" spans="1:29" ht="18" customHeight="1" x14ac:dyDescent="0.15">
      <c r="A11" s="223">
        <v>72.010000000000005</v>
      </c>
      <c r="B11" s="224" t="s">
        <v>117</v>
      </c>
      <c r="C11" s="225" t="s">
        <v>134</v>
      </c>
      <c r="D11" s="225" t="s">
        <v>158</v>
      </c>
      <c r="E11" s="225" t="s">
        <v>241</v>
      </c>
      <c r="F11" s="227"/>
      <c r="G11" s="266" t="s">
        <v>242</v>
      </c>
      <c r="H11" s="267">
        <v>88</v>
      </c>
      <c r="I11" s="268">
        <v>92</v>
      </c>
      <c r="J11" s="268">
        <v>95</v>
      </c>
      <c r="K11" s="267">
        <v>92</v>
      </c>
      <c r="L11" s="268">
        <v>97</v>
      </c>
      <c r="M11" s="268">
        <v>102</v>
      </c>
      <c r="N11" s="263">
        <f>IF(MAX(H11:J11)&gt;0,IF(MAX(H11:J11)&lt;0,0,TRUNC(MAX(H11:J11)/1)*1),"")</f>
        <v>95</v>
      </c>
      <c r="O11" s="264">
        <f>IF(MAX(K11:M11)&gt;0,IF(MAX(K11:M11)&lt;0,0,TRUNC(MAX(K11:M11)/1)*1),"")</f>
        <v>102</v>
      </c>
      <c r="P11" s="265">
        <f>IF(N11="","",IF(O11="","",IF(SUM(N11:O11)=0,"",SUM(N11:O11))))</f>
        <v>197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258.03714561884726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IF('K6'!G9="","",'K6'!G9)</f>
        <v>9.39</v>
      </c>
      <c r="T11" s="212">
        <f>IF('K6'!K9="","",'K6'!K9)</f>
        <v>12.94</v>
      </c>
      <c r="U11" s="212">
        <f>IF('K6'!N9="","",'K6'!N9)</f>
        <v>6.13</v>
      </c>
      <c r="V11" s="201"/>
      <c r="W11" s="202"/>
      <c r="X11" s="213"/>
      <c r="Y11" s="214"/>
      <c r="Z11" s="278">
        <f>U5</f>
        <v>42994</v>
      </c>
      <c r="AC11" t="s">
        <v>21</v>
      </c>
    </row>
    <row r="12" spans="1:29" ht="18" customHeight="1" x14ac:dyDescent="0.15">
      <c r="A12" s="203"/>
      <c r="B12" s="204"/>
      <c r="C12" s="205"/>
      <c r="D12" s="206"/>
      <c r="E12" s="269"/>
      <c r="F12" s="231"/>
      <c r="G12" s="270" t="s">
        <v>84</v>
      </c>
      <c r="H12" s="389"/>
      <c r="I12" s="390"/>
      <c r="J12" s="391"/>
      <c r="K12" s="392"/>
      <c r="L12" s="393"/>
      <c r="M12" s="394"/>
      <c r="N12" s="205"/>
      <c r="O12" s="209"/>
      <c r="P12" s="399">
        <f>IF(Q11="","",Q11*1.2)</f>
        <v>309.64457474261673</v>
      </c>
      <c r="Q12" s="399"/>
      <c r="R12" s="275"/>
      <c r="S12" s="210">
        <f>IF(S11="","",S11*20)</f>
        <v>187.8</v>
      </c>
      <c r="T12" s="210">
        <f>IF(T11="","",T11*12)</f>
        <v>155.28</v>
      </c>
      <c r="U12" s="211">
        <f>IF(U11="","",IF((80+(8-ROUNDUP(U11,1))*40)&lt;0,0,80+(8-ROUNDUP(U11,1))*40))</f>
        <v>152.00000000000003</v>
      </c>
      <c r="V12" s="286">
        <f>IF(SUM(S12,T12,U12)&gt;0,SUM(S12,T12,U12),"")</f>
        <v>495.08000000000004</v>
      </c>
      <c r="W12" s="287">
        <f>IF(OR(P12="",S12="",T12="",U12=""),"",SUM(P12,S12,T12,U12))</f>
        <v>804.72457474261671</v>
      </c>
      <c r="X12" s="288">
        <v>12</v>
      </c>
      <c r="Y12" s="289"/>
      <c r="Z12" s="278"/>
    </row>
    <row r="13" spans="1:29" ht="18" customHeight="1" x14ac:dyDescent="0.15">
      <c r="A13" s="223">
        <v>71.8</v>
      </c>
      <c r="B13" s="224" t="s">
        <v>117</v>
      </c>
      <c r="C13" s="225" t="s">
        <v>134</v>
      </c>
      <c r="D13" s="225" t="s">
        <v>158</v>
      </c>
      <c r="E13" s="225" t="s">
        <v>243</v>
      </c>
      <c r="F13" s="227"/>
      <c r="G13" s="266" t="s">
        <v>244</v>
      </c>
      <c r="H13" s="267">
        <v>-80</v>
      </c>
      <c r="I13" s="268">
        <v>80</v>
      </c>
      <c r="J13" s="268">
        <v>-85</v>
      </c>
      <c r="K13" s="267">
        <v>100</v>
      </c>
      <c r="L13" s="268">
        <v>105</v>
      </c>
      <c r="M13" s="268">
        <v>-110</v>
      </c>
      <c r="N13" s="263">
        <f>IF(MAX(H13:J13)&gt;0,IF(MAX(H13:J13)&lt;0,0,TRUNC(MAX(H13:J13)/1)*1),"")</f>
        <v>80</v>
      </c>
      <c r="O13" s="264">
        <f>IF(MAX(K13:M13)&gt;0,IF(MAX(K13:M13)&lt;0,0,TRUNC(MAX(K13:M13)/1)*1),"")</f>
        <v>105</v>
      </c>
      <c r="P13" s="265">
        <f>IF(N13="","",IF(O13="","",IF(SUM(N13:O13)=0,"",SUM(N13:O13))))</f>
        <v>185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242.75214301376712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IF('K6'!G11="","",'K6'!G11)</f>
        <v>8.3800000000000008</v>
      </c>
      <c r="T13" s="212">
        <f>IF('K6'!K11="","",'K6'!K11)</f>
        <v>10.98</v>
      </c>
      <c r="U13" s="212">
        <f>IF('K6'!N11="","",'K6'!N11)</f>
        <v>6.55</v>
      </c>
      <c r="V13" s="201"/>
      <c r="W13" s="202"/>
      <c r="X13" s="213"/>
      <c r="Y13" s="214"/>
      <c r="Z13" s="278">
        <f>U5</f>
        <v>42994</v>
      </c>
    </row>
    <row r="14" spans="1:29" ht="18" customHeight="1" x14ac:dyDescent="0.15">
      <c r="A14" s="203"/>
      <c r="B14" s="204"/>
      <c r="C14" s="205"/>
      <c r="D14" s="206"/>
      <c r="E14" s="269"/>
      <c r="F14" s="231"/>
      <c r="G14" s="270" t="s">
        <v>209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291.30257161652054</v>
      </c>
      <c r="Q14" s="399"/>
      <c r="R14" s="275"/>
      <c r="S14" s="210">
        <f>IF(S13="","",S13*20)</f>
        <v>167.60000000000002</v>
      </c>
      <c r="T14" s="210">
        <f>IF(T13="","",T13*12)</f>
        <v>131.76</v>
      </c>
      <c r="U14" s="211">
        <f>IF(U13="","",IF((80+(8-ROUNDUP(U13,1))*40)&lt;0,0,80+(8-ROUNDUP(U13,1))*40))</f>
        <v>136</v>
      </c>
      <c r="V14" s="286">
        <f>IF(SUM(S14,T14,U14)&gt;0,SUM(S14,T14,U14),"")</f>
        <v>435.36</v>
      </c>
      <c r="W14" s="287">
        <f>IF(OR(P14="",S14="",T14="",U14=""),"",SUM(P14,S14,T14,U14))</f>
        <v>726.66257161652061</v>
      </c>
      <c r="X14" s="288">
        <v>20</v>
      </c>
      <c r="Y14" s="289"/>
      <c r="Z14" s="278"/>
    </row>
    <row r="15" spans="1:29" ht="18" customHeight="1" x14ac:dyDescent="0.15">
      <c r="A15" s="223">
        <v>85.94</v>
      </c>
      <c r="B15" s="224" t="s">
        <v>114</v>
      </c>
      <c r="C15" s="225" t="s">
        <v>134</v>
      </c>
      <c r="D15" s="315" t="s">
        <v>158</v>
      </c>
      <c r="E15" s="225" t="s">
        <v>245</v>
      </c>
      <c r="F15" s="227"/>
      <c r="G15" s="266" t="s">
        <v>246</v>
      </c>
      <c r="H15" s="267">
        <v>82</v>
      </c>
      <c r="I15" s="268">
        <v>87</v>
      </c>
      <c r="J15" s="268">
        <v>-90</v>
      </c>
      <c r="K15" s="267">
        <v>100</v>
      </c>
      <c r="L15" s="268">
        <v>108</v>
      </c>
      <c r="M15" s="268">
        <v>112</v>
      </c>
      <c r="N15" s="263">
        <f>IF(MAX(H15:J15)&gt;0,IF(MAX(H15:J15)&lt;0,0,TRUNC(MAX(H15:J15)/1)*1),"")</f>
        <v>87</v>
      </c>
      <c r="O15" s="264">
        <f>IF(MAX(K15:M15)&gt;0,IF(MAX(K15:M15)&lt;0,0,TRUNC(MAX(K15:M15)/1)*1),"")</f>
        <v>112</v>
      </c>
      <c r="P15" s="265">
        <f>IF(N15="","",IF(O15="","",IF(SUM(N15:O15)=0,"",SUM(N15:O15))))</f>
        <v>199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236.52844816885803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IF('K6'!G13="","",'K6'!G13)</f>
        <v>7.03</v>
      </c>
      <c r="T15" s="212">
        <f>IF('K6'!K13="","",'K6'!K13)</f>
        <v>10.52</v>
      </c>
      <c r="U15" s="212">
        <f>IF('K6'!N13="","",'K6'!N13)</f>
        <v>7.33</v>
      </c>
      <c r="V15" s="201"/>
      <c r="W15" s="202"/>
      <c r="X15" s="213"/>
      <c r="Y15" s="214" t="s">
        <v>21</v>
      </c>
      <c r="Z15" s="278">
        <f>U5</f>
        <v>42994</v>
      </c>
    </row>
    <row r="16" spans="1:29" ht="18" customHeight="1" x14ac:dyDescent="0.15">
      <c r="A16" s="355"/>
      <c r="B16" s="204"/>
      <c r="C16" s="205"/>
      <c r="D16" s="206"/>
      <c r="E16" s="269"/>
      <c r="F16" s="231"/>
      <c r="G16" s="270" t="s">
        <v>209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283.83413780262964</v>
      </c>
      <c r="Q16" s="399"/>
      <c r="R16" s="275"/>
      <c r="S16" s="210">
        <f>IF(S15="","",S15*20)</f>
        <v>140.6</v>
      </c>
      <c r="T16" s="210">
        <f>IF(T15="","",T15*12)</f>
        <v>126.24</v>
      </c>
      <c r="U16" s="211">
        <f>IF(U15="","",IF((80+(8-ROUNDUP(U15,1))*40)&lt;0,0,80+(8-ROUNDUP(U15,1))*40))</f>
        <v>104.00000000000003</v>
      </c>
      <c r="V16" s="286">
        <f>IF(SUM(S16,T16,U16)&gt;0,SUM(S16,T16,U16),"")</f>
        <v>370.84000000000003</v>
      </c>
      <c r="W16" s="287">
        <f>IF(OR(P16="",S16="",T16="",U16=""),"",SUM(P16,S16,T16,U16))</f>
        <v>654.67413780262962</v>
      </c>
      <c r="X16" s="288">
        <v>22</v>
      </c>
      <c r="Y16" s="289"/>
      <c r="Z16" s="278"/>
    </row>
    <row r="17" spans="1:29" ht="18" customHeight="1" x14ac:dyDescent="0.15">
      <c r="A17" s="223">
        <v>99.72</v>
      </c>
      <c r="B17" s="224" t="s">
        <v>170</v>
      </c>
      <c r="C17" s="225" t="s">
        <v>134</v>
      </c>
      <c r="D17" s="224" t="s">
        <v>158</v>
      </c>
      <c r="E17" s="226">
        <v>32064</v>
      </c>
      <c r="F17" s="227"/>
      <c r="G17" s="228" t="s">
        <v>247</v>
      </c>
      <c r="H17" s="261">
        <v>72</v>
      </c>
      <c r="I17" s="262">
        <v>77</v>
      </c>
      <c r="J17" s="262">
        <v>-80</v>
      </c>
      <c r="K17" s="261">
        <v>99</v>
      </c>
      <c r="L17" s="262">
        <v>104</v>
      </c>
      <c r="M17" s="262">
        <v>-107</v>
      </c>
      <c r="N17" s="263">
        <f>IF(MAX(H17:J17)&gt;0,IF(MAX(H17:J17)&lt;0,0,TRUNC(MAX(H17:J17)/1)*1),"")</f>
        <v>77</v>
      </c>
      <c r="O17" s="264">
        <f>IF(MAX(K17:M17)&gt;0,IF(MAX(K17:M17)&lt;0,0,TRUNC(MAX(K17:M17)/1)*1),"")</f>
        <v>104</v>
      </c>
      <c r="P17" s="265">
        <f>IF(N17="","",IF(O17="","",IF(SUM(N17:O17)=0,"",SUM(N17:O17))))</f>
        <v>181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201.59832602397876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IF('K6'!G15="","",'K6'!G15)</f>
        <v>5.67</v>
      </c>
      <c r="T17" s="212">
        <f>IF('K6'!K15="","",'K6'!K15)</f>
        <v>8.4</v>
      </c>
      <c r="U17" s="212">
        <f>IF('K6'!N15="","",'K6'!N15)</f>
        <v>8.4700000000000006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07"/>
      <c r="F18" s="231"/>
      <c r="G18" s="208" t="s">
        <v>188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241.9179912287745</v>
      </c>
      <c r="Q18" s="399"/>
      <c r="R18" s="275"/>
      <c r="S18" s="210">
        <f>IF(S17="","",S17*20)</f>
        <v>113.4</v>
      </c>
      <c r="T18" s="210">
        <f>IF(T17="","",T17*12)</f>
        <v>100.80000000000001</v>
      </c>
      <c r="U18" s="211">
        <f>IF(U17="","",IF((80+(8-ROUNDUP(U17,1))*40)&lt;0,0,80+(8-ROUNDUP(U17,1))*40))</f>
        <v>60</v>
      </c>
      <c r="V18" s="286">
        <f>IF(SUM(S18,T18,U18)&gt;0,SUM(S18,T18,U18),"")</f>
        <v>274.20000000000005</v>
      </c>
      <c r="W18" s="287">
        <f>IF(OR(P18="",S18="",T18="",U18=""),"",SUM(P18,S18,T18,U18))</f>
        <v>516.1179912287746</v>
      </c>
      <c r="X18" s="288">
        <v>24</v>
      </c>
      <c r="Y18" s="289"/>
      <c r="Z18" s="278"/>
      <c r="AC18" t="s">
        <v>21</v>
      </c>
    </row>
    <row r="19" spans="1:29" ht="18" customHeight="1" x14ac:dyDescent="0.15">
      <c r="A19" s="223">
        <v>84.23</v>
      </c>
      <c r="B19" s="224" t="s">
        <v>111</v>
      </c>
      <c r="C19" s="225" t="s">
        <v>134</v>
      </c>
      <c r="D19" s="224" t="s">
        <v>158</v>
      </c>
      <c r="E19" s="226">
        <v>35261</v>
      </c>
      <c r="F19" s="227"/>
      <c r="G19" s="228" t="s">
        <v>248</v>
      </c>
      <c r="H19" s="261">
        <v>79</v>
      </c>
      <c r="I19" s="262">
        <v>-84</v>
      </c>
      <c r="J19" s="262">
        <v>-85</v>
      </c>
      <c r="K19" s="261">
        <v>100</v>
      </c>
      <c r="L19" s="262">
        <v>107</v>
      </c>
      <c r="M19" s="262" t="s">
        <v>253</v>
      </c>
      <c r="N19" s="263">
        <f>IF(MAX(H19:J19)&gt;0,IF(MAX(H19:J19)&lt;0,0,TRUNC(MAX(H19:J19)/1)*1),"")</f>
        <v>79</v>
      </c>
      <c r="O19" s="264">
        <f>IF(MAX(K19:M19)&gt;0,IF(MAX(K19:M19)&lt;0,0,TRUNC(MAX(K19:M19)/1)*1),"")</f>
        <v>107</v>
      </c>
      <c r="P19" s="265">
        <f>IF(N19="","",IF(O19="","",IF(SUM(N19:O19)=0,"",SUM(N19:O19))))</f>
        <v>186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223.28812376773891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IF('K6'!G17="","",'K6'!G17)</f>
        <v>8.6199999999999992</v>
      </c>
      <c r="T19" s="212">
        <f>IF('K6'!K17="","",'K6'!K17)</f>
        <v>12.94</v>
      </c>
      <c r="U19" s="212">
        <f>IF('K6'!N17="","",'K6'!N17)</f>
        <v>6.43</v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07"/>
      <c r="F20" s="231"/>
      <c r="G20" s="208" t="s">
        <v>113</v>
      </c>
      <c r="H20" s="389"/>
      <c r="I20" s="390"/>
      <c r="J20" s="391"/>
      <c r="K20" s="392"/>
      <c r="L20" s="393"/>
      <c r="M20" s="394"/>
      <c r="N20" s="205"/>
      <c r="O20" s="209"/>
      <c r="P20" s="399">
        <f>IF(Q19="","",Q19*1.2)</f>
        <v>267.9457485212867</v>
      </c>
      <c r="Q20" s="399"/>
      <c r="R20" s="275"/>
      <c r="S20" s="210">
        <f>IF(S19="","",S19*20)</f>
        <v>172.39999999999998</v>
      </c>
      <c r="T20" s="210">
        <f>IF(T19="","",T19*12)</f>
        <v>155.28</v>
      </c>
      <c r="U20" s="211">
        <f>IF(U19="","",IF((80+(8-ROUNDUP(U19,1))*40)&lt;0,0,80+(8-ROUNDUP(U19,1))*40))</f>
        <v>140</v>
      </c>
      <c r="V20" s="286">
        <f>IF(SUM(S20,T20,U20)&gt;0,SUM(S20,T20,U20),"")</f>
        <v>467.67999999999995</v>
      </c>
      <c r="W20" s="287">
        <f>IF(OR(P20="",S20="",T20="",U20=""),"",SUM(P20,S20,T20,U20))</f>
        <v>735.62574852128671</v>
      </c>
      <c r="X20" s="288">
        <v>19</v>
      </c>
      <c r="Y20" s="289"/>
      <c r="Z20" s="278"/>
    </row>
    <row r="21" spans="1:29" ht="18" customHeight="1" x14ac:dyDescent="0.15">
      <c r="A21" s="223">
        <v>89.57</v>
      </c>
      <c r="B21" s="260" t="s">
        <v>114</v>
      </c>
      <c r="C21" s="225" t="s">
        <v>134</v>
      </c>
      <c r="D21" s="260" t="s">
        <v>158</v>
      </c>
      <c r="E21" s="226">
        <v>35194</v>
      </c>
      <c r="F21" s="227"/>
      <c r="G21" s="228" t="s">
        <v>249</v>
      </c>
      <c r="H21" s="229">
        <v>95</v>
      </c>
      <c r="I21" s="230">
        <v>100</v>
      </c>
      <c r="J21" s="230">
        <v>-105</v>
      </c>
      <c r="K21" s="229">
        <v>125</v>
      </c>
      <c r="L21" s="230">
        <v>130</v>
      </c>
      <c r="M21" s="230">
        <v>-135</v>
      </c>
      <c r="N21" s="263">
        <f>IF(MAX(H21:J21)&gt;0,IF(MAX(H21:J21)&lt;0,0,TRUNC(MAX(H21:J21)/1)*1),"")</f>
        <v>100</v>
      </c>
      <c r="O21" s="264">
        <f>IF(MAX(K21:M21)&gt;0,IF(MAX(K21:M21)&lt;0,0,TRUNC(MAX(K21:M21)/1)*1),"")</f>
        <v>130</v>
      </c>
      <c r="P21" s="265">
        <f>IF(N21="","",IF(O21="","",IF(SUM(N21:O21)=0,"",SUM(N21:O21))))</f>
        <v>230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268.06603564524357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IF('K6'!G19="","",'K6'!G19)</f>
        <v>7.35</v>
      </c>
      <c r="T21" s="212">
        <f>IF('K6'!K19="","",'K6'!K19)</f>
        <v>11.96</v>
      </c>
      <c r="U21" s="212">
        <f>IF('K6'!N19="","",'K6'!N19)</f>
        <v>6.52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07"/>
      <c r="F22" s="231"/>
      <c r="G22" s="208" t="s">
        <v>119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321.67924277429228</v>
      </c>
      <c r="Q22" s="399"/>
      <c r="R22" s="275"/>
      <c r="S22" s="210">
        <f>IF(S21="","",S21*20)</f>
        <v>147</v>
      </c>
      <c r="T22" s="210">
        <f>IF(T21="","",T21*12)</f>
        <v>143.52000000000001</v>
      </c>
      <c r="U22" s="211">
        <f>IF(U21="","",IF((80+(8-ROUNDUP(U21,1))*40)&lt;0,0,80+(8-ROUNDUP(U21,1))*40))</f>
        <v>136</v>
      </c>
      <c r="V22" s="286">
        <f>IF(SUM(S22,T22,U22)&gt;0,SUM(S22,T22,U22),"")</f>
        <v>426.52</v>
      </c>
      <c r="W22" s="287">
        <f>IF(OR(P22="",S22="",T22="",U22=""),"",SUM(P22,S22,T22,U22))</f>
        <v>748.19924277429232</v>
      </c>
      <c r="X22" s="288">
        <v>18</v>
      </c>
      <c r="Y22" s="289"/>
      <c r="Z22" s="278"/>
    </row>
    <row r="23" spans="1:29" ht="18" customHeight="1" x14ac:dyDescent="0.15">
      <c r="A23" s="223">
        <v>71.47</v>
      </c>
      <c r="B23" s="224" t="s">
        <v>117</v>
      </c>
      <c r="C23" s="225" t="s">
        <v>134</v>
      </c>
      <c r="D23" s="225" t="s">
        <v>158</v>
      </c>
      <c r="E23" s="225" t="s">
        <v>250</v>
      </c>
      <c r="F23" s="227"/>
      <c r="G23" s="266" t="s">
        <v>251</v>
      </c>
      <c r="H23" s="267">
        <v>-92</v>
      </c>
      <c r="I23" s="268">
        <v>95</v>
      </c>
      <c r="J23" s="268">
        <v>100</v>
      </c>
      <c r="K23" s="267">
        <v>112</v>
      </c>
      <c r="L23" s="268">
        <v>117</v>
      </c>
      <c r="M23" s="268">
        <v>-120</v>
      </c>
      <c r="N23" s="263">
        <f>IF(MAX(H23:J23)&gt;0,IF(MAX(H23:J23)&lt;0,0,TRUNC(MAX(H23:J23)/1)*1),"")</f>
        <v>100</v>
      </c>
      <c r="O23" s="264">
        <f>IF(MAX(K23:M23)&gt;0,IF(MAX(K23:M23)&lt;0,0,TRUNC(MAX(K23:M23)/1)*1),"")</f>
        <v>117</v>
      </c>
      <c r="P23" s="265">
        <f>IF(N23="","",IF(O23="","",IF(SUM(N23:O23)=0,"",SUM(N23:O23))))</f>
        <v>217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285.54809035084514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>
        <f>IF('K6'!G21="","",'K6'!G21)</f>
        <v>8.06</v>
      </c>
      <c r="T23" s="212">
        <f>IF('K6'!K21="","",'K6'!K21)</f>
        <v>10.57</v>
      </c>
      <c r="U23" s="212">
        <f>IF('K6'!N21="","",'K6'!N21)</f>
        <v>6.43</v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69"/>
      <c r="F24" s="231"/>
      <c r="G24" s="270" t="s">
        <v>123</v>
      </c>
      <c r="H24" s="389"/>
      <c r="I24" s="390"/>
      <c r="J24" s="391"/>
      <c r="K24" s="392"/>
      <c r="L24" s="393"/>
      <c r="M24" s="394"/>
      <c r="N24" s="205"/>
      <c r="O24" s="209"/>
      <c r="P24" s="399">
        <f>IF(Q23="","",Q23*1.2)</f>
        <v>342.65770842101415</v>
      </c>
      <c r="Q24" s="399"/>
      <c r="R24" s="275"/>
      <c r="S24" s="210">
        <f>IF(S23="","",S23*20)</f>
        <v>161.20000000000002</v>
      </c>
      <c r="T24" s="210">
        <f>IF(T23="","",T23*12)</f>
        <v>126.84</v>
      </c>
      <c r="U24" s="211">
        <f>IF(U23="","",IF((80+(8-ROUNDUP(U23,1))*40)&lt;0,0,80+(8-ROUNDUP(U23,1))*40))</f>
        <v>140</v>
      </c>
      <c r="V24" s="286">
        <f>IF(SUM(S24,T24,U24)&gt;0,SUM(S24,T24,U24),"")</f>
        <v>428.04</v>
      </c>
      <c r="W24" s="287">
        <f>IF(OR(P24="",S24="",T24="",U24=""),"",SUM(P24,S24,T24,U24))</f>
        <v>770.69770842101423</v>
      </c>
      <c r="X24" s="288">
        <v>15</v>
      </c>
      <c r="Y24" s="289"/>
      <c r="Z24" s="278"/>
    </row>
    <row r="25" spans="1:29" ht="18" customHeight="1" x14ac:dyDescent="0.15">
      <c r="A25" s="223"/>
      <c r="B25" s="260"/>
      <c r="C25" s="225"/>
      <c r="D25" s="260"/>
      <c r="E25" s="226"/>
      <c r="F25" s="227"/>
      <c r="G25" s="228"/>
      <c r="H25" s="229"/>
      <c r="I25" s="230"/>
      <c r="J25" s="230"/>
      <c r="K25" s="229"/>
      <c r="L25" s="230"/>
      <c r="M25" s="230"/>
      <c r="N25" s="263" t="str">
        <f>IF(MAX(H25:J25)&gt;0,IF(MAX(H25:J25)&lt;0,0,TRUNC(MAX(H25:J25)/1)*1),"")</f>
        <v/>
      </c>
      <c r="O25" s="264" t="str">
        <f>IF(MAX(K25:M25)&gt;0,IF(MAX(K25:M25)&lt;0,0,TRUNC(MAX(K25:M25)/1)*1),"")</f>
        <v/>
      </c>
      <c r="P25" s="265" t="str">
        <f>IF(N25="","",IF(O25="","",IF(SUM(N25:O25)=0,"",SUM(N25:O25))))</f>
        <v/>
      </c>
      <c r="Q25" s="276" t="str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/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 t="str">
        <f>IF('K6'!G23="","",'K6'!G23)</f>
        <v/>
      </c>
      <c r="T25" s="212" t="str">
        <f>IF('K6'!K23="","",'K6'!K23)</f>
        <v/>
      </c>
      <c r="U25" s="212" t="str">
        <f>IF('K6'!N23="","",'K6'!N23)</f>
        <v/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/>
      <c r="H26" s="389"/>
      <c r="I26" s="390"/>
      <c r="J26" s="391"/>
      <c r="K26" s="392"/>
      <c r="L26" s="393"/>
      <c r="M26" s="394"/>
      <c r="N26" s="205"/>
      <c r="O26" s="209"/>
      <c r="P26" s="399" t="str">
        <f>IF(Q25="","",Q25*1.2)</f>
        <v/>
      </c>
      <c r="Q26" s="399"/>
      <c r="R26" s="275"/>
      <c r="S26" s="210" t="str">
        <f>IF(S25="","",S25*20)</f>
        <v/>
      </c>
      <c r="T26" s="210" t="str">
        <f>IF(T25="","",T25*12)</f>
        <v/>
      </c>
      <c r="U26" s="211" t="str">
        <f>IF(U25="","",IF((80+(8-ROUNDUP(U25,1))*40)&lt;0,0,80+(8-ROUNDUP(U25,1))*40))</f>
        <v/>
      </c>
      <c r="V26" s="286" t="str">
        <f>IF(SUM(S26,T26,U26)&gt;0,SUM(S26,T26,U26),"")</f>
        <v/>
      </c>
      <c r="W26" s="287" t="str">
        <f>IF(OR(P26="",S26="",T26="",U26=""),"",SUM(P26,S26,T26,U26))</f>
        <v/>
      </c>
      <c r="X26" s="288"/>
      <c r="Y26" s="289"/>
      <c r="Z26" s="278"/>
    </row>
    <row r="27" spans="1:29" ht="18" customHeight="1" x14ac:dyDescent="0.15">
      <c r="A27" s="223"/>
      <c r="B27" s="224"/>
      <c r="C27" s="225"/>
      <c r="D27" s="225"/>
      <c r="E27" s="225"/>
      <c r="F27" s="227"/>
      <c r="G27" s="266"/>
      <c r="H27" s="267"/>
      <c r="I27" s="268"/>
      <c r="J27" s="268"/>
      <c r="K27" s="267"/>
      <c r="L27" s="268"/>
      <c r="M27" s="268"/>
      <c r="N27" s="263" t="str">
        <f>IF(MAX(H27:J27)&gt;0,IF(MAX(H27:J27)&lt;0,0,TRUNC(MAX(H27:J27)/1)*1),"")</f>
        <v/>
      </c>
      <c r="O27" s="264" t="str">
        <f>IF(MAX(K27:M27)&gt;0,IF(MAX(K27:M27)&lt;0,0,TRUNC(MAX(K27:M27)/1)*1),"")</f>
        <v/>
      </c>
      <c r="P27" s="265" t="str">
        <f>IF(N27="","",IF(O27="","",IF(SUM(N27:O27)=0,"",SUM(N27:O27))))</f>
        <v/>
      </c>
      <c r="Q27" s="276" t="str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/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 t="str">
        <f>IF('K6'!G25="","",'K6'!G25)</f>
        <v/>
      </c>
      <c r="T27" s="212" t="str">
        <f>IF('K6'!K25="","",'K6'!K25)</f>
        <v/>
      </c>
      <c r="U27" s="212" t="str">
        <f>IF('K6'!N25="","",'K6'!N25)</f>
        <v/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203"/>
      <c r="B28" s="204"/>
      <c r="C28" s="205"/>
      <c r="D28" s="206"/>
      <c r="E28" s="269"/>
      <c r="F28" s="231"/>
      <c r="G28" s="270"/>
      <c r="H28" s="389"/>
      <c r="I28" s="390"/>
      <c r="J28" s="391"/>
      <c r="K28" s="392"/>
      <c r="L28" s="393"/>
      <c r="M28" s="394"/>
      <c r="N28" s="205"/>
      <c r="O28" s="209"/>
      <c r="P28" s="399" t="str">
        <f>IF(Q27="","",Q27*1.2)</f>
        <v/>
      </c>
      <c r="Q28" s="399"/>
      <c r="R28" s="275"/>
      <c r="S28" s="210" t="str">
        <f>IF(S27="","",S27*20)</f>
        <v/>
      </c>
      <c r="T28" s="210" t="str">
        <f>IF(T27="","",T27*12)</f>
        <v/>
      </c>
      <c r="U28" s="211" t="str">
        <f>IF(U27="","",IF((80+(8-ROUNDUP(U27,1))*40)&lt;0,0,80+(8-ROUNDUP(U27,1))*40))</f>
        <v/>
      </c>
      <c r="V28" s="286" t="str">
        <f>IF(SUM(S28,T28,U28)&gt;0,SUM(S28,T28,U28),"")</f>
        <v/>
      </c>
      <c r="W28" s="287" t="str">
        <f>IF(OR(P28="",S28="",T28="",U28=""),"",SUM(P28,S28,T28,U28))</f>
        <v/>
      </c>
      <c r="X28" s="288"/>
      <c r="Y28" s="289"/>
      <c r="Z28" s="279"/>
    </row>
    <row r="29" spans="1:29" ht="18" customHeight="1" x14ac:dyDescent="0.15">
      <c r="A29" s="196"/>
      <c r="B29" s="260"/>
      <c r="C29" s="225"/>
      <c r="D29" s="225"/>
      <c r="E29" s="197"/>
      <c r="F29" s="197"/>
      <c r="G29" s="198"/>
      <c r="H29" s="199"/>
      <c r="I29" s="199"/>
      <c r="J29" s="199"/>
      <c r="K29" s="199"/>
      <c r="L29" s="199"/>
      <c r="M29" s="199"/>
      <c r="N29" s="263" t="str">
        <f>IF(MAX(H29:J29)&gt;0,IF(MAX(H29:J29)&lt;0,0,TRUNC(MAX(H29:J29)/1)*1),"")</f>
        <v/>
      </c>
      <c r="O29" s="264" t="str">
        <f>IF(MAX(K29:M29)&gt;0,IF(MAX(K29:M29)&lt;0,0,TRUNC(MAX(K29:M29)/1)*1),"")</f>
        <v/>
      </c>
      <c r="P29" s="265" t="str">
        <f>IF(N29="","",IF(O29="","",IF(SUM(N29:O29)=0,"",SUM(N29:O29))))</f>
        <v/>
      </c>
      <c r="Q29" s="276" t="str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/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 t="str">
        <f>IF('K6'!G27="","",'K6'!G27)</f>
        <v/>
      </c>
      <c r="T29" s="212" t="str">
        <f>IF('K6'!K27="","",'K6'!K27)</f>
        <v/>
      </c>
      <c r="U29" s="212" t="str">
        <f>IF('K6'!N27="","",'K6'!N27)</f>
        <v/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07"/>
      <c r="G30" s="208"/>
      <c r="H30" s="427"/>
      <c r="I30" s="399"/>
      <c r="J30" s="428"/>
      <c r="K30" s="427"/>
      <c r="L30" s="399"/>
      <c r="M30" s="428"/>
      <c r="N30" s="205"/>
      <c r="O30" s="209"/>
      <c r="P30" s="399" t="str">
        <f>IF(Q29="","",Q29*1.2)</f>
        <v/>
      </c>
      <c r="Q30" s="399"/>
      <c r="R30" s="275"/>
      <c r="S30" s="210" t="str">
        <f>IF(S29="","",S29*20)</f>
        <v/>
      </c>
      <c r="T30" s="210" t="str">
        <f>IF(T29="","",T29*12)</f>
        <v/>
      </c>
      <c r="U30" s="211" t="str">
        <f>IF(U29="","",IF((80+(8-ROUNDUP(U29,1))*40)&lt;0,0,80+(8-ROUNDUP(U29,1))*40))</f>
        <v/>
      </c>
      <c r="V30" s="286" t="str">
        <f>IF(SUM(S30,T30,U30)&gt;0,SUM(S30,T30,U30),"")</f>
        <v/>
      </c>
      <c r="W30" s="287" t="str">
        <f>IF(OR(P30="",S30="",T30="",U30=""),"",SUM(P30,S30,T30,U30))</f>
        <v/>
      </c>
      <c r="X30" s="288"/>
      <c r="Y30" s="289"/>
      <c r="Z30" s="278"/>
    </row>
    <row r="31" spans="1:29" ht="18" customHeight="1" x14ac:dyDescent="0.15">
      <c r="A31" s="196"/>
      <c r="B31" s="260"/>
      <c r="C31" s="225"/>
      <c r="D31" s="225"/>
      <c r="E31" s="197"/>
      <c r="F31" s="197"/>
      <c r="G31" s="198"/>
      <c r="H31" s="199"/>
      <c r="I31" s="199"/>
      <c r="J31" s="199"/>
      <c r="K31" s="199"/>
      <c r="L31" s="199"/>
      <c r="M31" s="199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IF('K6'!G29="","",'K6'!G29)</f>
        <v/>
      </c>
      <c r="T31" s="212" t="str">
        <f>IF('K6'!K29="","",'K6'!K29)</f>
        <v/>
      </c>
      <c r="U31" s="212" t="str">
        <f>IF('K6'!N29="","",'K6'!N29)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thickBot="1" x14ac:dyDescent="0.2">
      <c r="A32" s="215"/>
      <c r="B32" s="216"/>
      <c r="C32" s="217"/>
      <c r="D32" s="218"/>
      <c r="E32" s="219"/>
      <c r="F32" s="219"/>
      <c r="G32" s="220"/>
      <c r="H32" s="424"/>
      <c r="I32" s="425"/>
      <c r="J32" s="426"/>
      <c r="K32" s="424"/>
      <c r="L32" s="425"/>
      <c r="M32" s="426"/>
      <c r="N32" s="326"/>
      <c r="O32" s="327"/>
      <c r="P32" s="425" t="str">
        <f>IF(Q31="","",Q31*1.2)</f>
        <v/>
      </c>
      <c r="Q32" s="425"/>
      <c r="R32" s="328"/>
      <c r="S32" s="221" t="str">
        <f>IF(S31="","",S31*20)</f>
        <v/>
      </c>
      <c r="T32" s="221" t="str">
        <f>IF(T31="","",T31*12)</f>
        <v/>
      </c>
      <c r="U32" s="222" t="str">
        <f>IF(U31="","",IF((80+(8-ROUNDUP(U31,1))*40)&lt;0,0,80+(8-ROUNDUP(U31,1))*40))</f>
        <v/>
      </c>
      <c r="V32" s="222" t="str">
        <f>IF(SUM(S32,T32,U32)&gt;0,SUM(S32,T32,U32),"")</f>
        <v/>
      </c>
      <c r="W32" s="309" t="str">
        <f>IF(OR(P32="",S32="",T32="",U32=""),"",SUM(P32,S32,T32,U32))</f>
        <v/>
      </c>
      <c r="X32" s="310"/>
      <c r="Y32" s="311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13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96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99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89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15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152"/>
      <c r="J39" s="48"/>
      <c r="K39" s="409" t="s">
        <v>102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152"/>
      <c r="J40" s="156"/>
      <c r="K40" s="409" t="s">
        <v>255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101</v>
      </c>
      <c r="D42" s="409"/>
      <c r="E42" s="409"/>
      <c r="F42" s="409"/>
      <c r="G42" s="409"/>
      <c r="H42" s="155" t="s">
        <v>23</v>
      </c>
      <c r="I42" s="152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15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15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15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15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U5:V5"/>
    <mergeCell ref="K43:Y43"/>
    <mergeCell ref="K44:Y44"/>
    <mergeCell ref="K45:Y45"/>
    <mergeCell ref="K46:Y46"/>
    <mergeCell ref="P10:Q10"/>
    <mergeCell ref="P26:Q26"/>
    <mergeCell ref="P14:Q14"/>
    <mergeCell ref="P12:Q12"/>
    <mergeCell ref="P22:Q22"/>
    <mergeCell ref="P20:Q20"/>
    <mergeCell ref="P18:Q18"/>
    <mergeCell ref="P24:Q24"/>
    <mergeCell ref="P32:Q32"/>
    <mergeCell ref="P30:Q30"/>
    <mergeCell ref="P28:Q28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H24:J24"/>
    <mergeCell ref="K24:M24"/>
    <mergeCell ref="H35:I35"/>
    <mergeCell ref="H36:I36"/>
    <mergeCell ref="P16:Q16"/>
    <mergeCell ref="H22:J22"/>
    <mergeCell ref="K22:M22"/>
    <mergeCell ref="H32:J32"/>
    <mergeCell ref="K32:M32"/>
    <mergeCell ref="H26:J26"/>
    <mergeCell ref="K26:M26"/>
    <mergeCell ref="A5:B5"/>
    <mergeCell ref="H5:I5"/>
    <mergeCell ref="K8:M8"/>
    <mergeCell ref="H10:J10"/>
    <mergeCell ref="K10:M10"/>
    <mergeCell ref="H8:J8"/>
    <mergeCell ref="H12:J12"/>
    <mergeCell ref="K12:M12"/>
    <mergeCell ref="C35:G35"/>
    <mergeCell ref="H14:J14"/>
    <mergeCell ref="K14:M14"/>
    <mergeCell ref="H16:J16"/>
    <mergeCell ref="K16:M16"/>
    <mergeCell ref="H34:I34"/>
    <mergeCell ref="H18:J18"/>
    <mergeCell ref="K18:M18"/>
    <mergeCell ref="H20:J20"/>
    <mergeCell ref="K20:M20"/>
    <mergeCell ref="H28:J28"/>
    <mergeCell ref="K28:M28"/>
    <mergeCell ref="H30:J30"/>
    <mergeCell ref="K30:M30"/>
    <mergeCell ref="G2:Q2"/>
    <mergeCell ref="G3:Q3"/>
    <mergeCell ref="H7:J7"/>
    <mergeCell ref="K7:M7"/>
    <mergeCell ref="N7:Q7"/>
    <mergeCell ref="C5:G5"/>
    <mergeCell ref="J5:N5"/>
    <mergeCell ref="P5:S5"/>
  </mergeCells>
  <phoneticPr fontId="0" type="noConversion"/>
  <conditionalFormatting sqref="H31:M31 H29:M29">
    <cfRule type="cellIs" dxfId="95" priority="109" stopIfTrue="1" operator="between">
      <formula>1</formula>
      <formula>300</formula>
    </cfRule>
    <cfRule type="cellIs" dxfId="94" priority="110" stopIfTrue="1" operator="lessThanOrEqual">
      <formula>0</formula>
    </cfRule>
  </conditionalFormatting>
  <conditionalFormatting sqref="H17:M17">
    <cfRule type="cellIs" dxfId="93" priority="15" stopIfTrue="1" operator="between">
      <formula>1</formula>
      <formula>300</formula>
    </cfRule>
    <cfRule type="cellIs" dxfId="92" priority="16" stopIfTrue="1" operator="lessThanOrEqual">
      <formula>0</formula>
    </cfRule>
  </conditionalFormatting>
  <conditionalFormatting sqref="H21:M21">
    <cfRule type="cellIs" dxfId="91" priority="13" stopIfTrue="1" operator="between">
      <formula>1</formula>
      <formula>300</formula>
    </cfRule>
    <cfRule type="cellIs" dxfId="90" priority="14" stopIfTrue="1" operator="lessThanOrEqual">
      <formula>0</formula>
    </cfRule>
  </conditionalFormatting>
  <conditionalFormatting sqref="H15:M15">
    <cfRule type="cellIs" dxfId="89" priority="11" stopIfTrue="1" operator="between">
      <formula>1</formula>
      <formula>300</formula>
    </cfRule>
    <cfRule type="cellIs" dxfId="88" priority="12" stopIfTrue="1" operator="lessThanOrEqual">
      <formula>0</formula>
    </cfRule>
  </conditionalFormatting>
  <conditionalFormatting sqref="H23:M23">
    <cfRule type="cellIs" dxfId="87" priority="7" stopIfTrue="1" operator="between">
      <formula>1</formula>
      <formula>300</formula>
    </cfRule>
    <cfRule type="cellIs" dxfId="86" priority="8" stopIfTrue="1" operator="lessThanOrEqual">
      <formula>0</formula>
    </cfRule>
  </conditionalFormatting>
  <conditionalFormatting sqref="H11:M11">
    <cfRule type="cellIs" dxfId="85" priority="5" stopIfTrue="1" operator="between">
      <formula>1</formula>
      <formula>300</formula>
    </cfRule>
    <cfRule type="cellIs" dxfId="84" priority="6" stopIfTrue="1" operator="lessThanOrEqual">
      <formula>0</formula>
    </cfRule>
  </conditionalFormatting>
  <conditionalFormatting sqref="H9:M9">
    <cfRule type="cellIs" dxfId="83" priority="3" stopIfTrue="1" operator="between">
      <formula>1</formula>
      <formula>300</formula>
    </cfRule>
    <cfRule type="cellIs" dxfId="82" priority="4" stopIfTrue="1" operator="lessThanOrEqual">
      <formula>0</formula>
    </cfRule>
  </conditionalFormatting>
  <conditionalFormatting sqref="H13:M13">
    <cfRule type="cellIs" dxfId="81" priority="1" stopIfTrue="1" operator="between">
      <formula>1</formula>
      <formula>300</formula>
    </cfRule>
    <cfRule type="cellIs" dxfId="80" priority="2" stopIfTrue="1" operator="lessThanOrEqual">
      <formula>0</formula>
    </cfRule>
  </conditionalFormatting>
  <conditionalFormatting sqref="H27:M27">
    <cfRule type="cellIs" dxfId="79" priority="25" stopIfTrue="1" operator="between">
      <formula>1</formula>
      <formula>300</formula>
    </cfRule>
    <cfRule type="cellIs" dxfId="78" priority="26" stopIfTrue="1" operator="lessThanOrEqual">
      <formula>0</formula>
    </cfRule>
  </conditionalFormatting>
  <conditionalFormatting sqref="H25:M25">
    <cfRule type="cellIs" dxfId="77" priority="33" stopIfTrue="1" operator="between">
      <formula>1</formula>
      <formula>300</formula>
    </cfRule>
    <cfRule type="cellIs" dxfId="76" priority="34" stopIfTrue="1" operator="lessThanOrEqual">
      <formula>0</formula>
    </cfRule>
  </conditionalFormatting>
  <conditionalFormatting sqref="H19:M19">
    <cfRule type="cellIs" dxfId="75" priority="9" stopIfTrue="1" operator="between">
      <formula>1</formula>
      <formula>300</formula>
    </cfRule>
    <cfRule type="cellIs" dxfId="74" priority="10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  <dataValidation type="list" allowBlank="1" showInputMessage="1" showErrorMessage="1" errorTitle="Feil _i_kat.v.løft" error="Feil verdi i kategori vektløfting" sqref="C9 C11 C13 C15 C17 C19 C21 C23 C25 C27 C29 C31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53" orientation="portrait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5"/>
  <sheetViews>
    <sheetView showGridLines="0" showRowColHeaders="0" showZeros="0" topLeftCell="A3" workbookViewId="0">
      <selection activeCell="A9" sqref="A9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9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9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18"/>
      <c r="S2" s="37"/>
      <c r="T2" s="37"/>
      <c r="U2" s="37"/>
      <c r="V2" s="37"/>
      <c r="W2" s="37"/>
      <c r="X2" s="37"/>
      <c r="Y2" s="37"/>
    </row>
    <row r="3" spans="1:29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16"/>
      <c r="S3" s="37"/>
      <c r="T3" s="37"/>
      <c r="U3" s="37"/>
      <c r="V3" s="37"/>
      <c r="W3" s="37"/>
      <c r="X3" s="37"/>
      <c r="Y3" s="37"/>
    </row>
    <row r="4" spans="1:29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9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319" t="s">
        <v>1</v>
      </c>
      <c r="P5" s="407" t="s">
        <v>85</v>
      </c>
      <c r="Q5" s="407"/>
      <c r="R5" s="407"/>
      <c r="S5" s="407"/>
      <c r="T5" s="319" t="s">
        <v>2</v>
      </c>
      <c r="U5" s="412">
        <v>42994</v>
      </c>
      <c r="V5" s="412"/>
      <c r="W5" s="54" t="s">
        <v>25</v>
      </c>
      <c r="X5" s="322">
        <v>7</v>
      </c>
      <c r="Y5" s="322"/>
    </row>
    <row r="6" spans="1:29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9" x14ac:dyDescent="0.15">
      <c r="A7" s="59" t="s">
        <v>4</v>
      </c>
      <c r="B7" s="60" t="s">
        <v>3</v>
      </c>
      <c r="C7" s="324" t="s">
        <v>32</v>
      </c>
      <c r="D7" s="62" t="s">
        <v>32</v>
      </c>
      <c r="E7" s="323" t="s">
        <v>5</v>
      </c>
      <c r="F7" s="323" t="s">
        <v>33</v>
      </c>
      <c r="G7" s="323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323" t="s">
        <v>70</v>
      </c>
      <c r="W7" s="64" t="s">
        <v>38</v>
      </c>
      <c r="X7" s="64" t="s">
        <v>39</v>
      </c>
      <c r="Y7" s="65" t="s">
        <v>40</v>
      </c>
    </row>
    <row r="8" spans="1:29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321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9" ht="18" customHeight="1" x14ac:dyDescent="0.15">
      <c r="A9" s="223">
        <v>72.73</v>
      </c>
      <c r="B9" s="224" t="s">
        <v>117</v>
      </c>
      <c r="C9" s="225" t="s">
        <v>134</v>
      </c>
      <c r="D9" s="225" t="s">
        <v>158</v>
      </c>
      <c r="E9" s="225" t="s">
        <v>173</v>
      </c>
      <c r="F9" s="227"/>
      <c r="G9" s="266" t="s">
        <v>174</v>
      </c>
      <c r="H9" s="267">
        <v>100</v>
      </c>
      <c r="I9" s="267">
        <v>-105</v>
      </c>
      <c r="J9" s="267">
        <v>-105</v>
      </c>
      <c r="K9" s="267">
        <v>120</v>
      </c>
      <c r="L9" s="268">
        <v>123</v>
      </c>
      <c r="M9" s="268">
        <v>130</v>
      </c>
      <c r="N9" s="263">
        <f>IF(MAX(H9:J9)&gt;0,IF(MAX(H9:J9)&lt;0,0,TRUNC(MAX(H9:J9)/1)*1),"")</f>
        <v>100</v>
      </c>
      <c r="O9" s="264">
        <f>IF(MAX(K9:M9)&gt;0,IF(MAX(K9:M9)&lt;0,0,TRUNC(MAX(K9:M9)/1)*1),"")</f>
        <v>130</v>
      </c>
      <c r="P9" s="265">
        <f>IF(N9="","",IF(O9="","",IF(SUM(N9:O9)=0,"",SUM(N9:O9))))</f>
        <v>230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299.44824371852116</v>
      </c>
      <c r="R9" s="200" t="str">
        <f>IF(OR(E9="",A9="",Z9="",Q9=""),"",IF(OR(C9="UM",C9="JM",C9="SM",C9="UK",C9="JK",C9="SK"),"",Q9*(IF(ABS(1900-YEAR((Z9+1)-E9))&lt;29,0,(VLOOKUP((YEAR(Z9)-YEAR(E9)),'Meltzer-Malone'!$A$3:$B$63,2))))))</f>
        <v/>
      </c>
      <c r="S9" s="201">
        <f>IF('K7'!G7="","",'K7'!G7)</f>
        <v>8.7799999999999994</v>
      </c>
      <c r="T9" s="201">
        <f>IF('K7'!K7="","",'K7'!K7)</f>
        <v>12.99</v>
      </c>
      <c r="U9" s="201">
        <f>IF('K7'!N7="","",'K7'!N7)</f>
        <v>6.47</v>
      </c>
      <c r="V9" s="201"/>
      <c r="W9" s="202"/>
      <c r="X9" s="233"/>
      <c r="Y9" s="234" t="s">
        <v>21</v>
      </c>
      <c r="Z9" s="278">
        <f>U5</f>
        <v>42994</v>
      </c>
    </row>
    <row r="10" spans="1:29" ht="18" customHeight="1" x14ac:dyDescent="0.15">
      <c r="A10" s="203"/>
      <c r="B10" s="204"/>
      <c r="C10" s="205"/>
      <c r="D10" s="206"/>
      <c r="E10" s="269"/>
      <c r="F10" s="231"/>
      <c r="G10" s="270" t="s">
        <v>110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359.3378924622254</v>
      </c>
      <c r="Q10" s="399"/>
      <c r="R10" s="275"/>
      <c r="S10" s="210">
        <f>IF(S9="","",S9*20)</f>
        <v>175.6</v>
      </c>
      <c r="T10" s="210">
        <f>IF(T9="","",T9*12)</f>
        <v>155.88</v>
      </c>
      <c r="U10" s="211">
        <f>IF(U9="","",IF((80+(8-ROUNDUP(U9,1))*40)&lt;0,0,80+(8-ROUNDUP(U9,1))*40))</f>
        <v>140</v>
      </c>
      <c r="V10" s="286">
        <f>IF(SUM(S10,T10,U10)&gt;0,SUM(S10,T10,U10),"")</f>
        <v>471.48</v>
      </c>
      <c r="W10" s="287">
        <f>IF(OR(P10="",S10="",T10="",U10=""),"",SUM(P10,S10,T10,U10))</f>
        <v>830.81789246222536</v>
      </c>
      <c r="X10" s="288">
        <v>8</v>
      </c>
      <c r="Y10" s="289"/>
      <c r="Z10" s="278"/>
    </row>
    <row r="11" spans="1:29" ht="18" customHeight="1" x14ac:dyDescent="0.15">
      <c r="A11" s="223">
        <v>100.32</v>
      </c>
      <c r="B11" s="224" t="s">
        <v>170</v>
      </c>
      <c r="C11" s="225" t="s">
        <v>134</v>
      </c>
      <c r="D11" s="260" t="s">
        <v>158</v>
      </c>
      <c r="E11" s="226">
        <v>32137</v>
      </c>
      <c r="F11" s="227"/>
      <c r="G11" s="228" t="s">
        <v>175</v>
      </c>
      <c r="H11" s="267">
        <v>-103</v>
      </c>
      <c r="I11" s="267">
        <v>-103</v>
      </c>
      <c r="J11" s="267">
        <v>103</v>
      </c>
      <c r="K11" s="229">
        <v>128</v>
      </c>
      <c r="L11" s="230">
        <v>-132</v>
      </c>
      <c r="M11" s="230">
        <v>-135</v>
      </c>
      <c r="N11" s="263">
        <f>IF(MAX(H11:J11)&gt;0,IF(MAX(H11:J11)&lt;0,0,TRUNC(MAX(H11:J11)/1)*1),"")</f>
        <v>103</v>
      </c>
      <c r="O11" s="264">
        <f>IF(MAX(K11:M11)&gt;0,IF(MAX(K11:M11)&lt;0,0,TRUNC(MAX(K11:M11)/1)*1),"")</f>
        <v>128</v>
      </c>
      <c r="P11" s="265">
        <f>IF(N11="","",IF(O11="","",IF(SUM(N11:O11)=0,"",SUM(N11:O11))))</f>
        <v>231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256.69711467404284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IF('K7'!G9="","",'K7'!G9)</f>
        <v>8.92</v>
      </c>
      <c r="T11" s="212">
        <f>IF('K7'!K9="","",'K7'!K9)</f>
        <v>15.48</v>
      </c>
      <c r="U11" s="212">
        <f>IF('K7'!N9="","",'K7'!N9)</f>
        <v>6.12</v>
      </c>
      <c r="V11" s="201"/>
      <c r="W11" s="202"/>
      <c r="X11" s="213"/>
      <c r="Y11" s="214"/>
      <c r="Z11" s="278">
        <f>U5</f>
        <v>42994</v>
      </c>
      <c r="AC11" t="s">
        <v>21</v>
      </c>
    </row>
    <row r="12" spans="1:29" ht="18" customHeight="1" x14ac:dyDescent="0.15">
      <c r="A12" s="203"/>
      <c r="B12" s="204"/>
      <c r="C12" s="205"/>
      <c r="D12" s="206"/>
      <c r="E12" s="207"/>
      <c r="F12" s="231"/>
      <c r="G12" s="208" t="s">
        <v>119</v>
      </c>
      <c r="H12" s="389"/>
      <c r="I12" s="390"/>
      <c r="J12" s="391"/>
      <c r="K12" s="392"/>
      <c r="L12" s="393"/>
      <c r="M12" s="394"/>
      <c r="N12" s="205"/>
      <c r="O12" s="209"/>
      <c r="P12" s="399">
        <f>IF(Q11="","",Q11*1.2)</f>
        <v>308.0365376088514</v>
      </c>
      <c r="Q12" s="399"/>
      <c r="R12" s="275"/>
      <c r="S12" s="210">
        <f>IF(S11="","",S11*20)</f>
        <v>178.4</v>
      </c>
      <c r="T12" s="210">
        <f>IF(T11="","",T11*12)</f>
        <v>185.76</v>
      </c>
      <c r="U12" s="211">
        <f>IF(U11="","",IF((80+(8-ROUNDUP(U11,1))*40)&lt;0,0,80+(8-ROUNDUP(U11,1))*40))</f>
        <v>152.00000000000003</v>
      </c>
      <c r="V12" s="286">
        <f>IF(SUM(S12,T12,U12)&gt;0,SUM(S12,T12,U12),"")</f>
        <v>516.16</v>
      </c>
      <c r="W12" s="287">
        <f>IF(OR(P12="",S12="",T12="",U12=""),"",SUM(P12,S12,T12,U12))</f>
        <v>824.19653760885137</v>
      </c>
      <c r="X12" s="288">
        <v>9</v>
      </c>
      <c r="Y12" s="289"/>
      <c r="Z12" s="278"/>
    </row>
    <row r="13" spans="1:29" ht="18" customHeight="1" x14ac:dyDescent="0.15">
      <c r="A13" s="223">
        <v>109.42</v>
      </c>
      <c r="B13" s="260" t="s">
        <v>157</v>
      </c>
      <c r="C13" s="225" t="s">
        <v>134</v>
      </c>
      <c r="D13" s="225" t="s">
        <v>158</v>
      </c>
      <c r="E13" s="225" t="s">
        <v>176</v>
      </c>
      <c r="F13" s="227"/>
      <c r="G13" s="266" t="s">
        <v>177</v>
      </c>
      <c r="H13" s="267">
        <v>95</v>
      </c>
      <c r="I13" s="268">
        <v>-102</v>
      </c>
      <c r="J13" s="268">
        <v>-106</v>
      </c>
      <c r="K13" s="267">
        <v>122</v>
      </c>
      <c r="L13" s="268">
        <v>128</v>
      </c>
      <c r="M13" s="268">
        <v>-132</v>
      </c>
      <c r="N13" s="263">
        <f>IF(MAX(H13:J13)&gt;0,IF(MAX(H13:J13)&lt;0,0,TRUNC(MAX(H13:J13)/1)*1),"")</f>
        <v>95</v>
      </c>
      <c r="O13" s="264">
        <f>IF(MAX(K13:M13)&gt;0,IF(MAX(K13:M13)&lt;0,0,TRUNC(MAX(K13:M13)/1)*1),"")</f>
        <v>128</v>
      </c>
      <c r="P13" s="265">
        <f>IF(N13="","",IF(O13="","",IF(SUM(N13:O13)=0,"",SUM(N13:O13))))</f>
        <v>223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240.35698486189767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IF('K7'!G11="","",'K7'!G11)</f>
        <v>8.51</v>
      </c>
      <c r="T13" s="212">
        <f>IF('K7'!K11="","",'K7'!K11)</f>
        <v>15.38</v>
      </c>
      <c r="U13" s="212">
        <f>IF('K7'!N11="","",'K7'!N11)</f>
        <v>6.97</v>
      </c>
      <c r="V13" s="201"/>
      <c r="W13" s="202"/>
      <c r="X13" s="213"/>
      <c r="Y13" s="214"/>
      <c r="Z13" s="278">
        <f>U5</f>
        <v>42994</v>
      </c>
    </row>
    <row r="14" spans="1:29" ht="18" customHeight="1" x14ac:dyDescent="0.15">
      <c r="A14" s="203"/>
      <c r="B14" s="204"/>
      <c r="C14" s="205"/>
      <c r="D14" s="206"/>
      <c r="E14" s="269"/>
      <c r="F14" s="231"/>
      <c r="G14" s="270" t="s">
        <v>164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288.42838183427722</v>
      </c>
      <c r="Q14" s="399"/>
      <c r="R14" s="275"/>
      <c r="S14" s="210">
        <f>IF(S13="","",S13*20)</f>
        <v>170.2</v>
      </c>
      <c r="T14" s="210">
        <f>IF(T13="","",T13*12)</f>
        <v>184.56</v>
      </c>
      <c r="U14" s="211">
        <f>IF(U13="","",IF((80+(8-ROUNDUP(U13,1))*40)&lt;0,0,80+(8-ROUNDUP(U13,1))*40))</f>
        <v>120</v>
      </c>
      <c r="V14" s="286">
        <f>IF(SUM(S14,T14,U14)&gt;0,SUM(S14,T14,U14),"")</f>
        <v>474.76</v>
      </c>
      <c r="W14" s="287">
        <f>IF(OR(P14="",S14="",T14="",U14=""),"",SUM(P14,S14,T14,U14))</f>
        <v>763.18838183427715</v>
      </c>
      <c r="X14" s="288">
        <v>17</v>
      </c>
      <c r="Y14" s="289"/>
      <c r="Z14" s="278"/>
    </row>
    <row r="15" spans="1:29" ht="18" customHeight="1" x14ac:dyDescent="0.15">
      <c r="A15" s="223">
        <v>73.92</v>
      </c>
      <c r="B15" s="224" t="s">
        <v>117</v>
      </c>
      <c r="C15" s="225" t="s">
        <v>134</v>
      </c>
      <c r="D15" s="225" t="s">
        <v>158</v>
      </c>
      <c r="E15" s="225" t="s">
        <v>178</v>
      </c>
      <c r="F15" s="227"/>
      <c r="G15" s="266" t="s">
        <v>179</v>
      </c>
      <c r="H15" s="267">
        <v>90</v>
      </c>
      <c r="I15" s="268">
        <v>95</v>
      </c>
      <c r="J15" s="268">
        <v>100</v>
      </c>
      <c r="K15" s="267">
        <v>120</v>
      </c>
      <c r="L15" s="267">
        <v>125</v>
      </c>
      <c r="M15" s="267">
        <v>-129</v>
      </c>
      <c r="N15" s="263">
        <f>IF(MAX(H15:J15)&gt;0,IF(MAX(H15:J15)&lt;0,0,TRUNC(MAX(H15:J15)/1)*1),"")</f>
        <v>100</v>
      </c>
      <c r="O15" s="264">
        <f>IF(MAX(K15:M15)&gt;0,IF(MAX(K15:M15)&lt;0,0,TRUNC(MAX(K15:M15)/1)*1),"")</f>
        <v>125</v>
      </c>
      <c r="P15" s="265">
        <f>IF(N15="","",IF(O15="","",IF(SUM(N15:O15)=0,"",SUM(N15:O15))))</f>
        <v>225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290.11006401343002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IF('K7'!G13="","",'K7'!G13)</f>
        <v>8.8000000000000007</v>
      </c>
      <c r="T15" s="212">
        <f>IF('K7'!K13="","",'K7'!K13)</f>
        <v>11.83</v>
      </c>
      <c r="U15" s="212">
        <f>IF('K7'!N13="","",'K7'!N13)</f>
        <v>6.15</v>
      </c>
      <c r="V15" s="201"/>
      <c r="W15" s="202"/>
      <c r="X15" s="213"/>
      <c r="Y15" s="214" t="s">
        <v>21</v>
      </c>
      <c r="Z15" s="278">
        <f>U5</f>
        <v>42994</v>
      </c>
    </row>
    <row r="16" spans="1:29" ht="18" customHeight="1" x14ac:dyDescent="0.15">
      <c r="A16" s="203"/>
      <c r="B16" s="204"/>
      <c r="C16" s="205"/>
      <c r="D16" s="206"/>
      <c r="E16" s="269"/>
      <c r="F16" s="231"/>
      <c r="G16" s="270" t="s">
        <v>136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348.13207681611601</v>
      </c>
      <c r="Q16" s="399"/>
      <c r="R16" s="275"/>
      <c r="S16" s="210">
        <f>IF(S15="","",S15*20)</f>
        <v>176</v>
      </c>
      <c r="T16" s="210">
        <f>IF(T15="","",T15*12)</f>
        <v>141.96</v>
      </c>
      <c r="U16" s="211">
        <f>IF(U15="","",IF((80+(8-ROUNDUP(U15,1))*40)&lt;0,0,80+(8-ROUNDUP(U15,1))*40))</f>
        <v>152.00000000000003</v>
      </c>
      <c r="V16" s="286">
        <f>IF(SUM(S16,T16,U16)&gt;0,SUM(S16,T16,U16),"")</f>
        <v>469.96000000000004</v>
      </c>
      <c r="W16" s="287">
        <f>IF(OR(P16="",S16="",T16="",U16=""),"",SUM(P16,S16,T16,U16))</f>
        <v>818.0920768161161</v>
      </c>
      <c r="X16" s="288">
        <v>10</v>
      </c>
      <c r="Y16" s="289"/>
      <c r="Z16" s="278"/>
    </row>
    <row r="17" spans="1:29" ht="18" customHeight="1" x14ac:dyDescent="0.15">
      <c r="A17" s="223">
        <v>97.79</v>
      </c>
      <c r="B17" s="224" t="s">
        <v>170</v>
      </c>
      <c r="C17" s="225" t="s">
        <v>134</v>
      </c>
      <c r="D17" s="225" t="s">
        <v>158</v>
      </c>
      <c r="E17" s="225" t="s">
        <v>180</v>
      </c>
      <c r="F17" s="227"/>
      <c r="G17" s="266" t="s">
        <v>181</v>
      </c>
      <c r="H17" s="267">
        <v>105</v>
      </c>
      <c r="I17" s="267">
        <v>109</v>
      </c>
      <c r="J17" s="267">
        <v>112</v>
      </c>
      <c r="K17" s="267">
        <v>130</v>
      </c>
      <c r="L17" s="268">
        <v>136</v>
      </c>
      <c r="M17" s="268">
        <v>-139</v>
      </c>
      <c r="N17" s="263">
        <f>IF(MAX(H17:J17)&gt;0,IF(MAX(H17:J17)&lt;0,0,TRUNC(MAX(H17:J17)/1)*1),"")</f>
        <v>112</v>
      </c>
      <c r="O17" s="264">
        <f>IF(MAX(K17:M17)&gt;0,IF(MAX(K17:M17)&lt;0,0,TRUNC(MAX(K17:M17)/1)*1),"")</f>
        <v>136</v>
      </c>
      <c r="P17" s="265">
        <f>IF(N17="","",IF(O17="","",IF(SUM(N17:O17)=0,"",SUM(N17:O17))))</f>
        <v>248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278.34962063294915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IF('K7'!G15="","",'K7'!G15)</f>
        <v>8.49</v>
      </c>
      <c r="T17" s="212">
        <f>IF('K7'!K15="","",'K7'!K15)</f>
        <v>13.24</v>
      </c>
      <c r="U17" s="212">
        <f>IF('K7'!N15="","",'K7'!N15)</f>
        <v>6.71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69"/>
      <c r="F18" s="231"/>
      <c r="G18" s="270" t="s">
        <v>139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334.01954475953897</v>
      </c>
      <c r="Q18" s="399"/>
      <c r="R18" s="275"/>
      <c r="S18" s="210">
        <f>IF(S17="","",S17*20)</f>
        <v>169.8</v>
      </c>
      <c r="T18" s="210">
        <f>IF(T17="","",T17*12)</f>
        <v>158.88</v>
      </c>
      <c r="U18" s="211">
        <f>IF(U17="","",IF((80+(8-ROUNDUP(U17,1))*40)&lt;0,0,80+(8-ROUNDUP(U17,1))*40))</f>
        <v>128</v>
      </c>
      <c r="V18" s="286">
        <f>IF(SUM(S18,T18,U18)&gt;0,SUM(S18,T18,U18),"")</f>
        <v>456.68</v>
      </c>
      <c r="W18" s="287">
        <f>IF(OR(P18="",S18="",T18="",U18=""),"",SUM(P18,S18,T18,U18))</f>
        <v>790.69954475953898</v>
      </c>
      <c r="X18" s="288">
        <v>13</v>
      </c>
      <c r="Y18" s="289"/>
      <c r="Z18" s="278"/>
      <c r="AC18" t="s">
        <v>21</v>
      </c>
    </row>
    <row r="19" spans="1:29" ht="18" customHeight="1" x14ac:dyDescent="0.15">
      <c r="A19" s="223">
        <v>88.23</v>
      </c>
      <c r="B19" s="224" t="s">
        <v>114</v>
      </c>
      <c r="C19" s="225" t="s">
        <v>134</v>
      </c>
      <c r="D19" s="225" t="s">
        <v>158</v>
      </c>
      <c r="E19" s="225" t="s">
        <v>182</v>
      </c>
      <c r="F19" s="227"/>
      <c r="G19" s="266" t="s">
        <v>183</v>
      </c>
      <c r="H19" s="267">
        <v>105</v>
      </c>
      <c r="I19" s="267">
        <v>108</v>
      </c>
      <c r="J19" s="267">
        <v>110</v>
      </c>
      <c r="K19" s="267">
        <v>-140</v>
      </c>
      <c r="L19" s="268">
        <v>140</v>
      </c>
      <c r="M19" s="268">
        <v>144</v>
      </c>
      <c r="N19" s="263">
        <f>IF(MAX(H19:J19)&gt;0,IF(MAX(H19:J19)&lt;0,0,TRUNC(MAX(H19:J19)/1)*1),"")</f>
        <v>110</v>
      </c>
      <c r="O19" s="264">
        <f>IF(MAX(K19:M19)&gt;0,IF(MAX(K19:M19)&lt;0,0,TRUNC(MAX(K19:M19)/1)*1),"")</f>
        <v>144</v>
      </c>
      <c r="P19" s="265">
        <f>IF(N19="","",IF(O19="","",IF(SUM(N19:O19)=0,"",SUM(N19:O19))))</f>
        <v>254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298.12004939656094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IF('K7'!G17="","",'K7'!G17)</f>
        <v>9.11</v>
      </c>
      <c r="T19" s="212">
        <f>IF('K7'!K17="","",'K7'!K17)</f>
        <v>13.2</v>
      </c>
      <c r="U19" s="212">
        <f>IF('K7'!N17="","",'K7'!N17)</f>
        <v>6.29</v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69"/>
      <c r="F20" s="231"/>
      <c r="G20" s="270" t="s">
        <v>136</v>
      </c>
      <c r="H20" s="389"/>
      <c r="I20" s="390"/>
      <c r="J20" s="391"/>
      <c r="K20" s="392"/>
      <c r="L20" s="393"/>
      <c r="M20" s="394"/>
      <c r="N20" s="205"/>
      <c r="O20" s="209"/>
      <c r="P20" s="399">
        <f>IF(Q19="","",Q19*1.2)</f>
        <v>357.7440592758731</v>
      </c>
      <c r="Q20" s="399"/>
      <c r="R20" s="275"/>
      <c r="S20" s="210">
        <f>IF(S19="","",S19*20)</f>
        <v>182.2</v>
      </c>
      <c r="T20" s="210">
        <f>IF(T19="","",T19*12)</f>
        <v>158.39999999999998</v>
      </c>
      <c r="U20" s="211">
        <f>IF(U19="","",IF((80+(8-ROUNDUP(U19,1))*40)&lt;0,0,80+(8-ROUNDUP(U19,1))*40))</f>
        <v>148</v>
      </c>
      <c r="V20" s="286">
        <f>IF(SUM(S20,T20,U20)&gt;0,SUM(S20,T20,U20),"")</f>
        <v>488.59999999999997</v>
      </c>
      <c r="W20" s="287">
        <f>IF(OR(P20="",S20="",T20="",U20=""),"",SUM(P20,S20,T20,U20))</f>
        <v>846.34405927587306</v>
      </c>
      <c r="X20" s="288">
        <v>6</v>
      </c>
      <c r="Y20" s="289"/>
      <c r="Z20" s="278"/>
    </row>
    <row r="21" spans="1:29" ht="18" customHeight="1" x14ac:dyDescent="0.15">
      <c r="A21" s="223">
        <v>85.26</v>
      </c>
      <c r="B21" s="224" t="s">
        <v>114</v>
      </c>
      <c r="C21" s="225" t="s">
        <v>134</v>
      </c>
      <c r="D21" s="225" t="s">
        <v>158</v>
      </c>
      <c r="E21" s="225" t="s">
        <v>184</v>
      </c>
      <c r="F21" s="227"/>
      <c r="G21" s="266" t="s">
        <v>185</v>
      </c>
      <c r="H21" s="267">
        <v>107</v>
      </c>
      <c r="I21" s="267">
        <v>113</v>
      </c>
      <c r="J21" s="267">
        <v>117</v>
      </c>
      <c r="K21" s="267">
        <v>-130</v>
      </c>
      <c r="L21" s="268">
        <v>130</v>
      </c>
      <c r="M21" s="268">
        <v>-135</v>
      </c>
      <c r="N21" s="263">
        <f>IF(MAX(H21:J21)&gt;0,IF(MAX(H21:J21)&lt;0,0,TRUNC(MAX(H21:J21)/1)*1),"")</f>
        <v>117</v>
      </c>
      <c r="O21" s="264">
        <f>IF(MAX(K21:M21)&gt;0,IF(MAX(K21:M21)&lt;0,0,TRUNC(MAX(K21:M21)/1)*1),"")</f>
        <v>130</v>
      </c>
      <c r="P21" s="265">
        <f>IF(N21="","",IF(O21="","",IF(SUM(N21:O21)=0,"",SUM(N21:O21))))</f>
        <v>247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294.72789507759643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IF('K7'!G19="","",'K7'!G19)</f>
        <v>8.82</v>
      </c>
      <c r="T21" s="212">
        <f>IF('K7'!K19="","",'K7'!K19)</f>
        <v>15.44</v>
      </c>
      <c r="U21" s="212">
        <f>IF('K7'!N19="","",'K7'!N19)</f>
        <v>5.93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69"/>
      <c r="F22" s="231"/>
      <c r="G22" s="270" t="s">
        <v>186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353.67347409311571</v>
      </c>
      <c r="Q22" s="399"/>
      <c r="R22" s="275"/>
      <c r="S22" s="210">
        <f>IF(S21="","",S21*20)</f>
        <v>176.4</v>
      </c>
      <c r="T22" s="210">
        <f>IF(T21="","",T21*12)</f>
        <v>185.28</v>
      </c>
      <c r="U22" s="211">
        <f>IF(U21="","",IF((80+(8-ROUNDUP(U21,1))*40)&lt;0,0,80+(8-ROUNDUP(U21,1))*40))</f>
        <v>160</v>
      </c>
      <c r="V22" s="286">
        <f>IF(SUM(S22,T22,U22)&gt;0,SUM(S22,T22,U22),"")</f>
        <v>521.68000000000006</v>
      </c>
      <c r="W22" s="287">
        <f>IF(OR(P22="",S22="",T22="",U22=""),"",SUM(P22,S22,T22,U22))</f>
        <v>875.35347409311566</v>
      </c>
      <c r="X22" s="288">
        <v>5</v>
      </c>
      <c r="Y22" s="289"/>
      <c r="Z22" s="278"/>
    </row>
    <row r="23" spans="1:29" ht="18" customHeight="1" x14ac:dyDescent="0.15">
      <c r="A23" s="223">
        <v>111.26</v>
      </c>
      <c r="B23" s="260" t="s">
        <v>157</v>
      </c>
      <c r="C23" s="225" t="s">
        <v>134</v>
      </c>
      <c r="D23" s="224" t="s">
        <v>158</v>
      </c>
      <c r="E23" s="226">
        <v>35273</v>
      </c>
      <c r="F23" s="227"/>
      <c r="G23" s="228" t="s">
        <v>187</v>
      </c>
      <c r="H23" s="267">
        <v>105</v>
      </c>
      <c r="I23" s="267">
        <v>111</v>
      </c>
      <c r="J23" s="267">
        <v>116</v>
      </c>
      <c r="K23" s="261">
        <v>130</v>
      </c>
      <c r="L23" s="262">
        <v>-137</v>
      </c>
      <c r="M23" s="262">
        <v>-137</v>
      </c>
      <c r="N23" s="263">
        <f>IF(MAX(H23:J23)&gt;0,IF(MAX(H23:J23)&lt;0,0,TRUNC(MAX(H23:J23)/1)*1),"")</f>
        <v>116</v>
      </c>
      <c r="O23" s="264">
        <f>IF(MAX(K23:M23)&gt;0,IF(MAX(K23:M23)&lt;0,0,TRUNC(MAX(K23:M23)/1)*1),"")</f>
        <v>130</v>
      </c>
      <c r="P23" s="265">
        <f>IF(N23="","",IF(O23="","",IF(SUM(N23:O23)=0,"",SUM(N23:O23))))</f>
        <v>246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263.7542484995941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 t="str">
        <f>IF('K7'!G21="","",'K7'!G21)</f>
        <v/>
      </c>
      <c r="T23" s="212" t="str">
        <f>IF('K7'!K21="","",'K7'!K21)</f>
        <v/>
      </c>
      <c r="U23" s="212" t="str">
        <f>IF('K7'!N21="","",'K7'!N21)</f>
        <v/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07"/>
      <c r="F24" s="231"/>
      <c r="G24" s="208" t="s">
        <v>188</v>
      </c>
      <c r="H24" s="389"/>
      <c r="I24" s="390"/>
      <c r="J24" s="391"/>
      <c r="K24" s="392"/>
      <c r="L24" s="393"/>
      <c r="M24" s="394"/>
      <c r="N24" s="205"/>
      <c r="O24" s="209"/>
      <c r="P24" s="399">
        <f>IF(Q23="","",Q23*1.2)</f>
        <v>316.50509819951293</v>
      </c>
      <c r="Q24" s="399"/>
      <c r="R24" s="275"/>
      <c r="S24" s="210" t="str">
        <f>IF(S23="","",S23*20)</f>
        <v/>
      </c>
      <c r="T24" s="210" t="str">
        <f>IF(T23="","",T23*12)</f>
        <v/>
      </c>
      <c r="U24" s="211" t="str">
        <f>IF(U23="","",IF((80+(8-ROUNDUP(U23,1))*40)&lt;0,0,80+(8-ROUNDUP(U23,1))*40))</f>
        <v/>
      </c>
      <c r="V24" s="286" t="str">
        <f>IF(SUM(S24,T24,U24)&gt;0,SUM(S24,T24,U24),"")</f>
        <v/>
      </c>
      <c r="W24" s="287" t="str">
        <f>IF(OR(P24="",S24="",T24="",U24=""),"",SUM(P24,S24,T24,U24))</f>
        <v/>
      </c>
      <c r="X24" s="288"/>
      <c r="Y24" s="289"/>
      <c r="Z24" s="278"/>
    </row>
    <row r="25" spans="1:29" ht="18" customHeight="1" x14ac:dyDescent="0.15">
      <c r="A25" s="223">
        <v>91.94</v>
      </c>
      <c r="B25" s="224" t="s">
        <v>114</v>
      </c>
      <c r="C25" s="225" t="s">
        <v>130</v>
      </c>
      <c r="D25" s="260" t="s">
        <v>158</v>
      </c>
      <c r="E25" s="226">
        <v>35434</v>
      </c>
      <c r="F25" s="227"/>
      <c r="G25" s="228" t="s">
        <v>189</v>
      </c>
      <c r="H25" s="267">
        <v>103</v>
      </c>
      <c r="I25" s="267">
        <v>110</v>
      </c>
      <c r="J25" s="267">
        <v>-115</v>
      </c>
      <c r="K25" s="261">
        <v>135</v>
      </c>
      <c r="L25" s="262">
        <v>140</v>
      </c>
      <c r="M25" s="262">
        <v>-144</v>
      </c>
      <c r="N25" s="263">
        <f>IF(MAX(H25:J25)&gt;0,IF(MAX(H25:J25)&lt;0,0,TRUNC(MAX(H25:J25)/1)*1),"")</f>
        <v>110</v>
      </c>
      <c r="O25" s="264">
        <f>IF(MAX(K25:M25)&gt;0,IF(MAX(K25:M25)&lt;0,0,TRUNC(MAX(K25:M25)/1)*1),"")</f>
        <v>140</v>
      </c>
      <c r="P25" s="265">
        <f>IF(N25="","",IF(O25="","",IF(SUM(N25:O25)=0,"",SUM(N25:O25))))</f>
        <v>250</v>
      </c>
      <c r="Q25" s="276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>287.96653866143333</v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>
        <f>IF('K7'!G23="","",'K7'!G23)</f>
        <v>8.0299999999999994</v>
      </c>
      <c r="T25" s="212">
        <f>IF('K7'!K23="","",'K7'!K23)</f>
        <v>11.61</v>
      </c>
      <c r="U25" s="212">
        <f>IF('K7'!N23="","",'K7'!N23)</f>
        <v>6.92</v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 t="s">
        <v>123</v>
      </c>
      <c r="H26" s="389"/>
      <c r="I26" s="390"/>
      <c r="J26" s="391"/>
      <c r="K26" s="392"/>
      <c r="L26" s="393"/>
      <c r="M26" s="394"/>
      <c r="N26" s="205"/>
      <c r="O26" s="209"/>
      <c r="P26" s="399">
        <f>IF(Q25="","",Q25*1.2)</f>
        <v>345.55984639371997</v>
      </c>
      <c r="Q26" s="399"/>
      <c r="R26" s="275"/>
      <c r="S26" s="210">
        <f>IF(S25="","",S25*20)</f>
        <v>160.6</v>
      </c>
      <c r="T26" s="210">
        <f>IF(T25="","",T25*12)</f>
        <v>139.32</v>
      </c>
      <c r="U26" s="211">
        <f>IF(U25="","",IF((80+(8-ROUNDUP(U25,1))*40)&lt;0,0,80+(8-ROUNDUP(U25,1))*40))</f>
        <v>120</v>
      </c>
      <c r="V26" s="286">
        <f>IF(SUM(S26,T26,U26)&gt;0,SUM(S26,T26,U26),"")</f>
        <v>419.91999999999996</v>
      </c>
      <c r="W26" s="287">
        <f>IF(OR(P26="",S26="",T26="",U26=""),"",SUM(P26,S26,T26,U26))</f>
        <v>765.47984639371998</v>
      </c>
      <c r="X26" s="288">
        <v>16</v>
      </c>
      <c r="Y26" s="289"/>
      <c r="Z26" s="278"/>
    </row>
    <row r="27" spans="1:29" ht="18" customHeight="1" x14ac:dyDescent="0.15">
      <c r="A27" s="223"/>
      <c r="B27" s="224"/>
      <c r="C27" s="225"/>
      <c r="D27" s="260"/>
      <c r="E27" s="226"/>
      <c r="F27" s="227"/>
      <c r="G27" s="228"/>
      <c r="H27" s="261"/>
      <c r="I27" s="262"/>
      <c r="J27" s="262"/>
      <c r="K27" s="261"/>
      <c r="L27" s="262"/>
      <c r="M27" s="262"/>
      <c r="N27" s="263" t="str">
        <f>IF(MAX(H27:J27)&gt;0,IF(MAX(H27:J27)&lt;0,0,TRUNC(MAX(H27:J27)/1)*1),"")</f>
        <v/>
      </c>
      <c r="O27" s="264" t="str">
        <f>IF(MAX(K27:M27)&gt;0,IF(MAX(K27:M27)&lt;0,0,TRUNC(MAX(K27:M27)/1)*1),"")</f>
        <v/>
      </c>
      <c r="P27" s="265" t="str">
        <f>IF(N27="","",IF(O27="","",IF(SUM(N27:O27)=0,"",SUM(N27:O27))))</f>
        <v/>
      </c>
      <c r="Q27" s="276" t="str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/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 t="str">
        <f>IF('K7'!G25="","",'K7'!G25)</f>
        <v/>
      </c>
      <c r="T27" s="212" t="str">
        <f>IF('K7'!K25="","",'K7'!K25)</f>
        <v/>
      </c>
      <c r="U27" s="212" t="str">
        <f>IF('K7'!N25="","",'K7'!N25)</f>
        <v/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203"/>
      <c r="B28" s="204"/>
      <c r="C28" s="205"/>
      <c r="D28" s="206"/>
      <c r="E28" s="207"/>
      <c r="F28" s="231"/>
      <c r="G28" s="208"/>
      <c r="H28" s="389"/>
      <c r="I28" s="390"/>
      <c r="J28" s="391"/>
      <c r="K28" s="392"/>
      <c r="L28" s="393"/>
      <c r="M28" s="394"/>
      <c r="N28" s="205"/>
      <c r="O28" s="209"/>
      <c r="P28" s="399" t="str">
        <f>IF(Q27="","",Q27*1.2)</f>
        <v/>
      </c>
      <c r="Q28" s="399"/>
      <c r="R28" s="275"/>
      <c r="S28" s="210" t="str">
        <f>IF(S27="","",S27*20)</f>
        <v/>
      </c>
      <c r="T28" s="210" t="str">
        <f>IF(T27="","",T27*12)</f>
        <v/>
      </c>
      <c r="U28" s="211" t="str">
        <f>IF(U27="","",IF((80+(8-ROUNDUP(U27,1))*40)&lt;0,0,80+(8-ROUNDUP(U27,1))*40))</f>
        <v/>
      </c>
      <c r="V28" s="286" t="str">
        <f>IF(SUM(S28,T28,U28)&gt;0,SUM(S28,T28,U28),"")</f>
        <v/>
      </c>
      <c r="W28" s="287" t="str">
        <f>IF(OR(P28="",S28="",T28="",U28=""),"",SUM(P28,S28,T28,U28))</f>
        <v/>
      </c>
      <c r="X28" s="288"/>
      <c r="Y28" s="289"/>
      <c r="Z28" s="279"/>
    </row>
    <row r="29" spans="1:29" ht="18" customHeight="1" x14ac:dyDescent="0.15">
      <c r="A29" s="196"/>
      <c r="B29" s="260"/>
      <c r="C29" s="225"/>
      <c r="D29" s="225"/>
      <c r="E29" s="197"/>
      <c r="F29" s="197"/>
      <c r="G29" s="198"/>
      <c r="H29" s="199"/>
      <c r="I29" s="199"/>
      <c r="J29" s="199"/>
      <c r="K29" s="199"/>
      <c r="L29" s="199"/>
      <c r="M29" s="199"/>
      <c r="N29" s="263" t="str">
        <f>IF(MAX(H29:J29)&gt;0,IF(MAX(H29:J29)&lt;0,0,TRUNC(MAX(H29:J29)/1)*1),"")</f>
        <v/>
      </c>
      <c r="O29" s="264" t="str">
        <f>IF(MAX(K29:M29)&gt;0,IF(MAX(K29:M29)&lt;0,0,TRUNC(MAX(K29:M29)/1)*1),"")</f>
        <v/>
      </c>
      <c r="P29" s="265" t="str">
        <f>IF(N29="","",IF(O29="","",IF(SUM(N29:O29)=0,"",SUM(N29:O29))))</f>
        <v/>
      </c>
      <c r="Q29" s="276" t="str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/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 t="str">
        <f>IF('K7'!G27="","",'K7'!G27)</f>
        <v/>
      </c>
      <c r="T29" s="212" t="str">
        <f>IF('K7'!K27="","",'K7'!K27)</f>
        <v/>
      </c>
      <c r="U29" s="212" t="str">
        <f>IF('K7'!N27="","",'K7'!N27)</f>
        <v/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07"/>
      <c r="G30" s="208"/>
      <c r="H30" s="427"/>
      <c r="I30" s="399"/>
      <c r="J30" s="428"/>
      <c r="K30" s="427"/>
      <c r="L30" s="399"/>
      <c r="M30" s="428"/>
      <c r="N30" s="205"/>
      <c r="O30" s="209"/>
      <c r="P30" s="399" t="str">
        <f>IF(Q29="","",Q29*1.2)</f>
        <v/>
      </c>
      <c r="Q30" s="399"/>
      <c r="R30" s="275"/>
      <c r="S30" s="210" t="str">
        <f>IF(S29="","",S29*20)</f>
        <v/>
      </c>
      <c r="T30" s="210" t="str">
        <f>IF(T29="","",T29*12)</f>
        <v/>
      </c>
      <c r="U30" s="211" t="str">
        <f>IF(U29="","",IF((80+(8-ROUNDUP(U29,1))*40)&lt;0,0,80+(8-ROUNDUP(U29,1))*40))</f>
        <v/>
      </c>
      <c r="V30" s="286" t="str">
        <f>IF(SUM(S30,T30,U30)&gt;0,SUM(S30,T30,U30),"")</f>
        <v/>
      </c>
      <c r="W30" s="287" t="str">
        <f>IF(OR(P30="",S30="",T30="",U30=""),"",SUM(P30,S30,T30,U30))</f>
        <v/>
      </c>
      <c r="X30" s="288"/>
      <c r="Y30" s="289"/>
      <c r="Z30" s="278"/>
    </row>
    <row r="31" spans="1:29" ht="18" customHeight="1" x14ac:dyDescent="0.15">
      <c r="A31" s="196"/>
      <c r="B31" s="260"/>
      <c r="C31" s="225"/>
      <c r="D31" s="225"/>
      <c r="E31" s="197"/>
      <c r="F31" s="197"/>
      <c r="G31" s="198"/>
      <c r="H31" s="199"/>
      <c r="I31" s="199"/>
      <c r="J31" s="199"/>
      <c r="K31" s="199"/>
      <c r="L31" s="199"/>
      <c r="M31" s="199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IF('K7'!G29="","",'K7'!G29)</f>
        <v/>
      </c>
      <c r="T31" s="212" t="str">
        <f>IF('K7'!K29="","",'K7'!K29)</f>
        <v/>
      </c>
      <c r="U31" s="212" t="str">
        <f>IF('K7'!N29="","",'K7'!N29)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thickBot="1" x14ac:dyDescent="0.2">
      <c r="A32" s="215"/>
      <c r="B32" s="216"/>
      <c r="C32" s="217"/>
      <c r="D32" s="218"/>
      <c r="E32" s="219"/>
      <c r="F32" s="219"/>
      <c r="G32" s="220"/>
      <c r="H32" s="424"/>
      <c r="I32" s="425"/>
      <c r="J32" s="426"/>
      <c r="K32" s="424"/>
      <c r="L32" s="425"/>
      <c r="M32" s="426"/>
      <c r="N32" s="326"/>
      <c r="O32" s="327"/>
      <c r="P32" s="425" t="str">
        <f>IF(Q31="","",Q31*1.2)</f>
        <v/>
      </c>
      <c r="Q32" s="425"/>
      <c r="R32" s="328"/>
      <c r="S32" s="221" t="str">
        <f>IF(S31="","",S31*20)</f>
        <v/>
      </c>
      <c r="T32" s="221" t="str">
        <f>IF(T31="","",T31*12)</f>
        <v/>
      </c>
      <c r="U32" s="222" t="str">
        <f>IF(U31="","",IF((80+(8-ROUNDUP(U31,1))*40)&lt;0,0,80+(8-ROUNDUP(U31,1))*40))</f>
        <v/>
      </c>
      <c r="V32" s="222" t="str">
        <f>IF(SUM(S32,T32,U32)&gt;0,SUM(S32,T32,U32),"")</f>
        <v/>
      </c>
      <c r="W32" s="309" t="str">
        <f>IF(OR(P32="",S32="",T32="",U32=""),"",SUM(P32,S32,T32,U32))</f>
        <v/>
      </c>
      <c r="X32" s="310"/>
      <c r="Y32" s="311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13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100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256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104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317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317"/>
      <c r="J39" s="48"/>
      <c r="K39" s="409" t="s">
        <v>103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317"/>
      <c r="J40" s="156"/>
      <c r="K40" s="409" t="s">
        <v>94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20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94</v>
      </c>
      <c r="D42" s="409"/>
      <c r="E42" s="409"/>
      <c r="F42" s="409"/>
      <c r="G42" s="409"/>
      <c r="H42" s="155" t="s">
        <v>23</v>
      </c>
      <c r="I42" s="317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317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317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317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317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G2:Q2"/>
    <mergeCell ref="G3:Q3"/>
    <mergeCell ref="A5:B5"/>
    <mergeCell ref="C5:G5"/>
    <mergeCell ref="H5:I5"/>
    <mergeCell ref="J5:N5"/>
    <mergeCell ref="P5:S5"/>
    <mergeCell ref="U5:V5"/>
    <mergeCell ref="H7:J7"/>
    <mergeCell ref="K7:M7"/>
    <mergeCell ref="N7:Q7"/>
    <mergeCell ref="H8:J8"/>
    <mergeCell ref="K8:M8"/>
    <mergeCell ref="H10:J10"/>
    <mergeCell ref="K10:M10"/>
    <mergeCell ref="P10:Q10"/>
    <mergeCell ref="H12:J12"/>
    <mergeCell ref="K12:M12"/>
    <mergeCell ref="P12:Q12"/>
    <mergeCell ref="H14:J14"/>
    <mergeCell ref="K14:M14"/>
    <mergeCell ref="P14:Q14"/>
    <mergeCell ref="H16:J16"/>
    <mergeCell ref="K16:M16"/>
    <mergeCell ref="P16:Q16"/>
    <mergeCell ref="H18:J18"/>
    <mergeCell ref="K18:M18"/>
    <mergeCell ref="P18:Q18"/>
    <mergeCell ref="H20:J20"/>
    <mergeCell ref="K20:M20"/>
    <mergeCell ref="P20:Q20"/>
    <mergeCell ref="H22:J22"/>
    <mergeCell ref="K22:M22"/>
    <mergeCell ref="P22:Q22"/>
    <mergeCell ref="H24:J24"/>
    <mergeCell ref="K24:M24"/>
    <mergeCell ref="P24:Q24"/>
    <mergeCell ref="H26:J26"/>
    <mergeCell ref="K26:M26"/>
    <mergeCell ref="P26:Q26"/>
    <mergeCell ref="H28:J28"/>
    <mergeCell ref="K28:M28"/>
    <mergeCell ref="P28:Q28"/>
    <mergeCell ref="H30:J30"/>
    <mergeCell ref="K30:M30"/>
    <mergeCell ref="P30:Q30"/>
    <mergeCell ref="H32:J32"/>
    <mergeCell ref="K32:M32"/>
    <mergeCell ref="P32:Q3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K39:Y39"/>
    <mergeCell ref="C40:G40"/>
    <mergeCell ref="K40:Y40"/>
    <mergeCell ref="C41:G41"/>
    <mergeCell ref="C42:G42"/>
    <mergeCell ref="K42:Y42"/>
    <mergeCell ref="C43:G43"/>
    <mergeCell ref="K43:Y43"/>
    <mergeCell ref="K44:Y44"/>
    <mergeCell ref="K45:Y45"/>
    <mergeCell ref="K46:Y46"/>
  </mergeCells>
  <conditionalFormatting sqref="H31:M31 H29:M29">
    <cfRule type="cellIs" dxfId="73" priority="73" stopIfTrue="1" operator="between">
      <formula>1</formula>
      <formula>300</formula>
    </cfRule>
    <cfRule type="cellIs" dxfId="72" priority="74" stopIfTrue="1" operator="lessThanOrEqual">
      <formula>0</formula>
    </cfRule>
  </conditionalFormatting>
  <conditionalFormatting sqref="H9:M9">
    <cfRule type="cellIs" dxfId="71" priority="29" stopIfTrue="1" operator="between">
      <formula>1</formula>
      <formula>300</formula>
    </cfRule>
    <cfRule type="cellIs" dxfId="70" priority="30" stopIfTrue="1" operator="lessThanOrEqual">
      <formula>0</formula>
    </cfRule>
  </conditionalFormatting>
  <conditionalFormatting sqref="H27:M27">
    <cfRule type="cellIs" dxfId="69" priority="45" stopIfTrue="1" operator="between">
      <formula>1</formula>
      <formula>300</formula>
    </cfRule>
    <cfRule type="cellIs" dxfId="68" priority="46" stopIfTrue="1" operator="lessThanOrEqual">
      <formula>0</formula>
    </cfRule>
  </conditionalFormatting>
  <conditionalFormatting sqref="K25:M25">
    <cfRule type="cellIs" dxfId="67" priority="25" stopIfTrue="1" operator="between">
      <formula>1</formula>
      <formula>300</formula>
    </cfRule>
    <cfRule type="cellIs" dxfId="66" priority="26" stopIfTrue="1" operator="lessThanOrEqual">
      <formula>0</formula>
    </cfRule>
  </conditionalFormatting>
  <conditionalFormatting sqref="H13:M13">
    <cfRule type="cellIs" dxfId="65" priority="21" stopIfTrue="1" operator="between">
      <formula>1</formula>
      <formula>300</formula>
    </cfRule>
    <cfRule type="cellIs" dxfId="64" priority="22" stopIfTrue="1" operator="lessThanOrEqual">
      <formula>0</formula>
    </cfRule>
  </conditionalFormatting>
  <conditionalFormatting sqref="K17:M17">
    <cfRule type="cellIs" dxfId="63" priority="19" stopIfTrue="1" operator="between">
      <formula>1</formula>
      <formula>300</formula>
    </cfRule>
    <cfRule type="cellIs" dxfId="62" priority="20" stopIfTrue="1" operator="lessThanOrEqual">
      <formula>0</formula>
    </cfRule>
  </conditionalFormatting>
  <conditionalFormatting sqref="H15:J15">
    <cfRule type="cellIs" dxfId="61" priority="17" stopIfTrue="1" operator="between">
      <formula>1</formula>
      <formula>300</formula>
    </cfRule>
    <cfRule type="cellIs" dxfId="60" priority="18" stopIfTrue="1" operator="lessThanOrEqual">
      <formula>0</formula>
    </cfRule>
  </conditionalFormatting>
  <conditionalFormatting sqref="K19:M19">
    <cfRule type="cellIs" dxfId="59" priority="15" stopIfTrue="1" operator="between">
      <formula>1</formula>
      <formula>300</formula>
    </cfRule>
    <cfRule type="cellIs" dxfId="58" priority="16" stopIfTrue="1" operator="lessThanOrEqual">
      <formula>0</formula>
    </cfRule>
  </conditionalFormatting>
  <conditionalFormatting sqref="K11:M11">
    <cfRule type="cellIs" dxfId="57" priority="31" stopIfTrue="1" operator="between">
      <formula>1</formula>
      <formula>300</formula>
    </cfRule>
    <cfRule type="cellIs" dxfId="56" priority="32" stopIfTrue="1" operator="lessThanOrEqual">
      <formula>0</formula>
    </cfRule>
  </conditionalFormatting>
  <conditionalFormatting sqref="K21:M21">
    <cfRule type="cellIs" dxfId="55" priority="23" stopIfTrue="1" operator="between">
      <formula>1</formula>
      <formula>300</formula>
    </cfRule>
    <cfRule type="cellIs" dxfId="54" priority="24" stopIfTrue="1" operator="lessThanOrEqual">
      <formula>0</formula>
    </cfRule>
  </conditionalFormatting>
  <conditionalFormatting sqref="K23:M23">
    <cfRule type="cellIs" dxfId="53" priority="27" stopIfTrue="1" operator="between">
      <formula>1</formula>
      <formula>300</formula>
    </cfRule>
    <cfRule type="cellIs" dxfId="52" priority="28" stopIfTrue="1" operator="lessThanOrEqual">
      <formula>0</formula>
    </cfRule>
  </conditionalFormatting>
  <conditionalFormatting sqref="H11:J11">
    <cfRule type="cellIs" dxfId="51" priority="13" stopIfTrue="1" operator="between">
      <formula>1</formula>
      <formula>300</formula>
    </cfRule>
    <cfRule type="cellIs" dxfId="50" priority="14" stopIfTrue="1" operator="lessThanOrEqual">
      <formula>0</formula>
    </cfRule>
  </conditionalFormatting>
  <conditionalFormatting sqref="H25:J25">
    <cfRule type="cellIs" dxfId="49" priority="11" stopIfTrue="1" operator="between">
      <formula>1</formula>
      <formula>300</formula>
    </cfRule>
    <cfRule type="cellIs" dxfId="48" priority="12" stopIfTrue="1" operator="lessThanOrEqual">
      <formula>0</formula>
    </cfRule>
  </conditionalFormatting>
  <conditionalFormatting sqref="H19:J19">
    <cfRule type="cellIs" dxfId="47" priority="9" stopIfTrue="1" operator="between">
      <formula>1</formula>
      <formula>300</formula>
    </cfRule>
    <cfRule type="cellIs" dxfId="46" priority="10" stopIfTrue="1" operator="lessThanOrEqual">
      <formula>0</formula>
    </cfRule>
  </conditionalFormatting>
  <conditionalFormatting sqref="H17:J17">
    <cfRule type="cellIs" dxfId="45" priority="7" stopIfTrue="1" operator="between">
      <formula>1</formula>
      <formula>300</formula>
    </cfRule>
    <cfRule type="cellIs" dxfId="44" priority="8" stopIfTrue="1" operator="lessThanOrEqual">
      <formula>0</formula>
    </cfRule>
  </conditionalFormatting>
  <conditionalFormatting sqref="H23:J23">
    <cfRule type="cellIs" dxfId="43" priority="5" stopIfTrue="1" operator="between">
      <formula>1</formula>
      <formula>300</formula>
    </cfRule>
    <cfRule type="cellIs" dxfId="42" priority="6" stopIfTrue="1" operator="lessThanOrEqual">
      <formula>0</formula>
    </cfRule>
  </conditionalFormatting>
  <conditionalFormatting sqref="H21:J21">
    <cfRule type="cellIs" dxfId="41" priority="3" stopIfTrue="1" operator="between">
      <formula>1</formula>
      <formula>300</formula>
    </cfRule>
    <cfRule type="cellIs" dxfId="40" priority="4" stopIfTrue="1" operator="lessThanOrEqual">
      <formula>0</formula>
    </cfRule>
  </conditionalFormatting>
  <conditionalFormatting sqref="K15:M15">
    <cfRule type="cellIs" dxfId="39" priority="1" stopIfTrue="1" operator="between">
      <formula>1</formula>
      <formula>300</formula>
    </cfRule>
    <cfRule type="cellIs" dxfId="38" priority="2" stopIfTrue="1" operator="lessThanOrEqual">
      <formula>0</formula>
    </cfRule>
  </conditionalFormatting>
  <dataValidations count="3"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  <dataValidation type="list" allowBlank="1" showInputMessage="1" showErrorMessage="1" errorTitle="Feil _i_kat.v.løft" error="Feil verdi i kategori vektløfting" sqref="C9 C11 C13 C15 C17 C19 C21 C23 C25 C27 C29 C31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</dataValidations>
  <pageMargins left="0.27559055118110237" right="0.27559055118110237" top="0.27559055118110237" bottom="0.27559055118110237" header="0.51181102362204722" footer="0.51181102362204722"/>
  <pageSetup paperSize="9" scale="53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5"/>
  <sheetViews>
    <sheetView showGridLines="0" showRowColHeaders="0" showZeros="0" topLeftCell="A4" workbookViewId="0">
      <selection activeCell="A9" sqref="A9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9" x14ac:dyDescent="0.15">
      <c r="A1" s="37"/>
      <c r="B1" s="37"/>
      <c r="C1" s="37"/>
      <c r="D1" s="37"/>
      <c r="E1" s="37"/>
      <c r="F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9" ht="72.75" customHeight="1" x14ac:dyDescent="0.65">
      <c r="A2" s="37"/>
      <c r="B2" s="37"/>
      <c r="C2" s="37"/>
      <c r="D2" s="37"/>
      <c r="E2" s="37"/>
      <c r="F2" s="37"/>
      <c r="G2" s="386" t="s">
        <v>67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40"/>
      <c r="S2" s="37"/>
      <c r="T2" s="37"/>
      <c r="U2" s="37"/>
      <c r="V2" s="37"/>
      <c r="W2" s="37"/>
      <c r="X2" s="37"/>
      <c r="Y2" s="37"/>
    </row>
    <row r="3" spans="1:29" ht="29" x14ac:dyDescent="0.45">
      <c r="A3" s="37"/>
      <c r="B3" s="37"/>
      <c r="C3" s="37"/>
      <c r="D3" s="37"/>
      <c r="E3" s="37"/>
      <c r="F3" s="37"/>
      <c r="G3" s="388" t="s">
        <v>31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41"/>
      <c r="S3" s="37"/>
      <c r="T3" s="37"/>
      <c r="U3" s="37"/>
      <c r="V3" s="37"/>
      <c r="W3" s="37"/>
      <c r="X3" s="37"/>
      <c r="Y3" s="37"/>
    </row>
    <row r="4" spans="1:29" x14ac:dyDescent="0.15">
      <c r="A4" s="37"/>
      <c r="B4" s="37"/>
      <c r="C4" s="37"/>
      <c r="D4" s="37"/>
      <c r="E4" s="37"/>
      <c r="F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9" ht="15" customHeight="1" x14ac:dyDescent="0.2">
      <c r="A5" s="405" t="s">
        <v>28</v>
      </c>
      <c r="B5" s="405"/>
      <c r="C5" s="406" t="s">
        <v>76</v>
      </c>
      <c r="D5" s="406"/>
      <c r="E5" s="406"/>
      <c r="F5" s="406"/>
      <c r="G5" s="406"/>
      <c r="H5" s="405" t="s">
        <v>0</v>
      </c>
      <c r="I5" s="405"/>
      <c r="J5" s="406" t="s">
        <v>84</v>
      </c>
      <c r="K5" s="406"/>
      <c r="L5" s="406"/>
      <c r="M5" s="406"/>
      <c r="N5" s="406"/>
      <c r="O5" s="339" t="s">
        <v>1</v>
      </c>
      <c r="P5" s="407" t="s">
        <v>85</v>
      </c>
      <c r="Q5" s="407"/>
      <c r="R5" s="407"/>
      <c r="S5" s="407"/>
      <c r="T5" s="339" t="s">
        <v>2</v>
      </c>
      <c r="U5" s="412">
        <v>42994</v>
      </c>
      <c r="V5" s="412"/>
      <c r="W5" s="54" t="s">
        <v>25</v>
      </c>
      <c r="X5" s="322">
        <v>8</v>
      </c>
      <c r="Y5" s="322"/>
    </row>
    <row r="6" spans="1:29" ht="14" thickBot="1" x14ac:dyDescent="0.2">
      <c r="A6" s="56"/>
      <c r="B6" s="56"/>
      <c r="C6" s="56"/>
      <c r="D6" s="56"/>
      <c r="E6" s="56"/>
      <c r="F6" s="56"/>
      <c r="G6" s="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8"/>
      <c r="X6" s="56"/>
      <c r="Y6" s="56"/>
    </row>
    <row r="7" spans="1:29" x14ac:dyDescent="0.15">
      <c r="A7" s="59" t="s">
        <v>4</v>
      </c>
      <c r="B7" s="60" t="s">
        <v>3</v>
      </c>
      <c r="C7" s="343" t="s">
        <v>32</v>
      </c>
      <c r="D7" s="62" t="s">
        <v>32</v>
      </c>
      <c r="E7" s="342" t="s">
        <v>5</v>
      </c>
      <c r="F7" s="342" t="s">
        <v>33</v>
      </c>
      <c r="G7" s="342" t="s">
        <v>6</v>
      </c>
      <c r="H7" s="432" t="s">
        <v>8</v>
      </c>
      <c r="I7" s="433"/>
      <c r="J7" s="434"/>
      <c r="K7" s="432" t="s">
        <v>9</v>
      </c>
      <c r="L7" s="433"/>
      <c r="M7" s="434"/>
      <c r="N7" s="435" t="s">
        <v>34</v>
      </c>
      <c r="O7" s="436"/>
      <c r="P7" s="436"/>
      <c r="Q7" s="436"/>
      <c r="R7" s="280" t="s">
        <v>11</v>
      </c>
      <c r="S7" s="60" t="s">
        <v>35</v>
      </c>
      <c r="T7" s="60" t="s">
        <v>36</v>
      </c>
      <c r="U7" s="60" t="s">
        <v>37</v>
      </c>
      <c r="V7" s="342" t="s">
        <v>70</v>
      </c>
      <c r="W7" s="64" t="s">
        <v>38</v>
      </c>
      <c r="X7" s="64" t="s">
        <v>39</v>
      </c>
      <c r="Y7" s="65" t="s">
        <v>40</v>
      </c>
    </row>
    <row r="8" spans="1:29" ht="14" thickBot="1" x14ac:dyDescent="0.2">
      <c r="A8" s="66" t="s">
        <v>15</v>
      </c>
      <c r="B8" s="67" t="s">
        <v>14</v>
      </c>
      <c r="C8" s="68" t="s">
        <v>41</v>
      </c>
      <c r="D8" s="69" t="s">
        <v>38</v>
      </c>
      <c r="E8" s="70" t="s">
        <v>42</v>
      </c>
      <c r="F8" s="70" t="s">
        <v>43</v>
      </c>
      <c r="G8" s="344" t="s">
        <v>44</v>
      </c>
      <c r="H8" s="429" t="s">
        <v>45</v>
      </c>
      <c r="I8" s="430"/>
      <c r="J8" s="431"/>
      <c r="K8" s="429" t="s">
        <v>45</v>
      </c>
      <c r="L8" s="430"/>
      <c r="M8" s="431"/>
      <c r="N8" s="72" t="s">
        <v>8</v>
      </c>
      <c r="O8" s="73" t="s">
        <v>9</v>
      </c>
      <c r="P8" s="67" t="s">
        <v>46</v>
      </c>
      <c r="Q8" s="68" t="s">
        <v>11</v>
      </c>
      <c r="R8" s="67" t="s">
        <v>69</v>
      </c>
      <c r="S8" s="74" t="s">
        <v>11</v>
      </c>
      <c r="T8" s="74" t="s">
        <v>11</v>
      </c>
      <c r="U8" s="74" t="s">
        <v>11</v>
      </c>
      <c r="V8" s="70" t="s">
        <v>71</v>
      </c>
      <c r="W8" s="75" t="s">
        <v>47</v>
      </c>
      <c r="X8" s="75"/>
      <c r="Y8" s="76"/>
    </row>
    <row r="9" spans="1:29" ht="18" customHeight="1" x14ac:dyDescent="0.15">
      <c r="A9" s="223">
        <v>115.32</v>
      </c>
      <c r="B9" s="260" t="s">
        <v>157</v>
      </c>
      <c r="C9" s="225" t="s">
        <v>134</v>
      </c>
      <c r="D9" s="225" t="s">
        <v>158</v>
      </c>
      <c r="E9" s="225" t="s">
        <v>159</v>
      </c>
      <c r="F9" s="227"/>
      <c r="G9" s="266" t="s">
        <v>160</v>
      </c>
      <c r="H9" s="267">
        <v>115</v>
      </c>
      <c r="I9" s="267">
        <v>118</v>
      </c>
      <c r="J9" s="267">
        <v>-120</v>
      </c>
      <c r="K9" s="267">
        <v>150</v>
      </c>
      <c r="L9" s="268">
        <v>153</v>
      </c>
      <c r="M9" s="268">
        <v>-156</v>
      </c>
      <c r="N9" s="263">
        <f>IF(MAX(H9:J9)&gt;0,IF(MAX(H9:J9)&lt;0,0,TRUNC(MAX(H9:J9)/1)*1),"")</f>
        <v>118</v>
      </c>
      <c r="O9" s="264">
        <f>IF(MAX(K9:M9)&gt;0,IF(MAX(K9:M9)&lt;0,0,TRUNC(MAX(K9:M9)/1)*1),"")</f>
        <v>153</v>
      </c>
      <c r="P9" s="265">
        <f>IF(N9="","",IF(O9="","",IF(SUM(N9:O9)=0,"",SUM(N9:O9))))</f>
        <v>271</v>
      </c>
      <c r="Q9" s="276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287.47441644295532</v>
      </c>
      <c r="R9" s="200" t="str">
        <f>IF(OR(E9="",A9="",Z9="",Q9=""),"",IF(OR(C9="UM",C9="JM",C9="SM",C9="UK",C9="JK",C9="SK"),"",Q9*(IF(ABS(1900-YEAR((Z9+1)-E9))&lt;29,0,(VLOOKUP((YEAR(Z9)-YEAR(E9)),'Meltzer-Malone'!$A$3:$B$63,2))))))</f>
        <v/>
      </c>
      <c r="S9" s="212">
        <f>IF('K8'!G7="","",'K8'!G7)</f>
        <v>7.19</v>
      </c>
      <c r="T9" s="201">
        <f>IF('K8'!K7="","",'K8'!K7)</f>
        <v>10.62</v>
      </c>
      <c r="U9" s="201">
        <f>IF('K8'!N7="","",'K8'!N7)</f>
        <v>7.36</v>
      </c>
      <c r="V9" s="201"/>
      <c r="W9" s="202"/>
      <c r="X9" s="233"/>
      <c r="Y9" s="234" t="s">
        <v>21</v>
      </c>
      <c r="Z9" s="278">
        <f>U5</f>
        <v>42994</v>
      </c>
    </row>
    <row r="10" spans="1:29" ht="18" customHeight="1" x14ac:dyDescent="0.15">
      <c r="A10" s="203"/>
      <c r="B10" s="204"/>
      <c r="C10" s="205"/>
      <c r="D10" s="206"/>
      <c r="E10" s="269"/>
      <c r="F10" s="231"/>
      <c r="G10" s="270" t="s">
        <v>139</v>
      </c>
      <c r="H10" s="389"/>
      <c r="I10" s="390"/>
      <c r="J10" s="391"/>
      <c r="K10" s="392"/>
      <c r="L10" s="393"/>
      <c r="M10" s="394"/>
      <c r="N10" s="205"/>
      <c r="O10" s="209"/>
      <c r="P10" s="399">
        <f>IF(Q9="","",Q9*1.2)</f>
        <v>344.96929973154636</v>
      </c>
      <c r="Q10" s="399"/>
      <c r="R10" s="275"/>
      <c r="S10" s="210">
        <f>IF(S9="","",S9*20)</f>
        <v>143.80000000000001</v>
      </c>
      <c r="T10" s="210">
        <f>IF(T9="","",T9*12)</f>
        <v>127.44</v>
      </c>
      <c r="U10" s="211">
        <f>IF(U9="","",IF((80+(8-ROUNDUP(U9,1))*40)&lt;0,0,80+(8-ROUNDUP(U9,1))*40))</f>
        <v>104.00000000000003</v>
      </c>
      <c r="V10" s="286">
        <f>IF(SUM(S10,T10,U10)&gt;0,SUM(S10,T10,U10),"")</f>
        <v>375.24</v>
      </c>
      <c r="W10" s="287">
        <f>IF(OR(P10="",S10="",T10="",U10=""),"",SUM(P10,S10,T10,U10))</f>
        <v>720.20929973154637</v>
      </c>
      <c r="X10" s="288">
        <v>21</v>
      </c>
      <c r="Y10" s="289"/>
      <c r="Z10" s="278"/>
    </row>
    <row r="11" spans="1:29" ht="18" customHeight="1" x14ac:dyDescent="0.15">
      <c r="A11" s="223">
        <v>85.83</v>
      </c>
      <c r="B11" s="224" t="s">
        <v>114</v>
      </c>
      <c r="C11" s="225" t="s">
        <v>134</v>
      </c>
      <c r="D11" s="260" t="s">
        <v>158</v>
      </c>
      <c r="E11" s="226">
        <v>32098</v>
      </c>
      <c r="F11" s="227"/>
      <c r="G11" s="228" t="s">
        <v>161</v>
      </c>
      <c r="H11" s="267">
        <v>112</v>
      </c>
      <c r="I11" s="267">
        <v>116</v>
      </c>
      <c r="J11" s="267">
        <v>-120</v>
      </c>
      <c r="K11" s="261">
        <v>135</v>
      </c>
      <c r="L11" s="262">
        <v>140</v>
      </c>
      <c r="M11" s="262">
        <v>143</v>
      </c>
      <c r="N11" s="263">
        <f>IF(MAX(H11:J11)&gt;0,IF(MAX(H11:J11)&lt;0,0,TRUNC(MAX(H11:J11)/1)*1),"")</f>
        <v>116</v>
      </c>
      <c r="O11" s="264">
        <f>IF(MAX(K11:M11)&gt;0,IF(MAX(K11:M11)&lt;0,0,TRUNC(MAX(K11:M11)/1)*1),"")</f>
        <v>143</v>
      </c>
      <c r="P11" s="265">
        <f>IF(N11="","",IF(O11="","",IF(SUM(N11:O11)=0,"",SUM(N11:O11))))</f>
        <v>259</v>
      </c>
      <c r="Q11" s="276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308.03630657008398</v>
      </c>
      <c r="R11" s="277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212">
        <f>IF('K8'!G9="","",'K8'!G9)</f>
        <v>9.44</v>
      </c>
      <c r="T11" s="212">
        <f>IF('K8'!K9="","",'K8'!K9)</f>
        <v>15.48</v>
      </c>
      <c r="U11" s="212">
        <f>IF('K8'!N9="","",'K8'!N9)</f>
        <v>6.22</v>
      </c>
      <c r="V11" s="201"/>
      <c r="W11" s="202"/>
      <c r="X11" s="213"/>
      <c r="Y11" s="214"/>
      <c r="Z11" s="278">
        <f>U5</f>
        <v>42994</v>
      </c>
      <c r="AC11" t="s">
        <v>21</v>
      </c>
    </row>
    <row r="12" spans="1:29" ht="18" customHeight="1" x14ac:dyDescent="0.15">
      <c r="A12" s="203"/>
      <c r="B12" s="204"/>
      <c r="C12" s="205"/>
      <c r="D12" s="206"/>
      <c r="E12" s="207"/>
      <c r="F12" s="231"/>
      <c r="G12" s="208" t="s">
        <v>126</v>
      </c>
      <c r="H12" s="389"/>
      <c r="I12" s="390"/>
      <c r="J12" s="391"/>
      <c r="K12" s="392"/>
      <c r="L12" s="393"/>
      <c r="M12" s="394"/>
      <c r="N12" s="205"/>
      <c r="O12" s="209"/>
      <c r="P12" s="399">
        <f>IF(Q11="","",Q11*1.2)</f>
        <v>369.64356788410078</v>
      </c>
      <c r="Q12" s="399"/>
      <c r="R12" s="275"/>
      <c r="S12" s="210">
        <f>IF(S11="","",S11*20)</f>
        <v>188.79999999999998</v>
      </c>
      <c r="T12" s="210">
        <f>IF(T11="","",T11*12)</f>
        <v>185.76</v>
      </c>
      <c r="U12" s="211">
        <f>IF(U11="","",IF((80+(8-ROUNDUP(U11,1))*40)&lt;0,0,80+(8-ROUNDUP(U11,1))*40))</f>
        <v>148</v>
      </c>
      <c r="V12" s="286">
        <f>IF(SUM(S12,T12,U12)&gt;0,SUM(S12,T12,U12),"")</f>
        <v>522.55999999999995</v>
      </c>
      <c r="W12" s="287">
        <f>IF(OR(P12="",S12="",T12="",U12=""),"",SUM(P12,S12,T12,U12))</f>
        <v>892.20356788410072</v>
      </c>
      <c r="X12" s="288">
        <v>3</v>
      </c>
      <c r="Y12" s="289"/>
      <c r="Z12" s="278"/>
    </row>
    <row r="13" spans="1:29" ht="18" customHeight="1" x14ac:dyDescent="0.15">
      <c r="A13" s="223">
        <v>85.54</v>
      </c>
      <c r="B13" s="224" t="s">
        <v>114</v>
      </c>
      <c r="C13" s="225" t="s">
        <v>134</v>
      </c>
      <c r="D13" s="225" t="s">
        <v>158</v>
      </c>
      <c r="E13" s="225" t="s">
        <v>162</v>
      </c>
      <c r="F13" s="227"/>
      <c r="G13" s="266" t="s">
        <v>163</v>
      </c>
      <c r="H13" s="267">
        <v>113</v>
      </c>
      <c r="I13" s="267">
        <v>117</v>
      </c>
      <c r="J13" s="267">
        <v>121</v>
      </c>
      <c r="K13" s="267">
        <v>142</v>
      </c>
      <c r="L13" s="268">
        <v>-147</v>
      </c>
      <c r="M13" s="268">
        <v>-148</v>
      </c>
      <c r="N13" s="263">
        <f>IF(MAX(H13:J13)&gt;0,IF(MAX(H13:J13)&lt;0,0,TRUNC(MAX(H13:J13)/1)*1),"")</f>
        <v>121</v>
      </c>
      <c r="O13" s="264">
        <f>IF(MAX(K13:M13)&gt;0,IF(MAX(K13:M13)&lt;0,0,TRUNC(MAX(K13:M13)/1)*1),"")</f>
        <v>142</v>
      </c>
      <c r="P13" s="265">
        <f>IF(N13="","",IF(O13="","",IF(SUM(N13:O13)=0,"",SUM(N13:O13))))</f>
        <v>263</v>
      </c>
      <c r="Q13" s="276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313.31312837327511</v>
      </c>
      <c r="R13" s="277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212">
        <f>IF('K8'!G11="","",'K8'!G11)</f>
        <v>8.1</v>
      </c>
      <c r="T13" s="212">
        <f>IF('K8'!K11="","",'K8'!K11)</f>
        <v>11.71</v>
      </c>
      <c r="U13" s="212">
        <f>IF('K8'!N11="","",'K8'!N11)</f>
        <v>6.76</v>
      </c>
      <c r="V13" s="201"/>
      <c r="W13" s="202"/>
      <c r="X13" s="213"/>
      <c r="Y13" s="214"/>
      <c r="Z13" s="278">
        <f>U5</f>
        <v>42994</v>
      </c>
    </row>
    <row r="14" spans="1:29" ht="18" customHeight="1" x14ac:dyDescent="0.15">
      <c r="A14" s="203"/>
      <c r="B14" s="204"/>
      <c r="C14" s="205"/>
      <c r="D14" s="206"/>
      <c r="E14" s="269"/>
      <c r="F14" s="231"/>
      <c r="G14" s="270" t="s">
        <v>164</v>
      </c>
      <c r="H14" s="389"/>
      <c r="I14" s="390"/>
      <c r="J14" s="391"/>
      <c r="K14" s="392"/>
      <c r="L14" s="393"/>
      <c r="M14" s="394"/>
      <c r="N14" s="205"/>
      <c r="O14" s="209"/>
      <c r="P14" s="399">
        <f>IF(Q13="","",Q13*1.2)</f>
        <v>375.97575404793014</v>
      </c>
      <c r="Q14" s="399"/>
      <c r="R14" s="275"/>
      <c r="S14" s="210">
        <f>IF(S13="","",S13*20)</f>
        <v>162</v>
      </c>
      <c r="T14" s="210">
        <f>IF(T13="","",T13*12)</f>
        <v>140.52000000000001</v>
      </c>
      <c r="U14" s="211">
        <f>IF(U13="","",IF((80+(8-ROUNDUP(U13,1))*40)&lt;0,0,80+(8-ROUNDUP(U13,1))*40))</f>
        <v>128</v>
      </c>
      <c r="V14" s="286">
        <f>IF(SUM(S14,T14,U14)&gt;0,SUM(S14,T14,U14),"")</f>
        <v>430.52</v>
      </c>
      <c r="W14" s="287">
        <f>IF(OR(P14="",S14="",T14="",U14=""),"",SUM(P14,S14,T14,U14))</f>
        <v>806.49575404793018</v>
      </c>
      <c r="X14" s="288">
        <v>11</v>
      </c>
      <c r="Y14" s="289"/>
      <c r="Z14" s="278"/>
    </row>
    <row r="15" spans="1:29" ht="18" customHeight="1" x14ac:dyDescent="0.15">
      <c r="A15" s="223">
        <v>105.66</v>
      </c>
      <c r="B15" s="260" t="s">
        <v>157</v>
      </c>
      <c r="C15" s="225" t="s">
        <v>134</v>
      </c>
      <c r="D15" s="225" t="s">
        <v>158</v>
      </c>
      <c r="E15" s="225" t="s">
        <v>165</v>
      </c>
      <c r="F15" s="227"/>
      <c r="G15" s="266" t="s">
        <v>166</v>
      </c>
      <c r="H15" s="267">
        <v>114</v>
      </c>
      <c r="I15" s="267">
        <v>-117</v>
      </c>
      <c r="J15" s="267">
        <v>-119</v>
      </c>
      <c r="K15" s="267">
        <v>-144</v>
      </c>
      <c r="L15" s="268">
        <v>-144</v>
      </c>
      <c r="M15" s="268">
        <v>148</v>
      </c>
      <c r="N15" s="263">
        <f>IF(MAX(H15:J15)&gt;0,IF(MAX(H15:J15)&lt;0,0,TRUNC(MAX(H15:J15)/1)*1),"")</f>
        <v>114</v>
      </c>
      <c r="O15" s="264">
        <f>IF(MAX(K15:M15)&gt;0,IF(MAX(K15:M15)&lt;0,0,TRUNC(MAX(K15:M15)/1)*1),"")</f>
        <v>148</v>
      </c>
      <c r="P15" s="265">
        <f>IF(N15="","",IF(O15="","",IF(SUM(N15:O15)=0,"",SUM(N15:O15))))</f>
        <v>262</v>
      </c>
      <c r="Q15" s="276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285.70664049553147</v>
      </c>
      <c r="R15" s="277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212">
        <f>IF('K8'!G13="","",'K8'!G13)</f>
        <v>7.67</v>
      </c>
      <c r="T15" s="212">
        <f>IF('K8'!K13="","",'K8'!K13)</f>
        <v>12.81</v>
      </c>
      <c r="U15" s="212">
        <f>IF('K8'!N13="","",'K8'!N13)</f>
        <v>6.53</v>
      </c>
      <c r="V15" s="201"/>
      <c r="W15" s="202"/>
      <c r="X15" s="213"/>
      <c r="Y15" s="214" t="s">
        <v>21</v>
      </c>
      <c r="Z15" s="278">
        <f>U5</f>
        <v>42994</v>
      </c>
    </row>
    <row r="16" spans="1:29" ht="18" customHeight="1" x14ac:dyDescent="0.15">
      <c r="A16" s="203"/>
      <c r="B16" s="204"/>
      <c r="C16" s="205"/>
      <c r="D16" s="206"/>
      <c r="E16" s="269"/>
      <c r="F16" s="231"/>
      <c r="G16" s="270" t="s">
        <v>164</v>
      </c>
      <c r="H16" s="389"/>
      <c r="I16" s="390"/>
      <c r="J16" s="391"/>
      <c r="K16" s="392"/>
      <c r="L16" s="393"/>
      <c r="M16" s="394"/>
      <c r="N16" s="205"/>
      <c r="O16" s="209"/>
      <c r="P16" s="399">
        <f>IF(Q15="","",Q15*1.2)</f>
        <v>342.84796859463773</v>
      </c>
      <c r="Q16" s="399"/>
      <c r="R16" s="275"/>
      <c r="S16" s="210">
        <f>IF(S15="","",S15*20)</f>
        <v>153.4</v>
      </c>
      <c r="T16" s="210">
        <f>IF(T15="","",T15*12)</f>
        <v>153.72</v>
      </c>
      <c r="U16" s="211">
        <f>IF(U15="","",IF((80+(8-ROUNDUP(U15,1))*40)&lt;0,0,80+(8-ROUNDUP(U15,1))*40))</f>
        <v>136</v>
      </c>
      <c r="V16" s="286">
        <f>IF(SUM(S16,T16,U16)&gt;0,SUM(S16,T16,U16),"")</f>
        <v>443.12</v>
      </c>
      <c r="W16" s="287">
        <f>IF(OR(P16="",S16="",T16="",U16=""),"",SUM(P16,S16,T16,U16))</f>
        <v>785.9679685946378</v>
      </c>
      <c r="X16" s="288">
        <v>14</v>
      </c>
      <c r="Y16" s="289"/>
      <c r="Z16" s="278"/>
    </row>
    <row r="17" spans="1:29" ht="18" customHeight="1" x14ac:dyDescent="0.15">
      <c r="A17" s="223">
        <v>93.57</v>
      </c>
      <c r="B17" s="224" t="s">
        <v>114</v>
      </c>
      <c r="C17" s="225" t="s">
        <v>134</v>
      </c>
      <c r="D17" s="260" t="s">
        <v>158</v>
      </c>
      <c r="E17" s="226">
        <v>34774</v>
      </c>
      <c r="F17" s="227"/>
      <c r="G17" s="228" t="s">
        <v>167</v>
      </c>
      <c r="H17" s="267">
        <v>123</v>
      </c>
      <c r="I17" s="267">
        <v>127</v>
      </c>
      <c r="J17" s="267">
        <v>-130</v>
      </c>
      <c r="K17" s="261">
        <v>155</v>
      </c>
      <c r="L17" s="262">
        <v>-160</v>
      </c>
      <c r="M17" s="262">
        <v>-162</v>
      </c>
      <c r="N17" s="263">
        <f>IF(MAX(H17:J17)&gt;0,IF(MAX(H17:J17)&lt;0,0,TRUNC(MAX(H17:J17)/1)*1),"")</f>
        <v>127</v>
      </c>
      <c r="O17" s="264">
        <f>IF(MAX(K17:M17)&gt;0,IF(MAX(K17:M17)&lt;0,0,TRUNC(MAX(K17:M17)/1)*1),"")</f>
        <v>155</v>
      </c>
      <c r="P17" s="265">
        <f>IF(N17="","",IF(O17="","",IF(SUM(N17:O17)=0,"",SUM(N17:O17))))</f>
        <v>282</v>
      </c>
      <c r="Q17" s="276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322.34895651559589</v>
      </c>
      <c r="R17" s="277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212">
        <f>IF('K8'!G15="","",'K8'!G15)</f>
        <v>8.5500000000000007</v>
      </c>
      <c r="T17" s="212">
        <f>IF('K8'!K15="","",'K8'!K15)</f>
        <v>13.12</v>
      </c>
      <c r="U17" s="212">
        <f>IF('K8'!N15="","",'K8'!N15)</f>
        <v>6.72</v>
      </c>
      <c r="V17" s="201"/>
      <c r="W17" s="202"/>
      <c r="X17" s="213"/>
      <c r="Y17" s="214"/>
      <c r="Z17" s="278">
        <f>U5</f>
        <v>42994</v>
      </c>
    </row>
    <row r="18" spans="1:29" ht="18" customHeight="1" x14ac:dyDescent="0.15">
      <c r="A18" s="203"/>
      <c r="B18" s="204"/>
      <c r="C18" s="205"/>
      <c r="D18" s="206"/>
      <c r="E18" s="207"/>
      <c r="F18" s="231"/>
      <c r="G18" s="208" t="s">
        <v>110</v>
      </c>
      <c r="H18" s="389"/>
      <c r="I18" s="390"/>
      <c r="J18" s="391"/>
      <c r="K18" s="392"/>
      <c r="L18" s="393"/>
      <c r="M18" s="394"/>
      <c r="N18" s="205"/>
      <c r="O18" s="209"/>
      <c r="P18" s="399">
        <f>IF(Q17="","",Q17*1.2)</f>
        <v>386.81874781871505</v>
      </c>
      <c r="Q18" s="399"/>
      <c r="R18" s="275"/>
      <c r="S18" s="210">
        <f>IF(S17="","",S17*20)</f>
        <v>171</v>
      </c>
      <c r="T18" s="210">
        <f>IF(T17="","",T17*12)</f>
        <v>157.44</v>
      </c>
      <c r="U18" s="211">
        <f>IF(U17="","",IF((80+(8-ROUNDUP(U17,1))*40)&lt;0,0,80+(8-ROUNDUP(U17,1))*40))</f>
        <v>128</v>
      </c>
      <c r="V18" s="286">
        <f>IF(SUM(S18,T18,U18)&gt;0,SUM(S18,T18,U18),"")</f>
        <v>456.44</v>
      </c>
      <c r="W18" s="287">
        <f>IF(OR(P18="",S18="",T18="",U18=""),"",SUM(P18,S18,T18,U18))</f>
        <v>843.25874781871516</v>
      </c>
      <c r="X18" s="288">
        <v>7</v>
      </c>
      <c r="Y18" s="289"/>
      <c r="Z18" s="278"/>
      <c r="AC18" t="s">
        <v>21</v>
      </c>
    </row>
    <row r="19" spans="1:29" ht="18" customHeight="1" x14ac:dyDescent="0.15">
      <c r="A19" s="223">
        <v>79.89</v>
      </c>
      <c r="B19" s="260" t="s">
        <v>111</v>
      </c>
      <c r="C19" s="225" t="s">
        <v>134</v>
      </c>
      <c r="D19" s="315" t="s">
        <v>158</v>
      </c>
      <c r="E19" s="225" t="s">
        <v>168</v>
      </c>
      <c r="F19" s="227"/>
      <c r="G19" s="266" t="s">
        <v>169</v>
      </c>
      <c r="H19" s="267">
        <v>115</v>
      </c>
      <c r="I19" s="267">
        <v>120</v>
      </c>
      <c r="J19" s="267">
        <v>125</v>
      </c>
      <c r="K19" s="267">
        <v>155</v>
      </c>
      <c r="L19" s="268">
        <v>160</v>
      </c>
      <c r="M19" s="268" t="s">
        <v>253</v>
      </c>
      <c r="N19" s="263">
        <f>IF(MAX(H19:J19)&gt;0,IF(MAX(H19:J19)&lt;0,0,TRUNC(MAX(H19:J19)/1)*1),"")</f>
        <v>125</v>
      </c>
      <c r="O19" s="264">
        <f>IF(MAX(K19:M19)&gt;0,IF(MAX(K19:M19)&lt;0,0,TRUNC(MAX(K19:M19)/1)*1),"")</f>
        <v>160</v>
      </c>
      <c r="P19" s="265">
        <f>IF(N19="","",IF(O19="","",IF(SUM(N19:O19)=0,"",SUM(N19:O19))))</f>
        <v>285</v>
      </c>
      <c r="Q19" s="276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351.68433144264657</v>
      </c>
      <c r="R19" s="277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212">
        <f>IF('K8'!G17="","",'K8'!G17)</f>
        <v>9.32</v>
      </c>
      <c r="T19" s="212">
        <f>IF('K8'!K17="","",'K8'!K17)</f>
        <v>9.77</v>
      </c>
      <c r="U19" s="212">
        <f>IF('K8'!N17="","",'K8'!N17)</f>
        <v>6.06</v>
      </c>
      <c r="V19" s="201"/>
      <c r="W19" s="202"/>
      <c r="X19" s="213"/>
      <c r="Y19" s="214"/>
      <c r="Z19" s="278">
        <f>U5</f>
        <v>42994</v>
      </c>
    </row>
    <row r="20" spans="1:29" ht="18" customHeight="1" x14ac:dyDescent="0.15">
      <c r="A20" s="203"/>
      <c r="B20" s="204"/>
      <c r="C20" s="205"/>
      <c r="D20" s="206"/>
      <c r="E20" s="269"/>
      <c r="F20" s="231"/>
      <c r="G20" s="270" t="s">
        <v>133</v>
      </c>
      <c r="H20" s="389"/>
      <c r="I20" s="390"/>
      <c r="J20" s="391"/>
      <c r="K20" s="392"/>
      <c r="L20" s="393"/>
      <c r="M20" s="394"/>
      <c r="N20" s="205"/>
      <c r="O20" s="209"/>
      <c r="P20" s="399">
        <f>IF(Q19="","",Q19*1.2)</f>
        <v>422.02119773117585</v>
      </c>
      <c r="Q20" s="399"/>
      <c r="R20" s="275"/>
      <c r="S20" s="210">
        <f>IF(S19="","",S19*20)</f>
        <v>186.4</v>
      </c>
      <c r="T20" s="210">
        <f>IF(T19="","",T19*12)</f>
        <v>117.24</v>
      </c>
      <c r="U20" s="211">
        <f>IF(U19="","",IF((80+(8-ROUNDUP(U19,1))*40)&lt;0,0,80+(8-ROUNDUP(U19,1))*40))</f>
        <v>156</v>
      </c>
      <c r="V20" s="286">
        <f>IF(SUM(S20,T20,U20)&gt;0,SUM(S20,T20,U20),"")</f>
        <v>459.64</v>
      </c>
      <c r="W20" s="287">
        <f>IF(OR(P20="",S20="",T20="",U20=""),"",SUM(P20,S20,T20,U20))</f>
        <v>881.66119773117589</v>
      </c>
      <c r="X20" s="288">
        <v>4</v>
      </c>
      <c r="Y20" s="289"/>
      <c r="Z20" s="278"/>
    </row>
    <row r="21" spans="1:29" ht="18" customHeight="1" x14ac:dyDescent="0.15">
      <c r="A21" s="223">
        <v>94.64</v>
      </c>
      <c r="B21" s="224" t="s">
        <v>170</v>
      </c>
      <c r="C21" s="225" t="s">
        <v>134</v>
      </c>
      <c r="D21" s="260" t="s">
        <v>158</v>
      </c>
      <c r="E21" s="226">
        <v>32393</v>
      </c>
      <c r="F21" s="227"/>
      <c r="G21" s="228" t="s">
        <v>171</v>
      </c>
      <c r="H21" s="267">
        <v>135</v>
      </c>
      <c r="I21" s="267">
        <v>-138</v>
      </c>
      <c r="J21" s="267">
        <v>138</v>
      </c>
      <c r="K21" s="229">
        <v>160</v>
      </c>
      <c r="L21" s="230">
        <v>165</v>
      </c>
      <c r="M21" s="230">
        <v>-168</v>
      </c>
      <c r="N21" s="263">
        <f>IF(MAX(H21:J21)&gt;0,IF(MAX(H21:J21)&lt;0,0,TRUNC(MAX(H21:J21)/1)*1),"")</f>
        <v>138</v>
      </c>
      <c r="O21" s="264">
        <f>IF(MAX(K21:M21)&gt;0,IF(MAX(K21:M21)&lt;0,0,TRUNC(MAX(K21:M21)/1)*1),"")</f>
        <v>165</v>
      </c>
      <c r="P21" s="265">
        <f>IF(N21="","",IF(O21="","",IF(SUM(N21:O21)=0,"",SUM(N21:O21))))</f>
        <v>303</v>
      </c>
      <c r="Q21" s="276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344.68141317697433</v>
      </c>
      <c r="R21" s="277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212">
        <f>IF('K8'!G19="","",'K8'!G19)</f>
        <v>9.19</v>
      </c>
      <c r="T21" s="212">
        <f>IF('K8'!K19="","",'K8'!K19)</f>
        <v>14.32</v>
      </c>
      <c r="U21" s="212">
        <f>IF('K8'!N19="","",'K8'!N19)</f>
        <v>6.12</v>
      </c>
      <c r="V21" s="201"/>
      <c r="W21" s="202"/>
      <c r="X21" s="213"/>
      <c r="Y21" s="214"/>
      <c r="Z21" s="278">
        <f>U5</f>
        <v>42994</v>
      </c>
    </row>
    <row r="22" spans="1:29" ht="18" customHeight="1" x14ac:dyDescent="0.15">
      <c r="A22" s="203"/>
      <c r="B22" s="204"/>
      <c r="C22" s="205"/>
      <c r="D22" s="206"/>
      <c r="E22" s="207"/>
      <c r="F22" s="231"/>
      <c r="G22" s="208" t="s">
        <v>119</v>
      </c>
      <c r="H22" s="389"/>
      <c r="I22" s="390"/>
      <c r="J22" s="391"/>
      <c r="K22" s="392"/>
      <c r="L22" s="393"/>
      <c r="M22" s="394"/>
      <c r="N22" s="205"/>
      <c r="O22" s="209"/>
      <c r="P22" s="399">
        <f>IF(Q21="","",Q21*1.2)</f>
        <v>413.61769581236916</v>
      </c>
      <c r="Q22" s="399"/>
      <c r="R22" s="275"/>
      <c r="S22" s="210">
        <f>IF(S21="","",S21*20)</f>
        <v>183.79999999999998</v>
      </c>
      <c r="T22" s="210">
        <f>IF(T21="","",T21*12)</f>
        <v>171.84</v>
      </c>
      <c r="U22" s="211">
        <f>IF(U21="","",IF((80+(8-ROUNDUP(U21,1))*40)&lt;0,0,80+(8-ROUNDUP(U21,1))*40))</f>
        <v>152.00000000000003</v>
      </c>
      <c r="V22" s="286">
        <f>IF(SUM(S22,T22,U22)&gt;0,SUM(S22,T22,U22),"")</f>
        <v>507.64</v>
      </c>
      <c r="W22" s="287">
        <f>IF(OR(P22="",S22="",T22="",U22=""),"",SUM(P22,S22,T22,U22))</f>
        <v>921.25769581236921</v>
      </c>
      <c r="X22" s="288">
        <v>2</v>
      </c>
      <c r="Y22" s="289"/>
      <c r="Z22" s="278"/>
    </row>
    <row r="23" spans="1:29" ht="18" customHeight="1" x14ac:dyDescent="0.15">
      <c r="A23" s="223">
        <v>113.4</v>
      </c>
      <c r="B23" s="260" t="s">
        <v>157</v>
      </c>
      <c r="C23" s="225" t="s">
        <v>134</v>
      </c>
      <c r="D23" s="224" t="s">
        <v>158</v>
      </c>
      <c r="E23" s="226">
        <v>32866</v>
      </c>
      <c r="F23" s="227"/>
      <c r="G23" s="228" t="s">
        <v>172</v>
      </c>
      <c r="H23" s="267">
        <v>150</v>
      </c>
      <c r="I23" s="267">
        <v>155</v>
      </c>
      <c r="J23" s="267">
        <v>-157</v>
      </c>
      <c r="K23" s="261">
        <v>190</v>
      </c>
      <c r="L23" s="262">
        <v>196</v>
      </c>
      <c r="M23" s="262">
        <v>-202</v>
      </c>
      <c r="N23" s="263">
        <f>IF(MAX(H23:J23)&gt;0,IF(MAX(H23:J23)&lt;0,0,TRUNC(MAX(H23:J23)/1)*1),"")</f>
        <v>155</v>
      </c>
      <c r="O23" s="264">
        <f>IF(MAX(K23:M23)&gt;0,IF(MAX(K23:M23)&lt;0,0,TRUNC(MAX(K23:M23)/1)*1),"")</f>
        <v>196</v>
      </c>
      <c r="P23" s="265">
        <f>IF(N23="","",IF(O23="","",IF(SUM(N23:O23)=0,"",SUM(N23:O23))))</f>
        <v>351</v>
      </c>
      <c r="Q23" s="276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374.16234140942521</v>
      </c>
      <c r="R23" s="277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212">
        <f>IF('K8'!G21="","",'K8'!G21)</f>
        <v>9.1</v>
      </c>
      <c r="T23" s="212">
        <f>IF('K8'!K21="","",'K8'!K21)</f>
        <v>14.84</v>
      </c>
      <c r="U23" s="212">
        <f>IF('K8'!N21="","",'K8'!N21)</f>
        <v>6.94</v>
      </c>
      <c r="V23" s="201"/>
      <c r="W23" s="202"/>
      <c r="X23" s="213"/>
      <c r="Y23" s="214"/>
      <c r="Z23" s="278">
        <f>U5</f>
        <v>42994</v>
      </c>
    </row>
    <row r="24" spans="1:29" ht="18" customHeight="1" x14ac:dyDescent="0.15">
      <c r="A24" s="203"/>
      <c r="B24" s="204"/>
      <c r="C24" s="205"/>
      <c r="D24" s="206"/>
      <c r="E24" s="207"/>
      <c r="F24" s="231"/>
      <c r="G24" s="208" t="s">
        <v>133</v>
      </c>
      <c r="H24" s="389"/>
      <c r="I24" s="390"/>
      <c r="J24" s="391"/>
      <c r="K24" s="392"/>
      <c r="L24" s="393"/>
      <c r="M24" s="394"/>
      <c r="N24" s="205"/>
      <c r="O24" s="209"/>
      <c r="P24" s="399">
        <f>IF(Q23="","",Q23*1.2)</f>
        <v>448.99480969131025</v>
      </c>
      <c r="Q24" s="399"/>
      <c r="R24" s="275"/>
      <c r="S24" s="210">
        <f>IF(S23="","",S23*20)</f>
        <v>182</v>
      </c>
      <c r="T24" s="210">
        <f>IF(T23="","",T23*12)</f>
        <v>178.07999999999998</v>
      </c>
      <c r="U24" s="211">
        <f>IF(U23="","",IF((80+(8-ROUNDUP(U23,1))*40)&lt;0,0,80+(8-ROUNDUP(U23,1))*40))</f>
        <v>120</v>
      </c>
      <c r="V24" s="286">
        <f>IF(SUM(S24,T24,U24)&gt;0,SUM(S24,T24,U24),"")</f>
        <v>480.08</v>
      </c>
      <c r="W24" s="287">
        <f>IF(OR(P24="",S24="",T24="",U24=""),"",SUM(P24,S24,T24,U24))</f>
        <v>929.07480969131029</v>
      </c>
      <c r="X24" s="288">
        <v>1</v>
      </c>
      <c r="Y24" s="289"/>
      <c r="Z24" s="278"/>
    </row>
    <row r="25" spans="1:29" ht="18" customHeight="1" x14ac:dyDescent="0.15">
      <c r="A25" s="223"/>
      <c r="B25" s="260"/>
      <c r="C25" s="225"/>
      <c r="D25" s="224"/>
      <c r="E25" s="226"/>
      <c r="F25" s="227"/>
      <c r="G25" s="228"/>
      <c r="H25" s="261"/>
      <c r="I25" s="262"/>
      <c r="J25" s="262"/>
      <c r="K25" s="261"/>
      <c r="L25" s="262"/>
      <c r="M25" s="262"/>
      <c r="N25" s="263" t="str">
        <f>IF(MAX(H25:J25)&gt;0,IF(MAX(H25:J25)&lt;0,0,TRUNC(MAX(H25:J25)/1)*1),"")</f>
        <v/>
      </c>
      <c r="O25" s="264" t="str">
        <f>IF(MAX(K25:M25)&gt;0,IF(MAX(K25:M25)&lt;0,0,TRUNC(MAX(K25:M25)/1)*1),"")</f>
        <v/>
      </c>
      <c r="P25" s="265" t="str">
        <f>IF(N25="","",IF(O25="","",IF(SUM(N25:O25)=0,"",SUM(N25:O25))))</f>
        <v/>
      </c>
      <c r="Q25" s="276" t="str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/>
      </c>
      <c r="R25" s="277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212" t="str">
        <f>IF('K8'!G23="","",'K8'!G23)</f>
        <v/>
      </c>
      <c r="T25" s="212" t="str">
        <f>IF('K8'!K23="","",'K8'!K23)</f>
        <v/>
      </c>
      <c r="U25" s="212" t="str">
        <f>IF('K8'!N23="","",'K8'!N23)</f>
        <v/>
      </c>
      <c r="V25" s="201"/>
      <c r="W25" s="202"/>
      <c r="X25" s="213"/>
      <c r="Y25" s="214"/>
      <c r="Z25" s="278">
        <f>U5</f>
        <v>42994</v>
      </c>
    </row>
    <row r="26" spans="1:29" ht="18" customHeight="1" x14ac:dyDescent="0.15">
      <c r="A26" s="203"/>
      <c r="B26" s="204"/>
      <c r="C26" s="205"/>
      <c r="D26" s="206"/>
      <c r="E26" s="207"/>
      <c r="F26" s="231"/>
      <c r="G26" s="208"/>
      <c r="H26" s="389"/>
      <c r="I26" s="390"/>
      <c r="J26" s="391"/>
      <c r="K26" s="392"/>
      <c r="L26" s="393"/>
      <c r="M26" s="394"/>
      <c r="N26" s="205"/>
      <c r="O26" s="209"/>
      <c r="P26" s="399" t="str">
        <f>IF(Q25="","",Q25*1.2)</f>
        <v/>
      </c>
      <c r="Q26" s="399"/>
      <c r="R26" s="275"/>
      <c r="S26" s="210" t="str">
        <f>IF(S25="","",S25*20)</f>
        <v/>
      </c>
      <c r="T26" s="210" t="str">
        <f>IF(T25="","",T25*12)</f>
        <v/>
      </c>
      <c r="U26" s="211" t="str">
        <f>IF(U25="","",IF((80+(8-ROUNDUP(U25,1))*40)&lt;0,0,80+(8-ROUNDUP(U25,1))*40))</f>
        <v/>
      </c>
      <c r="V26" s="286" t="str">
        <f>IF(SUM(S26,T26,U26)&gt;0,SUM(S26,T26,U26),"")</f>
        <v/>
      </c>
      <c r="W26" s="287" t="str">
        <f>IF(OR(P26="",S26="",T26="",U26=""),"",SUM(P26,S26,T26,U26))</f>
        <v/>
      </c>
      <c r="X26" s="288"/>
      <c r="Y26" s="289"/>
      <c r="Z26" s="278"/>
    </row>
    <row r="27" spans="1:29" ht="18" customHeight="1" x14ac:dyDescent="0.15">
      <c r="A27" s="223"/>
      <c r="B27" s="224"/>
      <c r="C27" s="225"/>
      <c r="D27" s="260"/>
      <c r="E27" s="226"/>
      <c r="F27" s="227"/>
      <c r="G27" s="228"/>
      <c r="H27" s="261"/>
      <c r="I27" s="262"/>
      <c r="J27" s="262"/>
      <c r="K27" s="261"/>
      <c r="L27" s="262"/>
      <c r="M27" s="262"/>
      <c r="N27" s="263" t="str">
        <f>IF(MAX(H27:J27)&gt;0,IF(MAX(H27:J27)&lt;0,0,TRUNC(MAX(H27:J27)/1)*1),"")</f>
        <v/>
      </c>
      <c r="O27" s="264" t="str">
        <f>IF(MAX(K27:M27)&gt;0,IF(MAX(K27:M27)&lt;0,0,TRUNC(MAX(K27:M27)/1)*1),"")</f>
        <v/>
      </c>
      <c r="P27" s="265" t="str">
        <f>IF(N27="","",IF(O27="","",IF(SUM(N27:O27)=0,"",SUM(N27:O27))))</f>
        <v/>
      </c>
      <c r="Q27" s="276" t="str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/>
      </c>
      <c r="R27" s="277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212" t="str">
        <f>IF('K8'!G25="","",'K8'!G25)</f>
        <v/>
      </c>
      <c r="T27" s="212" t="str">
        <f>IF('K8'!K25="","",'K8'!K25)</f>
        <v/>
      </c>
      <c r="U27" s="212" t="str">
        <f>IF('K8'!N25="","",'K8'!N25)</f>
        <v/>
      </c>
      <c r="V27" s="201"/>
      <c r="W27" s="202"/>
      <c r="X27" s="213"/>
      <c r="Y27" s="214"/>
      <c r="Z27" s="278">
        <f>U5</f>
        <v>42994</v>
      </c>
    </row>
    <row r="28" spans="1:29" ht="18" customHeight="1" x14ac:dyDescent="0.15">
      <c r="A28" s="203"/>
      <c r="B28" s="204"/>
      <c r="C28" s="205"/>
      <c r="D28" s="206"/>
      <c r="E28" s="207"/>
      <c r="F28" s="231"/>
      <c r="G28" s="208"/>
      <c r="H28" s="389"/>
      <c r="I28" s="393"/>
      <c r="J28" s="394"/>
      <c r="K28" s="392"/>
      <c r="L28" s="393"/>
      <c r="M28" s="394"/>
      <c r="N28" s="205"/>
      <c r="O28" s="209"/>
      <c r="P28" s="399" t="str">
        <f>IF(Q27="","",Q27*1.2)</f>
        <v/>
      </c>
      <c r="Q28" s="399"/>
      <c r="R28" s="275"/>
      <c r="S28" s="210" t="str">
        <f>IF(S27="","",S27*20)</f>
        <v/>
      </c>
      <c r="T28" s="210" t="str">
        <f>IF(T27="","",T27*12)</f>
        <v/>
      </c>
      <c r="U28" s="211" t="str">
        <f>IF(U27="","",IF((80+(8-ROUNDUP(U27,1))*40)&lt;0,0,80+(8-ROUNDUP(U27,1))*40))</f>
        <v/>
      </c>
      <c r="V28" s="286" t="str">
        <f>IF(SUM(S28,T28,U28)&gt;0,SUM(S28,T28,U28),"")</f>
        <v/>
      </c>
      <c r="W28" s="287" t="str">
        <f>IF(OR(P28="",S28="",T28="",U28=""),"",SUM(P28,S28,T28,U28))</f>
        <v/>
      </c>
      <c r="X28" s="288"/>
      <c r="Y28" s="289"/>
      <c r="Z28" s="279"/>
    </row>
    <row r="29" spans="1:29" ht="18" customHeight="1" x14ac:dyDescent="0.15">
      <c r="A29" s="196"/>
      <c r="B29" s="260"/>
      <c r="C29" s="225"/>
      <c r="D29" s="225"/>
      <c r="E29" s="197"/>
      <c r="F29" s="197"/>
      <c r="G29" s="198" t="s">
        <v>21</v>
      </c>
      <c r="H29" s="199"/>
      <c r="I29" s="199"/>
      <c r="J29" s="199"/>
      <c r="K29" s="199"/>
      <c r="L29" s="199"/>
      <c r="M29" s="199"/>
      <c r="N29" s="263" t="str">
        <f>IF(MAX(H29:J29)&gt;0,IF(MAX(H29:J29)&lt;0,0,TRUNC(MAX(H29:J29)/1)*1),"")</f>
        <v/>
      </c>
      <c r="O29" s="264" t="str">
        <f>IF(MAX(K29:M29)&gt;0,IF(MAX(K29:M29)&lt;0,0,TRUNC(MAX(K29:M29)/1)*1),"")</f>
        <v/>
      </c>
      <c r="P29" s="265" t="str">
        <f>IF(N29="","",IF(O29="","",IF(SUM(N29:O29)=0,"",SUM(N29:O29))))</f>
        <v/>
      </c>
      <c r="Q29" s="276" t="str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/>
      </c>
      <c r="R29" s="277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212" t="str">
        <f>IF('K8'!G27="","",'K8'!G27)</f>
        <v/>
      </c>
      <c r="T29" s="212" t="str">
        <f>IF('K8'!K27="","",'K8'!K27)</f>
        <v/>
      </c>
      <c r="U29" s="212" t="str">
        <f>IF('K8'!N27="","",'K8'!N27)</f>
        <v/>
      </c>
      <c r="V29" s="201"/>
      <c r="W29" s="202"/>
      <c r="X29" s="213"/>
      <c r="Y29" s="214"/>
      <c r="Z29" s="278">
        <f>U5</f>
        <v>42994</v>
      </c>
    </row>
    <row r="30" spans="1:29" ht="18" customHeight="1" x14ac:dyDescent="0.15">
      <c r="A30" s="203"/>
      <c r="B30" s="204"/>
      <c r="C30" s="205"/>
      <c r="D30" s="206"/>
      <c r="E30" s="207"/>
      <c r="F30" s="207"/>
      <c r="G30" s="208"/>
      <c r="H30" s="427"/>
      <c r="I30" s="399"/>
      <c r="J30" s="428"/>
      <c r="K30" s="427"/>
      <c r="L30" s="399"/>
      <c r="M30" s="428"/>
      <c r="N30" s="205"/>
      <c r="O30" s="209"/>
      <c r="P30" s="399" t="str">
        <f>IF(Q29="","",Q29*1.2)</f>
        <v/>
      </c>
      <c r="Q30" s="399"/>
      <c r="R30" s="275"/>
      <c r="S30" s="210" t="str">
        <f>IF(S29="","",S29*20)</f>
        <v/>
      </c>
      <c r="T30" s="210" t="str">
        <f>IF(T29="","",T29*12)</f>
        <v/>
      </c>
      <c r="U30" s="211" t="str">
        <f>IF(U29="","",IF((80+(8-ROUNDUP(U29,1))*40)&lt;0,0,80+(8-ROUNDUP(U29,1))*40))</f>
        <v/>
      </c>
      <c r="V30" s="286" t="str">
        <f>IF(SUM(S30,T30,U30)&gt;0,SUM(S30,T30,U30),"")</f>
        <v/>
      </c>
      <c r="W30" s="287" t="str">
        <f>IF(OR(P30="",S30="",T30="",U30=""),"",SUM(P30,S30,T30,U30))</f>
        <v/>
      </c>
      <c r="X30" s="288"/>
      <c r="Y30" s="289"/>
      <c r="Z30" s="278"/>
    </row>
    <row r="31" spans="1:29" ht="18" customHeight="1" x14ac:dyDescent="0.15">
      <c r="A31" s="196"/>
      <c r="B31" s="260"/>
      <c r="C31" s="225"/>
      <c r="D31" s="225"/>
      <c r="E31" s="197"/>
      <c r="F31" s="197"/>
      <c r="G31" s="198"/>
      <c r="H31" s="199"/>
      <c r="I31" s="199"/>
      <c r="J31" s="199"/>
      <c r="K31" s="199"/>
      <c r="L31" s="199"/>
      <c r="M31" s="199"/>
      <c r="N31" s="263" t="str">
        <f>IF(MAX(H31:J31)&gt;0,IF(MAX(H31:J31)&lt;0,0,TRUNC(MAX(H31:J31)/1)*1),"")</f>
        <v/>
      </c>
      <c r="O31" s="264" t="str">
        <f>IF(MAX(K31:M31)&gt;0,IF(MAX(K31:M31)&lt;0,0,TRUNC(MAX(K31:M31)/1)*1),"")</f>
        <v/>
      </c>
      <c r="P31" s="265" t="str">
        <f>IF(N31="","",IF(O31="","",IF(SUM(N31:O31)=0,"",SUM(N31:O31))))</f>
        <v/>
      </c>
      <c r="Q31" s="276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277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212" t="str">
        <f>IF('K8'!G29="","",'K8'!G29)</f>
        <v/>
      </c>
      <c r="T31" s="212" t="str">
        <f>IF('K8'!K29="","",'K8'!K29)</f>
        <v/>
      </c>
      <c r="U31" s="212" t="str">
        <f>IF('K8'!N29="","",'K8'!N29)</f>
        <v/>
      </c>
      <c r="V31" s="201"/>
      <c r="W31" s="202"/>
      <c r="X31" s="213"/>
      <c r="Y31" s="214"/>
      <c r="Z31" s="278">
        <f>U5</f>
        <v>42994</v>
      </c>
    </row>
    <row r="32" spans="1:29" ht="18" customHeight="1" thickBot="1" x14ac:dyDescent="0.2">
      <c r="A32" s="215"/>
      <c r="B32" s="216"/>
      <c r="C32" s="217"/>
      <c r="D32" s="218"/>
      <c r="E32" s="219"/>
      <c r="F32" s="219"/>
      <c r="G32" s="220"/>
      <c r="H32" s="424"/>
      <c r="I32" s="425"/>
      <c r="J32" s="426"/>
      <c r="K32" s="424"/>
      <c r="L32" s="425"/>
      <c r="M32" s="426"/>
      <c r="N32" s="336"/>
      <c r="O32" s="337"/>
      <c r="P32" s="425" t="str">
        <f>IF(Q31="","",Q31*1.2)</f>
        <v/>
      </c>
      <c r="Q32" s="425"/>
      <c r="R32" s="338"/>
      <c r="S32" s="221" t="str">
        <f>IF(S31="","",S31*20)</f>
        <v/>
      </c>
      <c r="T32" s="221" t="str">
        <f>IF(T31="","",T31*12)</f>
        <v/>
      </c>
      <c r="U32" s="222" t="str">
        <f>IF(U31="","",IF((80+(8-ROUNDUP(U31,1))*40)&lt;0,0,80+(8-ROUNDUP(U31,1))*40))</f>
        <v/>
      </c>
      <c r="V32" s="222" t="str">
        <f>IF(SUM(S32,T32,U32)&gt;0,SUM(S32,T32,U32),"")</f>
        <v/>
      </c>
      <c r="W32" s="309" t="str">
        <f>IF(OR(P32="",S32="",T32="",U32=""),"",SUM(P32,S32,T32,U32))</f>
        <v/>
      </c>
      <c r="X32" s="310"/>
      <c r="Y32" s="311"/>
      <c r="Z32" s="278"/>
    </row>
    <row r="33" spans="1:25" ht="14" x14ac:dyDescent="0.15">
      <c r="A33" s="77"/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1"/>
      <c r="M33" s="81"/>
      <c r="N33" s="77"/>
      <c r="O33" s="77"/>
      <c r="P33" s="77"/>
      <c r="Q33" s="77"/>
      <c r="R33" s="77"/>
      <c r="S33" s="81"/>
      <c r="T33" s="81"/>
      <c r="U33" s="82"/>
      <c r="V33" s="82"/>
      <c r="W33" s="83"/>
      <c r="X33" s="84"/>
      <c r="Y33" s="85"/>
    </row>
    <row r="34" spans="1:25" s="7" customFormat="1" ht="14" x14ac:dyDescent="0.15">
      <c r="A34" s="7" t="s">
        <v>17</v>
      </c>
      <c r="B34"/>
      <c r="C34" s="413" t="s">
        <v>148</v>
      </c>
      <c r="D34" s="413"/>
      <c r="E34" s="413"/>
      <c r="F34" s="413"/>
      <c r="G34" s="413"/>
      <c r="H34" s="408" t="s">
        <v>18</v>
      </c>
      <c r="I34" s="408"/>
      <c r="J34" s="151">
        <v>1</v>
      </c>
      <c r="K34" s="409" t="s">
        <v>252</v>
      </c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7" customFormat="1" ht="14" x14ac:dyDescent="0.15">
      <c r="B35"/>
      <c r="C35" s="410"/>
      <c r="D35" s="410"/>
      <c r="E35" s="410"/>
      <c r="F35" s="410"/>
      <c r="G35" s="410"/>
      <c r="H35" s="408"/>
      <c r="I35" s="408"/>
      <c r="J35" s="153">
        <v>2</v>
      </c>
      <c r="K35" s="409" t="s">
        <v>150</v>
      </c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7" customFormat="1" ht="14" x14ac:dyDescent="0.15">
      <c r="A36" s="86" t="s">
        <v>61</v>
      </c>
      <c r="B36"/>
      <c r="C36" s="413"/>
      <c r="D36" s="413"/>
      <c r="E36" s="413"/>
      <c r="F36" s="413"/>
      <c r="G36" s="413"/>
      <c r="H36" s="411"/>
      <c r="I36" s="411"/>
      <c r="J36" s="151">
        <v>3</v>
      </c>
      <c r="K36" s="409" t="s">
        <v>100</v>
      </c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5" customFormat="1" ht="14" x14ac:dyDescent="0.15">
      <c r="A37" s="6"/>
      <c r="B37"/>
      <c r="C37" s="413"/>
      <c r="D37" s="413"/>
      <c r="E37" s="413"/>
      <c r="F37" s="413"/>
      <c r="G37" s="413"/>
      <c r="H37" s="33"/>
      <c r="I37" s="31"/>
      <c r="J37" s="15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5" customFormat="1" ht="14" x14ac:dyDescent="0.15">
      <c r="A38" s="7"/>
      <c r="B38"/>
      <c r="C38" s="413"/>
      <c r="D38" s="413"/>
      <c r="E38" s="413"/>
      <c r="F38" s="413"/>
      <c r="G38" s="413"/>
      <c r="H38" s="155" t="s">
        <v>62</v>
      </c>
      <c r="I38" s="332"/>
      <c r="J38" s="44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5" customFormat="1" ht="14" x14ac:dyDescent="0.15">
      <c r="A39" s="2"/>
      <c r="B39" s="2"/>
      <c r="C39" s="31"/>
      <c r="D39" s="32"/>
      <c r="E39" s="32"/>
      <c r="F39" s="32"/>
      <c r="G39" s="33"/>
      <c r="H39" s="155" t="s">
        <v>63</v>
      </c>
      <c r="I39" s="332"/>
      <c r="J39" s="48"/>
      <c r="K39" s="409" t="s">
        <v>105</v>
      </c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5" customFormat="1" ht="14" x14ac:dyDescent="0.15">
      <c r="A40" s="7" t="s">
        <v>19</v>
      </c>
      <c r="B40"/>
      <c r="C40" s="415" t="s">
        <v>86</v>
      </c>
      <c r="D40" s="415"/>
      <c r="E40" s="415"/>
      <c r="F40" s="415"/>
      <c r="G40" s="415"/>
      <c r="H40" s="155" t="s">
        <v>64</v>
      </c>
      <c r="I40" s="332"/>
      <c r="J40" s="156"/>
      <c r="K40" s="409" t="s">
        <v>94</v>
      </c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 s="5" customFormat="1" ht="14" x14ac:dyDescent="0.15">
      <c r="A41" s="2"/>
      <c r="B41" s="2"/>
      <c r="C41" s="417" t="s">
        <v>87</v>
      </c>
      <c r="D41" s="417"/>
      <c r="E41" s="417"/>
      <c r="F41" s="417"/>
      <c r="G41" s="417"/>
      <c r="H41" s="155"/>
      <c r="I41" s="335"/>
      <c r="J41" s="157"/>
      <c r="K41" s="2"/>
      <c r="L41" s="2"/>
      <c r="M41" s="2"/>
      <c r="N41" s="2"/>
      <c r="O41" s="2"/>
      <c r="P41" s="2"/>
      <c r="Q41" s="2"/>
      <c r="R41" s="2"/>
      <c r="S41" s="41"/>
      <c r="T41" s="41"/>
      <c r="U41" s="41"/>
      <c r="V41" s="41"/>
    </row>
    <row r="42" spans="1:25" s="5" customFormat="1" ht="14" x14ac:dyDescent="0.15">
      <c r="A42" s="158" t="s">
        <v>65</v>
      </c>
      <c r="B42" s="159"/>
      <c r="C42" s="409" t="s">
        <v>94</v>
      </c>
      <c r="D42" s="409"/>
      <c r="E42" s="409"/>
      <c r="F42" s="409"/>
      <c r="G42" s="409"/>
      <c r="H42" s="155" t="s">
        <v>23</v>
      </c>
      <c r="I42" s="332"/>
      <c r="J42" s="44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5" customFormat="1" ht="14" x14ac:dyDescent="0.15">
      <c r="A43" s="2"/>
      <c r="B43" s="2"/>
      <c r="C43" s="413"/>
      <c r="D43" s="413"/>
      <c r="E43" s="413"/>
      <c r="F43" s="413"/>
      <c r="G43" s="413"/>
      <c r="H43" s="155"/>
      <c r="I43" s="332"/>
      <c r="J43" s="157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5" customFormat="1" ht="14" x14ac:dyDescent="0.15">
      <c r="A44" s="159" t="s">
        <v>22</v>
      </c>
      <c r="B44" s="159"/>
      <c r="C44" s="34" t="s">
        <v>72</v>
      </c>
      <c r="D44" s="35"/>
      <c r="E44" s="35"/>
      <c r="F44" s="35"/>
      <c r="G44" s="36"/>
      <c r="I44" s="332"/>
      <c r="J44" s="156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s="5" customFormat="1" ht="14" x14ac:dyDescent="0.15">
      <c r="A45" s="160"/>
      <c r="B45" s="160"/>
      <c r="C45" s="161"/>
      <c r="D45" s="32"/>
      <c r="E45" s="32"/>
      <c r="F45" s="32"/>
      <c r="G45" s="33"/>
      <c r="I45" s="332"/>
      <c r="J45" s="156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s="5" customFormat="1" ht="14" x14ac:dyDescent="0.15">
      <c r="A46" s="2"/>
      <c r="B46" s="2"/>
      <c r="C46" s="3"/>
      <c r="D46" s="4"/>
      <c r="E46" s="4"/>
      <c r="F46" s="4"/>
      <c r="I46" s="332"/>
      <c r="J46" s="15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 x14ac:dyDescent="0.15">
      <c r="A47" s="37"/>
      <c r="B47" s="37"/>
      <c r="C47" s="37"/>
      <c r="D47" s="37"/>
      <c r="E47" s="37"/>
      <c r="F47" s="37"/>
      <c r="H47" s="37"/>
      <c r="I47" s="37"/>
      <c r="J47" s="8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15">
      <c r="J48" s="88"/>
    </row>
    <row r="49" spans="10:10" x14ac:dyDescent="0.15">
      <c r="J49" s="88"/>
    </row>
    <row r="50" spans="10:10" x14ac:dyDescent="0.15">
      <c r="J50" s="88"/>
    </row>
    <row r="51" spans="10:10" x14ac:dyDescent="0.15">
      <c r="J51" s="88"/>
    </row>
    <row r="52" spans="10:10" x14ac:dyDescent="0.15">
      <c r="J52" s="88"/>
    </row>
    <row r="53" spans="10:10" x14ac:dyDescent="0.15">
      <c r="J53" s="88"/>
    </row>
    <row r="54" spans="10:10" x14ac:dyDescent="0.15">
      <c r="J54" s="88"/>
    </row>
    <row r="55" spans="10:10" x14ac:dyDescent="0.15">
      <c r="J55" s="88"/>
    </row>
  </sheetData>
  <mergeCells count="73">
    <mergeCell ref="C43:G43"/>
    <mergeCell ref="K43:Y43"/>
    <mergeCell ref="K44:Y44"/>
    <mergeCell ref="K45:Y45"/>
    <mergeCell ref="K46:Y46"/>
    <mergeCell ref="K39:Y39"/>
    <mergeCell ref="C40:G40"/>
    <mergeCell ref="K40:Y40"/>
    <mergeCell ref="C41:G41"/>
    <mergeCell ref="C42:G42"/>
    <mergeCell ref="K42:Y4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H30:J30"/>
    <mergeCell ref="K30:M30"/>
    <mergeCell ref="P30:Q30"/>
    <mergeCell ref="H32:J32"/>
    <mergeCell ref="K32:M32"/>
    <mergeCell ref="P32:Q32"/>
    <mergeCell ref="H26:J26"/>
    <mergeCell ref="K26:M26"/>
    <mergeCell ref="P26:Q26"/>
    <mergeCell ref="H28:J28"/>
    <mergeCell ref="K28:M28"/>
    <mergeCell ref="P28:Q28"/>
    <mergeCell ref="H22:J22"/>
    <mergeCell ref="K22:M22"/>
    <mergeCell ref="P22:Q22"/>
    <mergeCell ref="H24:J24"/>
    <mergeCell ref="K24:M24"/>
    <mergeCell ref="P24:Q24"/>
    <mergeCell ref="H18:J18"/>
    <mergeCell ref="K18:M18"/>
    <mergeCell ref="P18:Q18"/>
    <mergeCell ref="H20:J20"/>
    <mergeCell ref="K20:M20"/>
    <mergeCell ref="P20:Q20"/>
    <mergeCell ref="H14:J14"/>
    <mergeCell ref="K14:M14"/>
    <mergeCell ref="P14:Q14"/>
    <mergeCell ref="H16:J16"/>
    <mergeCell ref="K16:M16"/>
    <mergeCell ref="P16:Q16"/>
    <mergeCell ref="H10:J10"/>
    <mergeCell ref="K10:M10"/>
    <mergeCell ref="P10:Q10"/>
    <mergeCell ref="H12:J12"/>
    <mergeCell ref="K12:M12"/>
    <mergeCell ref="P12:Q12"/>
    <mergeCell ref="U5:V5"/>
    <mergeCell ref="H7:J7"/>
    <mergeCell ref="K7:M7"/>
    <mergeCell ref="N7:Q7"/>
    <mergeCell ref="H8:J8"/>
    <mergeCell ref="K8:M8"/>
    <mergeCell ref="G2:Q2"/>
    <mergeCell ref="G3:Q3"/>
    <mergeCell ref="A5:B5"/>
    <mergeCell ref="C5:G5"/>
    <mergeCell ref="H5:I5"/>
    <mergeCell ref="J5:N5"/>
    <mergeCell ref="P5:S5"/>
  </mergeCells>
  <conditionalFormatting sqref="H31:M31 H29:M29">
    <cfRule type="cellIs" dxfId="37" priority="71" stopIfTrue="1" operator="between">
      <formula>1</formula>
      <formula>300</formula>
    </cfRule>
    <cfRule type="cellIs" dxfId="36" priority="72" stopIfTrue="1" operator="lessThanOrEqual">
      <formula>0</formula>
    </cfRule>
  </conditionalFormatting>
  <conditionalFormatting sqref="K19:M19">
    <cfRule type="cellIs" dxfId="35" priority="31" stopIfTrue="1" operator="between">
      <formula>1</formula>
      <formula>300</formula>
    </cfRule>
    <cfRule type="cellIs" dxfId="34" priority="32" stopIfTrue="1" operator="lessThanOrEqual">
      <formula>0</formula>
    </cfRule>
  </conditionalFormatting>
  <conditionalFormatting sqref="K17:M17">
    <cfRule type="cellIs" dxfId="33" priority="29" stopIfTrue="1" operator="between">
      <formula>1</formula>
      <formula>300</formula>
    </cfRule>
    <cfRule type="cellIs" dxfId="32" priority="30" stopIfTrue="1" operator="lessThanOrEqual">
      <formula>0</formula>
    </cfRule>
  </conditionalFormatting>
  <conditionalFormatting sqref="K11:M11">
    <cfRule type="cellIs" dxfId="31" priority="27" stopIfTrue="1" operator="between">
      <formula>1</formula>
      <formula>300</formula>
    </cfRule>
    <cfRule type="cellIs" dxfId="30" priority="28" stopIfTrue="1" operator="lessThanOrEqual">
      <formula>0</formula>
    </cfRule>
  </conditionalFormatting>
  <conditionalFormatting sqref="H27:M27">
    <cfRule type="cellIs" dxfId="29" priority="69" stopIfTrue="1" operator="between">
      <formula>1</formula>
      <formula>300</formula>
    </cfRule>
    <cfRule type="cellIs" dxfId="28" priority="70" stopIfTrue="1" operator="lessThanOrEqual">
      <formula>0</formula>
    </cfRule>
  </conditionalFormatting>
  <conditionalFormatting sqref="K15:M15">
    <cfRule type="cellIs" dxfId="27" priority="23" stopIfTrue="1" operator="between">
      <formula>1</formula>
      <formula>300</formula>
    </cfRule>
    <cfRule type="cellIs" dxfId="26" priority="24" stopIfTrue="1" operator="lessThanOrEqual">
      <formula>0</formula>
    </cfRule>
  </conditionalFormatting>
  <conditionalFormatting sqref="K9:M9">
    <cfRule type="cellIs" dxfId="25" priority="21" stopIfTrue="1" operator="between">
      <formula>1</formula>
      <formula>300</formula>
    </cfRule>
    <cfRule type="cellIs" dxfId="24" priority="22" stopIfTrue="1" operator="lessThanOrEqual">
      <formula>0</formula>
    </cfRule>
  </conditionalFormatting>
  <conditionalFormatting sqref="H25:M25">
    <cfRule type="cellIs" dxfId="23" priority="35" stopIfTrue="1" operator="between">
      <formula>1</formula>
      <formula>300</formula>
    </cfRule>
    <cfRule type="cellIs" dxfId="22" priority="36" stopIfTrue="1" operator="lessThanOrEqual">
      <formula>0</formula>
    </cfRule>
  </conditionalFormatting>
  <conditionalFormatting sqref="K21:M21">
    <cfRule type="cellIs" dxfId="21" priority="17" stopIfTrue="1" operator="between">
      <formula>1</formula>
      <formula>300</formula>
    </cfRule>
    <cfRule type="cellIs" dxfId="20" priority="18" stopIfTrue="1" operator="lessThanOrEqual">
      <formula>0</formula>
    </cfRule>
  </conditionalFormatting>
  <conditionalFormatting sqref="K13:M13">
    <cfRule type="cellIs" dxfId="19" priority="25" stopIfTrue="1" operator="between">
      <formula>1</formula>
      <formula>300</formula>
    </cfRule>
    <cfRule type="cellIs" dxfId="18" priority="26" stopIfTrue="1" operator="lessThanOrEqual">
      <formula>0</formula>
    </cfRule>
  </conditionalFormatting>
  <conditionalFormatting sqref="K23:M23">
    <cfRule type="cellIs" dxfId="17" priority="19" stopIfTrue="1" operator="between">
      <formula>1</formula>
      <formula>300</formula>
    </cfRule>
    <cfRule type="cellIs" dxfId="16" priority="20" stopIfTrue="1" operator="lessThanOrEqual">
      <formula>0</formula>
    </cfRule>
  </conditionalFormatting>
  <conditionalFormatting sqref="H11:J11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H13:J13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H15:J15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H19:J19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H9:J9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7:J17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H21:J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3:J23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>
      <formula1>"44,48,53,58,63,69,+69,'+69,69+,75,+75,'+75,75,50,56,62,69,77,85,94,+94,'+94,94+,105,+105,'+105,105+"</formula1>
    </dataValidation>
    <dataValidation type="list" allowBlank="1" showInputMessage="1" showErrorMessage="1" errorTitle="Feil _i_kat.v.løft" error="Feil verdi i kategori vektløfting" sqref="C9 C11 C13 C15 C17 C19 C21 C23 C25 C27 C29 C31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 D11 D13 D15 D17 D19 D21 D23 D25 D27 D29 D31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53" orientation="portrait" horizontalDpi="300" verticalDpi="30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N94"/>
  <sheetViews>
    <sheetView zoomScale="130" zoomScaleNormal="130" zoomScalePageLayoutView="130" workbookViewId="0">
      <selection activeCell="J80" sqref="J80"/>
    </sheetView>
  </sheetViews>
  <sheetFormatPr baseColWidth="10" defaultColWidth="8.796875" defaultRowHeight="13" x14ac:dyDescent="0.15"/>
  <cols>
    <col min="1" max="1" width="5.3984375" customWidth="1"/>
    <col min="2" max="3" width="7.59765625" customWidth="1"/>
    <col min="4" max="4" width="7.19921875" customWidth="1"/>
    <col min="5" max="5" width="10.3984375" customWidth="1"/>
    <col min="6" max="6" width="29.3984375" customWidth="1"/>
    <col min="7" max="7" width="20.59765625" customWidth="1"/>
    <col min="8" max="9" width="6.796875" customWidth="1"/>
    <col min="10" max="11" width="8.59765625" customWidth="1"/>
    <col min="12" max="12" width="9.59765625" customWidth="1"/>
    <col min="13" max="13" width="9.3984375" bestFit="1" customWidth="1"/>
  </cols>
  <sheetData>
    <row r="1" spans="1:13" ht="31" thickBot="1" x14ac:dyDescent="0.35">
      <c r="A1" s="444" t="s">
        <v>77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6"/>
    </row>
    <row r="2" spans="1:13" s="170" customFormat="1" ht="21" customHeight="1" thickBot="1" x14ac:dyDescent="0.3">
      <c r="A2" s="447" t="str">
        <f>IF('P1'!J5&gt;0,'P1'!J5,"")</f>
        <v>Larvik AK</v>
      </c>
      <c r="B2" s="448"/>
      <c r="C2" s="448"/>
      <c r="D2" s="448"/>
      <c r="E2" s="448"/>
      <c r="F2" s="449" t="str">
        <f>IF('P1'!P5&gt;0,'P1'!P5,"")</f>
        <v>Stavernhallen</v>
      </c>
      <c r="G2" s="448"/>
      <c r="H2" s="448"/>
      <c r="I2" s="448"/>
      <c r="J2" s="450">
        <f>IF('P1'!U5&gt;0,'P1'!U5,"")</f>
        <v>42993</v>
      </c>
      <c r="K2" s="450"/>
      <c r="L2" s="450"/>
      <c r="M2" s="451"/>
    </row>
    <row r="3" spans="1:13" ht="21" thickBot="1" x14ac:dyDescent="0.25">
      <c r="A3" s="438" t="s">
        <v>48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0"/>
    </row>
    <row r="4" spans="1:13" s="89" customFormat="1" x14ac:dyDescent="0.15">
      <c r="A4" s="162" t="s">
        <v>49</v>
      </c>
      <c r="B4" s="169" t="s">
        <v>50</v>
      </c>
      <c r="C4" s="169" t="s">
        <v>51</v>
      </c>
      <c r="D4" s="162" t="s">
        <v>52</v>
      </c>
      <c r="E4" s="162" t="s">
        <v>53</v>
      </c>
      <c r="F4" s="163" t="s">
        <v>6</v>
      </c>
      <c r="G4" s="163" t="s">
        <v>44</v>
      </c>
      <c r="H4" s="162" t="s">
        <v>8</v>
      </c>
      <c r="I4" s="162" t="s">
        <v>9</v>
      </c>
      <c r="J4" s="162" t="s">
        <v>54</v>
      </c>
      <c r="K4" s="162" t="s">
        <v>55</v>
      </c>
      <c r="L4" s="162" t="s">
        <v>37</v>
      </c>
      <c r="M4" s="162" t="s">
        <v>11</v>
      </c>
    </row>
    <row r="5" spans="1:13" s="89" customFormat="1" ht="14" x14ac:dyDescent="0.15">
      <c r="A5" s="164">
        <v>1</v>
      </c>
      <c r="B5" s="165">
        <f>IF('P3'!A11="","",'P3'!A11)</f>
        <v>53.38</v>
      </c>
      <c r="C5" s="165" t="str">
        <f>IF('P3'!C11="","",'P3'!C11)</f>
        <v>UK</v>
      </c>
      <c r="D5" s="165" t="str">
        <f>IF('P3'!D11="","",'P3'!D11)</f>
        <v>13-14</v>
      </c>
      <c r="E5" s="166">
        <f>IF('P3'!E11="","",'P3'!E11)</f>
        <v>38296</v>
      </c>
      <c r="F5" s="167" t="str">
        <f>IF('P3'!G11="","",'P3'!G11)</f>
        <v>Agathe Skuggedal</v>
      </c>
      <c r="G5" s="167" t="str">
        <f>IF('P3'!G12="","",'P3'!G12)</f>
        <v>Larvik AK</v>
      </c>
      <c r="H5" s="168">
        <f>IF('P3'!N11="","",'P3'!N11)</f>
        <v>34</v>
      </c>
      <c r="I5" s="168">
        <f>IF('P3'!O11="","",'P3'!O11)</f>
        <v>40</v>
      </c>
      <c r="J5" s="165">
        <f>IF('P3'!S11="","",'P3'!S11)</f>
        <v>5.5</v>
      </c>
      <c r="K5" s="165">
        <f>IF('P3'!T11="","",'P3'!T11)</f>
        <v>8.06</v>
      </c>
      <c r="L5" s="165">
        <f>IF('P3'!U11="","",'P3'!U11)</f>
        <v>7.65</v>
      </c>
      <c r="M5" s="165">
        <f>IF('P3'!W12="","",'P3'!W12)</f>
        <v>431.90865753964067</v>
      </c>
    </row>
    <row r="6" spans="1:13" s="89" customFormat="1" ht="14" x14ac:dyDescent="0.15">
      <c r="A6" s="164">
        <v>2</v>
      </c>
      <c r="B6" s="165">
        <f>IF('P3'!A13="","",'P3'!A13)</f>
        <v>66.25</v>
      </c>
      <c r="C6" s="165" t="str">
        <f>IF('P3'!C13="","",'P3'!C13)</f>
        <v>UK</v>
      </c>
      <c r="D6" s="165" t="str">
        <f>IF('P3'!D13="","",'P3'!D13)</f>
        <v>13-14</v>
      </c>
      <c r="E6" s="166">
        <f>IF('P3'!E13="","",'P3'!E13)</f>
        <v>37889</v>
      </c>
      <c r="F6" s="167" t="str">
        <f>IF('P3'!G13="","",'P3'!G13)</f>
        <v>Camilla Eie</v>
      </c>
      <c r="G6" s="167" t="str">
        <f>IF('P3'!G14="","",'P3'!G14)</f>
        <v>Larvik AK</v>
      </c>
      <c r="H6" s="168">
        <f>IF('P3'!N13="","",'P3'!N13)</f>
        <v>33</v>
      </c>
      <c r="I6" s="168">
        <f>IF('P3'!O13="","",'P3'!O13)</f>
        <v>46</v>
      </c>
      <c r="J6" s="165">
        <f>IF('P3'!S13="","",'P3'!S13)</f>
        <v>5.43</v>
      </c>
      <c r="K6" s="165">
        <f>IF('P3'!T13="","",'P3'!T13)</f>
        <v>7.07</v>
      </c>
      <c r="L6" s="165">
        <f>IF('P3'!U13="","",'P3'!U13)</f>
        <v>8.4600000000000009</v>
      </c>
      <c r="M6" s="165">
        <f>IF('P3'!W14="","",'P3'!W14)</f>
        <v>375.39254981634735</v>
      </c>
    </row>
    <row r="7" spans="1:13" s="89" customFormat="1" ht="14" x14ac:dyDescent="0.15">
      <c r="A7" s="164">
        <v>3</v>
      </c>
      <c r="B7" s="165">
        <f>IF('P3'!A9="","",'P3'!A9)</f>
        <v>40.97</v>
      </c>
      <c r="C7" s="165" t="str">
        <f>IF('P3'!C9="","",'P3'!C9)</f>
        <v>UK</v>
      </c>
      <c r="D7" s="165" t="str">
        <f>IF('P3'!D9="","",'P3'!D9)</f>
        <v>13-14</v>
      </c>
      <c r="E7" s="166">
        <f>IF('P3'!E9="","",'P3'!E9)</f>
        <v>38239</v>
      </c>
      <c r="F7" s="167" t="str">
        <f>IF('P3'!G9="","",'P3'!G9)</f>
        <v>Iben Karete Karlsen</v>
      </c>
      <c r="G7" s="167" t="str">
        <f>IF('P3'!G10="","",'P3'!G10)</f>
        <v>Gjøvik AK</v>
      </c>
      <c r="H7" s="168">
        <f>IF('P3'!N9="","",'P3'!N9)</f>
        <v>16</v>
      </c>
      <c r="I7" s="168">
        <f>IF('P3'!O9="","",'P3'!O9)</f>
        <v>18</v>
      </c>
      <c r="J7" s="165">
        <f>IF('P3'!S9="","",'P3'!S9)</f>
        <v>4.1399999999999997</v>
      </c>
      <c r="K7" s="165">
        <f>IF('P3'!T9="","",'P3'!T9)</f>
        <v>4.2699999999999996</v>
      </c>
      <c r="L7" s="165">
        <f>IF('P3'!U9="","",'P3'!U9)</f>
        <v>9.58</v>
      </c>
      <c r="M7" s="165">
        <f>IF('P3'!W10="","",'P3'!W10)</f>
        <v>227.64804416048622</v>
      </c>
    </row>
    <row r="8" spans="1:13" s="89" customFormat="1" ht="14" x14ac:dyDescent="0.15">
      <c r="A8" s="164"/>
      <c r="B8" s="165"/>
      <c r="C8" s="165"/>
      <c r="D8" s="165"/>
      <c r="E8" s="166"/>
      <c r="F8" s="167"/>
      <c r="G8" s="167"/>
      <c r="H8" s="168"/>
      <c r="I8" s="168"/>
      <c r="J8" s="165"/>
      <c r="K8" s="165"/>
      <c r="L8" s="165"/>
      <c r="M8" s="165"/>
    </row>
    <row r="9" spans="1:13" s="89" customFormat="1" ht="14" x14ac:dyDescent="0.15">
      <c r="A9" s="164">
        <v>1</v>
      </c>
      <c r="B9" s="165">
        <f>IF('P3'!A15="","",'P3'!A15)</f>
        <v>53.99</v>
      </c>
      <c r="C9" s="165" t="str">
        <f>IF('P3'!C15="","",'P3'!C15)</f>
        <v>UK</v>
      </c>
      <c r="D9" s="165" t="str">
        <f>IF('P3'!D15="","",'P3'!D15)</f>
        <v>15-16</v>
      </c>
      <c r="E9" s="166">
        <f>IF('P3'!E15="","",'P3'!E15)</f>
        <v>36902</v>
      </c>
      <c r="F9" s="167" t="str">
        <f>IF('P3'!G15="","",'P3'!G15)</f>
        <v>Helene Skuggedal</v>
      </c>
      <c r="G9" s="167" t="str">
        <f>IF('P3'!G16="","",'P3'!G16)</f>
        <v>Larvik AK</v>
      </c>
      <c r="H9" s="168">
        <f>IF('P3'!N15="","",'P3'!N15)</f>
        <v>55</v>
      </c>
      <c r="I9" s="168">
        <f>IF('P3'!O15="","",'P3'!O15)</f>
        <v>78</v>
      </c>
      <c r="J9" s="165">
        <f>IF('P3'!S15="","",'P3'!S15)</f>
        <v>7.55</v>
      </c>
      <c r="K9" s="165">
        <f>IF('P3'!T15="","",'P3'!T15)</f>
        <v>7.89</v>
      </c>
      <c r="L9" s="165">
        <f>IF('P3'!U15="","",'P3'!U15)</f>
        <v>6.95</v>
      </c>
      <c r="M9" s="165">
        <f>IF('P3'!W16="","",'P3'!W16)</f>
        <v>602.91915717270831</v>
      </c>
    </row>
    <row r="10" spans="1:13" s="89" customFormat="1" ht="14" x14ac:dyDescent="0.15">
      <c r="A10" s="164">
        <v>2</v>
      </c>
      <c r="B10" s="165">
        <f>IF('P3'!A17="","",'P3'!A17)</f>
        <v>62.7</v>
      </c>
      <c r="C10" s="165" t="str">
        <f>IF('P3'!C17="","",'P3'!C17)</f>
        <v>UK</v>
      </c>
      <c r="D10" s="165" t="str">
        <f>IF('P3'!D17="","",'P3'!D17)</f>
        <v>15-16</v>
      </c>
      <c r="E10" s="166">
        <f>IF('P3'!E17="","",'P3'!E17)</f>
        <v>36912</v>
      </c>
      <c r="F10" s="167" t="str">
        <f>IF('P3'!G17="","",'P3'!G17)</f>
        <v>Sofie Prytz Løwer</v>
      </c>
      <c r="G10" s="167" t="str">
        <f>IF('P3'!G18="","",'P3'!G18)</f>
        <v>Larvik AK</v>
      </c>
      <c r="H10" s="168">
        <f>IF('P3'!N17="","",'P3'!N17)</f>
        <v>63</v>
      </c>
      <c r="I10" s="168">
        <f>IF('P3'!O17="","",'P3'!O17)</f>
        <v>75</v>
      </c>
      <c r="J10" s="165">
        <f>IF('P3'!S17="","",'P3'!S17)</f>
        <v>6.26</v>
      </c>
      <c r="K10" s="165">
        <f>IF('P3'!T17="","",'P3'!T17)</f>
        <v>9.6300000000000008</v>
      </c>
      <c r="L10" s="165">
        <f>IF('P3'!U17="","",'P3'!U17)</f>
        <v>7.12</v>
      </c>
      <c r="M10" s="165">
        <f>IF('P3'!W18="","",'P3'!W18)</f>
        <v>573.53123706030181</v>
      </c>
    </row>
    <row r="11" spans="1:13" s="89" customFormat="1" ht="14" x14ac:dyDescent="0.15">
      <c r="A11" s="164"/>
      <c r="B11" s="165"/>
      <c r="C11" s="165"/>
      <c r="D11" s="165"/>
      <c r="E11" s="166"/>
      <c r="F11" s="167"/>
      <c r="G11" s="167"/>
      <c r="H11" s="168"/>
      <c r="I11" s="168"/>
      <c r="J11" s="165"/>
      <c r="K11" s="165"/>
      <c r="L11" s="165"/>
      <c r="M11" s="165"/>
    </row>
    <row r="12" spans="1:13" ht="14" x14ac:dyDescent="0.15">
      <c r="A12" s="164">
        <v>1</v>
      </c>
      <c r="B12" s="165">
        <f>IF('P3'!A21="","",'P3'!A21)</f>
        <v>70.95</v>
      </c>
      <c r="C12" s="165" t="str">
        <f>IF('P3'!C21="","",'P3'!C21)</f>
        <v>UK</v>
      </c>
      <c r="D12" s="165" t="str">
        <f>IF('P3'!D21="","",'P3'!D21)</f>
        <v>17-18</v>
      </c>
      <c r="E12" s="166">
        <f>IF('P3'!E21="","",'P3'!E21)</f>
        <v>36700</v>
      </c>
      <c r="F12" s="167" t="str">
        <f>IF('P3'!G21="","",'P3'!G21)</f>
        <v>Vilde Sårheim</v>
      </c>
      <c r="G12" s="167" t="str">
        <f>IF('P3'!G22="","",'P3'!G22)</f>
        <v>Breimsbygda IL</v>
      </c>
      <c r="H12" s="168">
        <f>IF('P3'!N21="","",'P3'!N21)</f>
        <v>47</v>
      </c>
      <c r="I12" s="168">
        <f>IF('P3'!O21="","",'P3'!O21)</f>
        <v>62</v>
      </c>
      <c r="J12" s="165">
        <f>IF('P3'!S21="","",'P3'!S21)</f>
        <v>6.12</v>
      </c>
      <c r="K12" s="165">
        <f>IF('P3'!T21="","",'P3'!T21)</f>
        <v>11.27</v>
      </c>
      <c r="L12" s="165">
        <f>IF('P3'!U21="","",'P3'!U21)</f>
        <v>7.56</v>
      </c>
      <c r="M12" s="165">
        <f>IF('P3'!W22="","",'P3'!W22)</f>
        <v>515.1259591708324</v>
      </c>
    </row>
    <row r="13" spans="1:13" s="89" customFormat="1" ht="14" x14ac:dyDescent="0.15">
      <c r="A13" s="164"/>
      <c r="B13" s="165">
        <f>IF('P3'!A19="","",'P3'!A19)</f>
        <v>51</v>
      </c>
      <c r="C13" s="165" t="str">
        <f>IF('P3'!C19="","",'P3'!C19)</f>
        <v>UK</v>
      </c>
      <c r="D13" s="165" t="str">
        <f>IF('P3'!D19="","",'P3'!D19)</f>
        <v>17-18</v>
      </c>
      <c r="E13" s="166">
        <f>IF('P3'!E19="","",'P3'!E19)</f>
        <v>36561</v>
      </c>
      <c r="F13" s="167" t="str">
        <f>IF('P3'!G19="","",'P3'!G19)</f>
        <v>Tiril Boge</v>
      </c>
      <c r="G13" s="167" t="str">
        <f>IF('P3'!G20="","",'P3'!G20)</f>
        <v>AK Bjørgvin</v>
      </c>
      <c r="H13" s="168" t="str">
        <f>IF('P3'!N19="","",'P3'!N19)</f>
        <v/>
      </c>
      <c r="I13" s="168" t="str">
        <f>IF('P3'!O19="","",'P3'!O19)</f>
        <v/>
      </c>
      <c r="J13" s="165" t="str">
        <f>IF('P3'!S19="","",'P3'!S19)</f>
        <v/>
      </c>
      <c r="K13" s="165" t="str">
        <f>IF('P3'!T19="","",'P3'!T19)</f>
        <v/>
      </c>
      <c r="L13" s="165" t="str">
        <f>IF('P3'!U19="","",'P3'!U19)</f>
        <v/>
      </c>
      <c r="M13" s="165" t="str">
        <f>IF('P3'!W20="","",'P3'!W20)</f>
        <v/>
      </c>
    </row>
    <row r="14" spans="1:13" ht="14" x14ac:dyDescent="0.15">
      <c r="A14" s="164"/>
      <c r="B14" s="165"/>
      <c r="C14" s="165"/>
      <c r="D14" s="165"/>
      <c r="E14" s="166"/>
      <c r="F14" s="167"/>
      <c r="G14" s="167"/>
      <c r="H14" s="168"/>
      <c r="I14" s="168"/>
      <c r="J14" s="165"/>
      <c r="K14" s="165"/>
      <c r="L14" s="165"/>
      <c r="M14" s="165"/>
    </row>
    <row r="15" spans="1:13" ht="14" x14ac:dyDescent="0.15">
      <c r="A15" s="164">
        <v>1</v>
      </c>
      <c r="B15" s="165">
        <f>IF('P5'!A19="","",'P5'!A19)</f>
        <v>52.57</v>
      </c>
      <c r="C15" s="165" t="str">
        <f>IF('P5'!C19="","",'P5'!C19)</f>
        <v>SK</v>
      </c>
      <c r="D15" s="165" t="str">
        <f>IF('P5'!D19="","",'P5'!D19)</f>
        <v>+18</v>
      </c>
      <c r="E15" s="166">
        <f>IF('P5'!E19="","",'P5'!E19)</f>
        <v>34413</v>
      </c>
      <c r="F15" s="167" t="str">
        <f>IF('P5'!G19="","",'P5'!G19)</f>
        <v>Sarah Hovden Øvsthus</v>
      </c>
      <c r="G15" s="167" t="str">
        <f>IF('P5'!G20="","",'P5'!G20)</f>
        <v>AK Bjørgvin</v>
      </c>
      <c r="H15" s="168">
        <f>IF('P5'!N19="","",'P5'!N19)</f>
        <v>78</v>
      </c>
      <c r="I15" s="168">
        <f>IF('P5'!O19="","",'P5'!O19)</f>
        <v>97</v>
      </c>
      <c r="J15" s="165">
        <f>IF('P5'!S19="","",'P5'!S19)</f>
        <v>8.1199999999999992</v>
      </c>
      <c r="K15" s="165">
        <f>IF('P5'!T19="","",'P5'!T19)</f>
        <v>12.51</v>
      </c>
      <c r="L15" s="165">
        <f>IF('P5'!U19="","",'P5'!U19)</f>
        <v>6.46</v>
      </c>
      <c r="M15" s="165">
        <f>IF('P5'!W20="","",'P5'!W20)</f>
        <v>771.37390913166337</v>
      </c>
    </row>
    <row r="16" spans="1:13" ht="14" x14ac:dyDescent="0.15">
      <c r="A16" s="164">
        <v>2</v>
      </c>
      <c r="B16" s="165">
        <f>IF('P5'!A25="","",'P5'!A25)</f>
        <v>66.400000000000006</v>
      </c>
      <c r="C16" s="165" t="str">
        <f>IF('P5'!C25="","",'P5'!C25)</f>
        <v>SK</v>
      </c>
      <c r="D16" s="165" t="str">
        <f>IF('P5'!D25="","",'P5'!D25)</f>
        <v>+18</v>
      </c>
      <c r="E16" s="166">
        <f>IF('P5'!E25="","",'P5'!E25)</f>
        <v>33735</v>
      </c>
      <c r="F16" s="167" t="str">
        <f>IF('P5'!G25="","",'P5'!G25)</f>
        <v>Marit Årdalsbakke</v>
      </c>
      <c r="G16" s="167" t="str">
        <f>IF('P5'!G26="","",'P5'!G26)</f>
        <v>Tambarskjelvar IL</v>
      </c>
      <c r="H16" s="168">
        <f>IF('P5'!N25="","",'P5'!N25)</f>
        <v>84</v>
      </c>
      <c r="I16" s="168">
        <f>IF('P5'!O25="","",'P5'!O25)</f>
        <v>94</v>
      </c>
      <c r="J16" s="165">
        <f>IF('P5'!S25="","",'P5'!S25)</f>
        <v>7.77</v>
      </c>
      <c r="K16" s="165">
        <f>IF('P5'!T25="","",'P5'!T25)</f>
        <v>14.51</v>
      </c>
      <c r="L16" s="165">
        <f>IF('P5'!U25="","",'P5'!U25)</f>
        <v>6.77</v>
      </c>
      <c r="M16" s="165">
        <f>IF('P5'!W26="","",'P5'!W26)</f>
        <v>731.91061654988675</v>
      </c>
    </row>
    <row r="17" spans="1:13" ht="14" x14ac:dyDescent="0.15">
      <c r="A17" s="164">
        <v>3</v>
      </c>
      <c r="B17" s="165">
        <f>IF('P5'!A17="","",'P5'!A17)</f>
        <v>53.81</v>
      </c>
      <c r="C17" s="165" t="str">
        <f>IF('P5'!C17="","",'P5'!C17)</f>
        <v>SK</v>
      </c>
      <c r="D17" s="165" t="str">
        <f>IF('P5'!D17="","",'P5'!D17)</f>
        <v>+18</v>
      </c>
      <c r="E17" s="166">
        <f>IF('P5'!E17="","",'P5'!E17)</f>
        <v>35320</v>
      </c>
      <c r="F17" s="167" t="str">
        <f>IF('P5'!G17="","",'P5'!G17)</f>
        <v>Rebekka Tao Jacobsen</v>
      </c>
      <c r="G17" s="167" t="str">
        <f>IF('P5'!G18="","",'P5'!G18)</f>
        <v>Larvik AK</v>
      </c>
      <c r="H17" s="168">
        <f>IF('P5'!N17="","",'P5'!N17)</f>
        <v>73</v>
      </c>
      <c r="I17" s="168">
        <f>IF('P5'!O17="","",'P5'!O17)</f>
        <v>98</v>
      </c>
      <c r="J17" s="165">
        <f>IF('P5'!S17="","",'P5'!S17)</f>
        <v>7.13</v>
      </c>
      <c r="K17" s="165">
        <f>IF('P5'!T17="","",'P5'!T17)</f>
        <v>10.16</v>
      </c>
      <c r="L17" s="165">
        <f>IF('P5'!U17="","",'P5'!U17)</f>
        <v>6.66</v>
      </c>
      <c r="M17" s="165">
        <f>IF('P5'!W18="","",'P5'!W18)</f>
        <v>702.3448403681117</v>
      </c>
    </row>
    <row r="18" spans="1:13" ht="14" x14ac:dyDescent="0.15">
      <c r="A18" s="164">
        <v>4</v>
      </c>
      <c r="B18" s="165">
        <f>IF('P4'!A17="","",'P4'!A17)</f>
        <v>52.7</v>
      </c>
      <c r="C18" s="165" t="str">
        <f>IF('P4'!C17="","",'P4'!C17)</f>
        <v>SK</v>
      </c>
      <c r="D18" s="165" t="str">
        <f>IF('P4'!D17="","",'P4'!D17)</f>
        <v>+18</v>
      </c>
      <c r="E18" s="166">
        <f>IF('P4'!E17="","",'P4'!E17)</f>
        <v>31750</v>
      </c>
      <c r="F18" s="167" t="str">
        <f>IF('P4'!G17="","",'P4'!G17)</f>
        <v>Vibeke Carlsen</v>
      </c>
      <c r="G18" s="167" t="str">
        <f>IF('P4'!G18="","",'P4'!G18)</f>
        <v>Tønsberg-Kam.</v>
      </c>
      <c r="H18" s="168">
        <f>IF('P4'!N17="","",'P4'!N17)</f>
        <v>56</v>
      </c>
      <c r="I18" s="168">
        <f>IF('P4'!O17="","",'P4'!O17)</f>
        <v>68</v>
      </c>
      <c r="J18" s="165">
        <f>IF('P4'!S17="","",'P4'!S17)</f>
        <v>7.51</v>
      </c>
      <c r="K18" s="165">
        <f>IF('P4'!T17="","",'P4'!T17)</f>
        <v>12.72</v>
      </c>
      <c r="L18" s="165">
        <f>IF('P4'!U17="","",'P4'!U17)</f>
        <v>6.73</v>
      </c>
      <c r="M18" s="165">
        <f>IF('P4'!W18="","",'P4'!W18)</f>
        <v>656.32153982430668</v>
      </c>
    </row>
    <row r="19" spans="1:13" ht="14" x14ac:dyDescent="0.15">
      <c r="A19" s="164">
        <v>5</v>
      </c>
      <c r="B19" s="165">
        <f>IF('P5'!A21="","",'P5'!A21)</f>
        <v>75.069999999999993</v>
      </c>
      <c r="C19" s="165" t="str">
        <f>IF('P5'!C21="","",'P5'!C21)</f>
        <v>SK</v>
      </c>
      <c r="D19" s="165" t="str">
        <f>IF('P5'!D21="","",'P5'!D21)</f>
        <v>+18</v>
      </c>
      <c r="E19" s="166" t="str">
        <f>IF('P5'!E21="","",'P5'!E21)</f>
        <v>14.11.85</v>
      </c>
      <c r="F19" s="167" t="str">
        <f>IF('P5'!G21="","",'P5'!G21)</f>
        <v>Marianne Hasfjord</v>
      </c>
      <c r="G19" s="167" t="str">
        <f>IF('P5'!G22="","",'P5'!G22)</f>
        <v>AK Bjørgvin</v>
      </c>
      <c r="H19" s="168">
        <f>IF('P5'!N21="","",'P5'!N21)</f>
        <v>74</v>
      </c>
      <c r="I19" s="168">
        <f>IF('P5'!O21="","",'P5'!O21)</f>
        <v>99</v>
      </c>
      <c r="J19" s="165">
        <f>IF('P5'!S21="","",'P5'!S21)</f>
        <v>7.07</v>
      </c>
      <c r="K19" s="165">
        <f>IF('P5'!T21="","",'P5'!T21)</f>
        <v>11.81</v>
      </c>
      <c r="L19" s="165">
        <f>IF('P5'!U21="","",'P5'!U21)</f>
        <v>6.9</v>
      </c>
      <c r="M19" s="165">
        <f>IF('P5'!W22="","",'P5'!W22)</f>
        <v>655.57257404530731</v>
      </c>
    </row>
    <row r="20" spans="1:13" ht="14" x14ac:dyDescent="0.15">
      <c r="A20" s="164">
        <v>6</v>
      </c>
      <c r="B20" s="165">
        <f>IF('P4'!A19="","",'P4'!A19)</f>
        <v>52.41</v>
      </c>
      <c r="C20" s="165" t="str">
        <f>IF('P4'!C19="","",'P4'!C19)</f>
        <v>SK</v>
      </c>
      <c r="D20" s="165" t="str">
        <f>IF('P4'!D19="","",'P4'!D19)</f>
        <v>+18</v>
      </c>
      <c r="E20" s="166">
        <f>IF('P4'!E19="","",'P4'!E19)</f>
        <v>33955</v>
      </c>
      <c r="F20" s="167" t="str">
        <f>IF('P4'!G19="","",'P4'!G19)</f>
        <v>Sandra Trædal</v>
      </c>
      <c r="G20" s="167" t="str">
        <f>IF('P4'!G20="","",'P4'!G20)</f>
        <v>Tambarskjelvar IL</v>
      </c>
      <c r="H20" s="168">
        <f>IF('P4'!N19="","",'P4'!N19)</f>
        <v>62</v>
      </c>
      <c r="I20" s="168">
        <f>IF('P4'!O19="","",'P4'!O19)</f>
        <v>82</v>
      </c>
      <c r="J20" s="165">
        <f>IF('P4'!S19="","",'P4'!S19)</f>
        <v>6.98</v>
      </c>
      <c r="K20" s="165">
        <f>IF('P4'!T19="","",'P4'!T19)</f>
        <v>9.59</v>
      </c>
      <c r="L20" s="165">
        <f>IF('P4'!U19="","",'P4'!U19)</f>
        <v>6.86</v>
      </c>
      <c r="M20" s="165">
        <f>IF('P4'!W20="","",'P4'!W20)</f>
        <v>641.69822333793604</v>
      </c>
    </row>
    <row r="21" spans="1:13" ht="14" x14ac:dyDescent="0.15">
      <c r="A21" s="164">
        <v>7</v>
      </c>
      <c r="B21" s="165">
        <f>IF('P5'!A11="","",'P5'!A11)</f>
        <v>59.72</v>
      </c>
      <c r="C21" s="165" t="str">
        <f>IF('P5'!C11="","",'P5'!C11)</f>
        <v>SK</v>
      </c>
      <c r="D21" s="165" t="str">
        <f>IF('P5'!D11="","",'P5'!D11)</f>
        <v>+18</v>
      </c>
      <c r="E21" s="166">
        <f>IF('P5'!E11="","",'P5'!E11)</f>
        <v>33521</v>
      </c>
      <c r="F21" s="167" t="str">
        <f>IF('P5'!G11="","",'P5'!G11)</f>
        <v>Kristin Solbakken</v>
      </c>
      <c r="G21" s="167" t="str">
        <f>IF('P5'!G12="","",'P5'!G12)</f>
        <v>Nidelv IL</v>
      </c>
      <c r="H21" s="168">
        <f>IF('P5'!N11="","",'P5'!N11)</f>
        <v>63</v>
      </c>
      <c r="I21" s="168">
        <f>IF('P5'!O11="","",'P5'!O11)</f>
        <v>82</v>
      </c>
      <c r="J21" s="165">
        <f>IF('P5'!S11="","",'P5'!S11)</f>
        <v>7.78</v>
      </c>
      <c r="K21" s="165">
        <f>IF('P5'!T11="","",'P5'!T11)</f>
        <v>10.210000000000001</v>
      </c>
      <c r="L21" s="165">
        <f>IF('P5'!U11="","",'P5'!U11)</f>
        <v>7.16</v>
      </c>
      <c r="M21" s="165">
        <f>IF('P5'!W12="","",'P5'!W12)</f>
        <v>629.99817660035831</v>
      </c>
    </row>
    <row r="22" spans="1:13" ht="14" x14ac:dyDescent="0.15">
      <c r="A22" s="164">
        <v>8</v>
      </c>
      <c r="B22" s="165">
        <f>IF('P5'!A23="","",'P5'!A23)</f>
        <v>71.349999999999994</v>
      </c>
      <c r="C22" s="165" t="str">
        <f>IF('P5'!C23="","",'P5'!C23)</f>
        <v>SK</v>
      </c>
      <c r="D22" s="165" t="str">
        <f>IF('P5'!D23="","",'P5'!D23)</f>
        <v>+18</v>
      </c>
      <c r="E22" s="166" t="str">
        <f>IF('P5'!E23="","",'P5'!E23)</f>
        <v>01.01.89</v>
      </c>
      <c r="F22" s="167" t="str">
        <f>IF('P5'!G23="","",'P5'!G23)</f>
        <v>Melissa Schanche</v>
      </c>
      <c r="G22" s="167" t="str">
        <f>IF('P5'!G24="","",'P5'!G24)</f>
        <v>Spydeberg Atletene</v>
      </c>
      <c r="H22" s="168">
        <f>IF('P5'!N23="","",'P5'!N23)</f>
        <v>84</v>
      </c>
      <c r="I22" s="168">
        <f>IF('P5'!O23="","",'P5'!O23)</f>
        <v>95</v>
      </c>
      <c r="J22" s="165">
        <f>IF('P5'!S23="","",'P5'!S23)</f>
        <v>7.09</v>
      </c>
      <c r="K22" s="165">
        <f>IF('P5'!T23="","",'P5'!T23)</f>
        <v>7.71</v>
      </c>
      <c r="L22" s="165">
        <f>IF('P5'!U23="","",'P5'!U23)</f>
        <v>7.13</v>
      </c>
      <c r="M22" s="165">
        <f>IF('P5'!W24="","",'P5'!W24)</f>
        <v>610.66267037958482</v>
      </c>
    </row>
    <row r="23" spans="1:13" ht="14" x14ac:dyDescent="0.15">
      <c r="A23" s="164">
        <v>9</v>
      </c>
      <c r="B23" s="165">
        <f>IF('P4'!A27="","",'P4'!A27)</f>
        <v>57.95</v>
      </c>
      <c r="C23" s="165" t="str">
        <f>IF('P4'!C27="","",'P4'!C27)</f>
        <v>SK</v>
      </c>
      <c r="D23" s="165" t="str">
        <f>IF('P4'!D27="","",'P4'!D27)</f>
        <v>+18</v>
      </c>
      <c r="E23" s="166" t="str">
        <f>IF('P4'!E27="","",'P4'!E27)</f>
        <v>13.11.92</v>
      </c>
      <c r="F23" s="167" t="str">
        <f>IF('P4'!G27="","",'P4'!G27)</f>
        <v>Ragnhild Haug Lillegård</v>
      </c>
      <c r="G23" s="167" t="str">
        <f>IF('P4'!G28="","",'P4'!G28)</f>
        <v>Oslo AK</v>
      </c>
      <c r="H23" s="168">
        <f>IF('P4'!N27="","",'P4'!N27)</f>
        <v>61</v>
      </c>
      <c r="I23" s="168">
        <f>IF('P4'!O27="","",'P4'!O27)</f>
        <v>78</v>
      </c>
      <c r="J23" s="165">
        <f>IF('P4'!S27="","",'P4'!S27)</f>
        <v>6.81</v>
      </c>
      <c r="K23" s="165">
        <f>IF('P4'!T27="","",'P4'!T27)</f>
        <v>9.4600000000000009</v>
      </c>
      <c r="L23" s="165">
        <f>IF('P4'!U27="","",'P4'!U27)</f>
        <v>6.82</v>
      </c>
      <c r="M23" s="165">
        <f>IF('P4'!W28="","",'P4'!W28)</f>
        <v>608.70183984922221</v>
      </c>
    </row>
    <row r="24" spans="1:13" ht="14" x14ac:dyDescent="0.15">
      <c r="A24" s="164">
        <v>10</v>
      </c>
      <c r="B24" s="165">
        <f>IF('P5'!A15="","",'P5'!A15)</f>
        <v>74.680000000000007</v>
      </c>
      <c r="C24" s="165" t="str">
        <f>IF('P5'!C15="","",'P5'!C15)</f>
        <v>SK</v>
      </c>
      <c r="D24" s="165" t="str">
        <f>IF('P5'!D15="","",'P5'!D15)</f>
        <v>+18</v>
      </c>
      <c r="E24" s="166">
        <f>IF('P5'!E15="","",'P5'!E15)</f>
        <v>33452</v>
      </c>
      <c r="F24" s="167" t="str">
        <f>IF('P5'!G15="","",'P5'!G15)</f>
        <v>Tiril Tøien</v>
      </c>
      <c r="G24" s="167" t="str">
        <f>IF('P5'!G16="","",'P5'!G16)</f>
        <v>Nidelv IL</v>
      </c>
      <c r="H24" s="168">
        <f>IF('P5'!N15="","",'P5'!N15)</f>
        <v>67</v>
      </c>
      <c r="I24" s="168">
        <f>IF('P5'!O15="","",'P5'!O15)</f>
        <v>87</v>
      </c>
      <c r="J24" s="165">
        <f>IF('P5'!S15="","",'P5'!S15)</f>
        <v>6.96</v>
      </c>
      <c r="K24" s="165">
        <f>IF('P5'!T15="","",'P5'!T15)</f>
        <v>9.83</v>
      </c>
      <c r="L24" s="165">
        <f>IF('P5'!U15="","",'P5'!U15)</f>
        <v>7.1</v>
      </c>
      <c r="M24" s="165">
        <f>IF('P5'!W16="","",'P5'!W16)</f>
        <v>594.93863748463002</v>
      </c>
    </row>
    <row r="25" spans="1:13" ht="14" x14ac:dyDescent="0.15">
      <c r="A25" s="164">
        <v>11</v>
      </c>
      <c r="B25" s="165">
        <f>IF('P4'!A25="","",'P4'!A25)</f>
        <v>61.74</v>
      </c>
      <c r="C25" s="165" t="str">
        <f>IF('P4'!C25="","",'P4'!C25)</f>
        <v>SK</v>
      </c>
      <c r="D25" s="165" t="str">
        <f>IF('P4'!D25="","",'P4'!D25)</f>
        <v>+18</v>
      </c>
      <c r="E25" s="166">
        <f>IF('P4'!E25="","",'P4'!E25)</f>
        <v>33356</v>
      </c>
      <c r="F25" s="167" t="str">
        <f>IF('P4'!G25="","",'P4'!G25)</f>
        <v>Hanna Sletvold</v>
      </c>
      <c r="G25" s="167" t="str">
        <f>IF('P4'!G26="","",'P4'!G26)</f>
        <v>Christiania AK</v>
      </c>
      <c r="H25" s="168">
        <f>IF('P4'!N25="","",'P4'!N25)</f>
        <v>60</v>
      </c>
      <c r="I25" s="168">
        <f>IF('P4'!O25="","",'P4'!O25)</f>
        <v>71</v>
      </c>
      <c r="J25" s="165">
        <f>IF('P4'!S25="","",'P4'!S25)</f>
        <v>6.77</v>
      </c>
      <c r="K25" s="165">
        <f>IF('P4'!T25="","",'P4'!T25)</f>
        <v>9.66</v>
      </c>
      <c r="L25" s="165">
        <f>IF('P4'!U25="","",'P4'!U25)</f>
        <v>7.34</v>
      </c>
      <c r="M25" s="165">
        <f>IF('P4'!W26="","",'P4'!W26)</f>
        <v>567.08839169687144</v>
      </c>
    </row>
    <row r="26" spans="1:13" ht="14" x14ac:dyDescent="0.15">
      <c r="A26" s="164">
        <v>12</v>
      </c>
      <c r="B26" s="165">
        <f>IF('P5'!A9="","",'P5'!A9)</f>
        <v>74.97</v>
      </c>
      <c r="C26" s="165" t="str">
        <f>IF('P5'!C9="","",'P5'!C9)</f>
        <v>SK</v>
      </c>
      <c r="D26" s="165" t="str">
        <f>IF('P5'!D9="","",'P5'!D9)</f>
        <v>+18</v>
      </c>
      <c r="E26" s="166" t="str">
        <f>IF('P5'!E9="","",'P5'!E9)</f>
        <v>07.09.86</v>
      </c>
      <c r="F26" s="167" t="str">
        <f>IF('P5'!G9="","",'P5'!G9)</f>
        <v>Rebecca Tiffin</v>
      </c>
      <c r="G26" s="167" t="str">
        <f>IF('P5'!G10="","",'P5'!G10)</f>
        <v>Oslo AK</v>
      </c>
      <c r="H26" s="168">
        <f>IF('P5'!N9="","",'P5'!N9)</f>
        <v>68</v>
      </c>
      <c r="I26" s="168">
        <f>IF('P5'!O9="","",'P5'!O9)</f>
        <v>84</v>
      </c>
      <c r="J26" s="165">
        <f>IF('P5'!S9="","",'P5'!S9)</f>
        <v>6.09</v>
      </c>
      <c r="K26" s="165">
        <f>IF('P5'!T9="","",'P5'!T9)</f>
        <v>10.8</v>
      </c>
      <c r="L26" s="165">
        <f>IF('P5'!U9="","",'P5'!U9)</f>
        <v>7.74</v>
      </c>
      <c r="M26" s="165">
        <f>IF('P5'!W10="","",'P5'!W10)</f>
        <v>557.84776999165092</v>
      </c>
    </row>
    <row r="27" spans="1:13" ht="14" x14ac:dyDescent="0.15">
      <c r="A27" s="164">
        <v>13</v>
      </c>
      <c r="B27" s="165">
        <f>IF('P5'!A13="","",'P5'!A13)</f>
        <v>86.58</v>
      </c>
      <c r="C27" s="165" t="str">
        <f>IF('P5'!C13="","",'P5'!C13)</f>
        <v>SK</v>
      </c>
      <c r="D27" s="165" t="str">
        <f>IF('P5'!D13="","",'P5'!D13)</f>
        <v>+18</v>
      </c>
      <c r="E27" s="166">
        <f>IF('P5'!E13="","",'P5'!E13)</f>
        <v>33918</v>
      </c>
      <c r="F27" s="167" t="str">
        <f>IF('P5'!G13="","",'P5'!G13)</f>
        <v>Lone Elise Kalland</v>
      </c>
      <c r="G27" s="167" t="str">
        <f>IF('P5'!G14="","",'P5'!G14)</f>
        <v>Nidelv IL</v>
      </c>
      <c r="H27" s="168">
        <f>IF('P5'!N13="","",'P5'!N13)</f>
        <v>66</v>
      </c>
      <c r="I27" s="168">
        <f>IF('P5'!O13="","",'P5'!O13)</f>
        <v>80</v>
      </c>
      <c r="J27" s="165">
        <f>IF('P5'!S13="","",'P5'!S13)</f>
        <v>6.48</v>
      </c>
      <c r="K27" s="165">
        <f>IF('P5'!T13="","",'P5'!T13)</f>
        <v>10.89</v>
      </c>
      <c r="L27" s="165">
        <f>IF('P5'!U13="","",'P5'!U13)</f>
        <v>7.66</v>
      </c>
      <c r="M27" s="165">
        <f>IF('P5'!W14="","",'P5'!W14)</f>
        <v>548.26021170666957</v>
      </c>
    </row>
    <row r="28" spans="1:13" ht="14" x14ac:dyDescent="0.15">
      <c r="A28" s="164">
        <v>14</v>
      </c>
      <c r="B28" s="165">
        <f>IF('P4'!A23="","",'P4'!A23)</f>
        <v>69.66</v>
      </c>
      <c r="C28" s="165" t="str">
        <f>IF('P4'!C23="","",'P4'!C23)</f>
        <v>SK</v>
      </c>
      <c r="D28" s="165" t="str">
        <f>IF('P4'!D23="","",'P4'!D23)</f>
        <v>+18</v>
      </c>
      <c r="E28" s="166">
        <f>IF('P4'!E23="","",'P4'!E23)</f>
        <v>35357</v>
      </c>
      <c r="F28" s="167" t="str">
        <f>IF('P4'!G23="","",'P4'!G23)</f>
        <v>Ingvild Skoe</v>
      </c>
      <c r="G28" s="167" t="str">
        <f>IF('P4'!G24="","",'P4'!G24)</f>
        <v>Nidelv IL</v>
      </c>
      <c r="H28" s="168">
        <f>IF('P4'!N23="","",'P4'!N23)</f>
        <v>58</v>
      </c>
      <c r="I28" s="168">
        <f>IF('P4'!O23="","",'P4'!O23)</f>
        <v>70</v>
      </c>
      <c r="J28" s="165">
        <f>IF('P4'!S23="","",'P4'!S23)</f>
        <v>6.48</v>
      </c>
      <c r="K28" s="165">
        <f>IF('P4'!T23="","",'P4'!T23)</f>
        <v>11.02</v>
      </c>
      <c r="L28" s="165">
        <f>IF('P4'!U23="","",'P4'!U23)</f>
        <v>7.86</v>
      </c>
      <c r="M28" s="165">
        <f>IF('P4'!W24="","",'P4'!W24)</f>
        <v>537.504890538979</v>
      </c>
    </row>
    <row r="29" spans="1:13" ht="14" x14ac:dyDescent="0.15">
      <c r="A29" s="164">
        <v>15</v>
      </c>
      <c r="B29" s="165">
        <f>IF('P4'!A29="","",'P4'!A29)</f>
        <v>73.5</v>
      </c>
      <c r="C29" s="165" t="str">
        <f>IF('P4'!C29="","",'P4'!C29)</f>
        <v>SK</v>
      </c>
      <c r="D29" s="165" t="str">
        <f>IF('P4'!D29="","",'P4'!D29)</f>
        <v>+18</v>
      </c>
      <c r="E29" s="166">
        <f>IF('P4'!E29="","",'P4'!E29)</f>
        <v>32403</v>
      </c>
      <c r="F29" s="167" t="str">
        <f>IF('P4'!G29="","",'P4'!G29)</f>
        <v>Janicke Walle Jensen</v>
      </c>
      <c r="G29" s="167" t="str">
        <f>IF('P4'!G30="","",'P4'!G30)</f>
        <v>Christiania AK</v>
      </c>
      <c r="H29" s="168">
        <f>IF('P4'!N29="","",'P4'!N29)</f>
        <v>56</v>
      </c>
      <c r="I29" s="168">
        <f>IF('P4'!O29="","",'P4'!O29)</f>
        <v>76</v>
      </c>
      <c r="J29" s="165">
        <f>IF('P4'!S29="","",'P4'!S29)</f>
        <v>6.71</v>
      </c>
      <c r="K29" s="165">
        <f>IF('P4'!T29="","",'P4'!T29)</f>
        <v>8.99</v>
      </c>
      <c r="L29" s="165">
        <f>IF('P4'!U29="","",'P4'!U29)</f>
        <v>7.57</v>
      </c>
      <c r="M29" s="165">
        <f>IF('P4'!W30="","",'P4'!W30)</f>
        <v>529.81617858908169</v>
      </c>
    </row>
    <row r="30" spans="1:13" ht="14" x14ac:dyDescent="0.15">
      <c r="A30" s="164">
        <v>16</v>
      </c>
      <c r="B30" s="165">
        <f>IF('P4'!A13="","",'P4'!A13)</f>
        <v>61.68</v>
      </c>
      <c r="C30" s="165" t="str">
        <f>IF('P4'!C13="","",'P4'!C13)</f>
        <v>K1</v>
      </c>
      <c r="D30" s="165" t="str">
        <f>IF('P4'!D13="","",'P4'!D13)</f>
        <v>+18</v>
      </c>
      <c r="E30" s="166">
        <f>IF('P4'!E13="","",'P4'!E13)</f>
        <v>29339</v>
      </c>
      <c r="F30" s="167" t="str">
        <f>IF('P4'!G13="","",'P4'!G13)</f>
        <v>Camilla Pedersen</v>
      </c>
      <c r="G30" s="167" t="str">
        <f>IF('P4'!G14="","",'P4'!G14)</f>
        <v>Christiania AK</v>
      </c>
      <c r="H30" s="168">
        <f>IF('P4'!N13="","",'P4'!N13)</f>
        <v>49</v>
      </c>
      <c r="I30" s="168">
        <f>IF('P4'!O13="","",'P4'!O13)</f>
        <v>61</v>
      </c>
      <c r="J30" s="165">
        <f>IF('P4'!S13="","",'P4'!S13)</f>
        <v>6.11</v>
      </c>
      <c r="K30" s="165">
        <f>IF('P4'!T13="","",'P4'!T13)</f>
        <v>7.95</v>
      </c>
      <c r="L30" s="165">
        <f>IF('P4'!U13="","",'P4'!U13)</f>
        <v>7.55</v>
      </c>
      <c r="M30" s="165">
        <f>IF('P4'!W14="","",'P4'!W14)</f>
        <v>491.53871969322495</v>
      </c>
    </row>
    <row r="31" spans="1:13" ht="14" x14ac:dyDescent="0.15">
      <c r="A31" s="164">
        <v>17</v>
      </c>
      <c r="B31" s="165">
        <f>IF('P4'!A11="","",'P4'!A11)</f>
        <v>52.22</v>
      </c>
      <c r="C31" s="165" t="str">
        <f>IF('P4'!C11="","",'P4'!C11)</f>
        <v>SK</v>
      </c>
      <c r="D31" s="165" t="str">
        <f>IF('P4'!D11="","",'P4'!D11)</f>
        <v>+18</v>
      </c>
      <c r="E31" s="166">
        <f>IF('P4'!E11="","",'P4'!E11)</f>
        <v>33812</v>
      </c>
      <c r="F31" s="167" t="str">
        <f>IF('P4'!G11="","",'P4'!G11)</f>
        <v>Ingvild Bang</v>
      </c>
      <c r="G31" s="167" t="str">
        <f>IF('P4'!G12="","",'P4'!G12)</f>
        <v>Oslo AK</v>
      </c>
      <c r="H31" s="168">
        <f>IF('P4'!N11="","",'P4'!N11)</f>
        <v>44</v>
      </c>
      <c r="I31" s="168">
        <f>IF('P4'!O11="","",'P4'!O11)</f>
        <v>52</v>
      </c>
      <c r="J31" s="165">
        <f>IF('P4'!S11="","",'P4'!S11)</f>
        <v>6</v>
      </c>
      <c r="K31" s="165">
        <f>IF('P4'!T11="","",'P4'!T11)</f>
        <v>8.32</v>
      </c>
      <c r="L31" s="165">
        <f>IF('P4'!U11="","",'P4'!U11)</f>
        <v>7.98</v>
      </c>
      <c r="M31" s="165">
        <f>IF('P4'!W12="","",'P4'!W12)</f>
        <v>475.70246090040939</v>
      </c>
    </row>
    <row r="32" spans="1:13" ht="14" x14ac:dyDescent="0.15">
      <c r="A32" s="164">
        <v>18</v>
      </c>
      <c r="B32" s="165">
        <f>IF('P4'!A15="","",'P4'!A15)</f>
        <v>78.83</v>
      </c>
      <c r="C32" s="165" t="str">
        <f>IF('P4'!C15="","",'P4'!C15)</f>
        <v>SK</v>
      </c>
      <c r="D32" s="165" t="str">
        <f>IF('P4'!D15="","",'P4'!D15)</f>
        <v>+18</v>
      </c>
      <c r="E32" s="166" t="str">
        <f>IF('P4'!E15="","",'P4'!E15)</f>
        <v>13.07.89</v>
      </c>
      <c r="F32" s="167" t="str">
        <f>IF('P4'!G15="","",'P4'!G15)</f>
        <v>Marita Strømmen</v>
      </c>
      <c r="G32" s="167" t="str">
        <f>IF('P4'!G16="","",'P4'!G16)</f>
        <v>T &amp; IL National</v>
      </c>
      <c r="H32" s="168">
        <f>IF('P4'!N15="","",'P4'!N15)</f>
        <v>46</v>
      </c>
      <c r="I32" s="168">
        <f>IF('P4'!O15="","",'P4'!O15)</f>
        <v>61</v>
      </c>
      <c r="J32" s="165">
        <f>IF('P4'!S15="","",'P4'!S15)</f>
        <v>6.06</v>
      </c>
      <c r="K32" s="165">
        <f>IF('P4'!T15="","",'P4'!T15)</f>
        <v>8.41</v>
      </c>
      <c r="L32" s="165">
        <f>IF('P4'!U15="","",'P4'!U15)</f>
        <v>7.8</v>
      </c>
      <c r="M32" s="165">
        <f>IF('P4'!W16="","",'P4'!W16)</f>
        <v>460.00357952268297</v>
      </c>
    </row>
    <row r="33" spans="1:13" ht="14" x14ac:dyDescent="0.15">
      <c r="A33" s="164">
        <v>19</v>
      </c>
      <c r="B33" s="165">
        <f>IF('P4'!A21="","",'P4'!A21)</f>
        <v>67.010000000000005</v>
      </c>
      <c r="C33" s="165" t="str">
        <f>IF('P4'!C21="","",'P4'!C21)</f>
        <v>K1</v>
      </c>
      <c r="D33" s="165" t="str">
        <f>IF('P4'!D21="","",'P4'!D21)</f>
        <v>+18</v>
      </c>
      <c r="E33" s="166">
        <f>IF('P4'!E21="","",'P4'!E21)</f>
        <v>28584</v>
      </c>
      <c r="F33" s="167" t="str">
        <f>IF('P4'!G21="","",'P4'!G21)</f>
        <v>Larisa Izumrudova</v>
      </c>
      <c r="G33" s="167" t="str">
        <f>IF('P4'!G22="","",'P4'!G22)</f>
        <v>Vigrestad IK</v>
      </c>
      <c r="H33" s="168">
        <f>IF('P4'!N21="","",'P4'!N21)</f>
        <v>55</v>
      </c>
      <c r="I33" s="168">
        <f>IF('P4'!O21="","",'P4'!O21)</f>
        <v>66</v>
      </c>
      <c r="J33" s="165">
        <f>IF('P4'!S21="","",'P4'!S21)</f>
        <v>5.36</v>
      </c>
      <c r="K33" s="165">
        <f>IF('P4'!T21="","",'P4'!T21)</f>
        <v>7.62</v>
      </c>
      <c r="L33" s="165">
        <f>IF('P4'!U21="","",'P4'!U21)</f>
        <v>10.02</v>
      </c>
      <c r="M33" s="165">
        <f>IF('P4'!W22="","",'P4'!W22)</f>
        <v>384.10730663747046</v>
      </c>
    </row>
    <row r="34" spans="1:13" ht="14" x14ac:dyDescent="0.15">
      <c r="A34" s="164">
        <v>20</v>
      </c>
      <c r="B34" s="165">
        <f>IF('P4'!A9="","",'P4'!A9)</f>
        <v>81.72</v>
      </c>
      <c r="C34" s="165" t="str">
        <f>IF('P4'!C9="","",'P4'!C9)</f>
        <v>K4</v>
      </c>
      <c r="D34" s="165" t="str">
        <f>IF('P4'!D9="","",'P4'!D9)</f>
        <v>+18</v>
      </c>
      <c r="E34" s="166" t="str">
        <f>IF('P4'!E9="","",'P4'!E9)</f>
        <v>19.06.66</v>
      </c>
      <c r="F34" s="167" t="str">
        <f>IF('P4'!G9="","",'P4'!G9)</f>
        <v>Eva Lundberg</v>
      </c>
      <c r="G34" s="167" t="str">
        <f>IF('P4'!G10="","",'P4'!G10)</f>
        <v>Spydeberg Atletene</v>
      </c>
      <c r="H34" s="168">
        <f>IF('P4'!N9="","",'P4'!N9)</f>
        <v>26</v>
      </c>
      <c r="I34" s="168">
        <f>IF('P4'!O9="","",'P4'!O9)</f>
        <v>34</v>
      </c>
      <c r="J34" s="165">
        <f>IF('P4'!S9="","",'P4'!S9)</f>
        <v>5.23</v>
      </c>
      <c r="K34" s="165">
        <f>IF('P4'!T9="","",'P4'!T9)</f>
        <v>9.65</v>
      </c>
      <c r="L34" s="165">
        <f>IF('P4'!U9="","",'P4'!U9)</f>
        <v>10.01</v>
      </c>
      <c r="M34" s="165">
        <f>IF('P4'!W10="","",'P4'!W10)</f>
        <v>303.01563137874666</v>
      </c>
    </row>
    <row r="35" spans="1:13" ht="14" x14ac:dyDescent="0.15">
      <c r="A35" s="164"/>
      <c r="B35" s="165">
        <f>IF('P4'!A31="","",'P4'!A31)</f>
        <v>62.55</v>
      </c>
      <c r="C35" s="165" t="str">
        <f>IF('P4'!C31="","",'P4'!C31)</f>
        <v>SK</v>
      </c>
      <c r="D35" s="165" t="str">
        <f>IF('P4'!D31="","",'P4'!D31)</f>
        <v>+18</v>
      </c>
      <c r="E35" s="166">
        <f>IF('P4'!E31="","",'P4'!E31)</f>
        <v>33658</v>
      </c>
      <c r="F35" s="167" t="str">
        <f>IF('P4'!G31="","",'P4'!G31)</f>
        <v>Anna-Lykke Sandvik</v>
      </c>
      <c r="G35" s="167" t="str">
        <f>IF('P4'!G32="","",'P4'!G32)</f>
        <v>Tønsberg-Kam.</v>
      </c>
      <c r="H35" s="168">
        <f>IF('P4'!N31="","",'P4'!N31)</f>
        <v>61</v>
      </c>
      <c r="I35" s="168" t="str">
        <f>IF('P4'!O31="","",'P4'!O31)</f>
        <v/>
      </c>
      <c r="J35" s="165">
        <f>IF('P4'!S31="","",'P4'!S31)</f>
        <v>6.85</v>
      </c>
      <c r="K35" s="165">
        <f>IF('P4'!T31="","",'P4'!T31)</f>
        <v>10.62</v>
      </c>
      <c r="L35" s="165" t="str">
        <f>IF('P4'!U31="","",'P4'!U31)</f>
        <v/>
      </c>
      <c r="M35" s="165" t="str">
        <f>IF('P4'!W32="","",'P4'!W32)</f>
        <v/>
      </c>
    </row>
    <row r="36" spans="1:13" ht="10" customHeight="1" x14ac:dyDescent="0.15"/>
    <row r="37" spans="1:13" ht="21" thickBot="1" x14ac:dyDescent="0.25">
      <c r="A37" s="441" t="s">
        <v>56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3"/>
    </row>
    <row r="38" spans="1:13" s="89" customFormat="1" x14ac:dyDescent="0.15">
      <c r="A38" s="162" t="s">
        <v>49</v>
      </c>
      <c r="B38" s="169" t="s">
        <v>50</v>
      </c>
      <c r="C38" s="169" t="s">
        <v>51</v>
      </c>
      <c r="D38" s="162" t="s">
        <v>52</v>
      </c>
      <c r="E38" s="162" t="s">
        <v>53</v>
      </c>
      <c r="F38" s="163" t="s">
        <v>6</v>
      </c>
      <c r="G38" s="163" t="s">
        <v>44</v>
      </c>
      <c r="H38" s="162" t="s">
        <v>8</v>
      </c>
      <c r="I38" s="162" t="s">
        <v>9</v>
      </c>
      <c r="J38" s="162" t="s">
        <v>54</v>
      </c>
      <c r="K38" s="162" t="s">
        <v>55</v>
      </c>
      <c r="L38" s="162" t="s">
        <v>37</v>
      </c>
      <c r="M38" s="162" t="s">
        <v>11</v>
      </c>
    </row>
    <row r="39" spans="1:13" s="89" customFormat="1" ht="14" x14ac:dyDescent="0.15">
      <c r="A39" s="164">
        <v>1</v>
      </c>
      <c r="B39" s="165">
        <f>IF('P1'!A9="","",'P1'!A9)</f>
        <v>62.61</v>
      </c>
      <c r="C39" s="165" t="str">
        <f>IF('P1'!C9="","",'P1'!C9)</f>
        <v>UM</v>
      </c>
      <c r="D39" s="165" t="str">
        <f>IF('P1'!D9="","",'P1'!D9)</f>
        <v>13-14</v>
      </c>
      <c r="E39" s="166">
        <f>IF('P1'!E9="","",'P1'!E9)</f>
        <v>38105</v>
      </c>
      <c r="F39" s="167" t="str">
        <f>IF('P1'!G9="","",'P1'!G9)</f>
        <v>Henrik Reiakvam</v>
      </c>
      <c r="G39" s="167" t="str">
        <f>IF('P1'!G10="","",'P1'!G10)</f>
        <v>Tambarskjelvar IL</v>
      </c>
      <c r="H39" s="168">
        <f>IF('P1'!N9="","",'P1'!N9)</f>
        <v>52</v>
      </c>
      <c r="I39" s="168">
        <f>IF('P1'!O9="","",'P1'!O9)</f>
        <v>70</v>
      </c>
      <c r="J39" s="165">
        <f>IF('P1'!S9="","",'P1'!S9)</f>
        <v>6.88</v>
      </c>
      <c r="K39" s="165">
        <f>IF('P1'!T9="","",'P1'!T9)</f>
        <v>9.93</v>
      </c>
      <c r="L39" s="165">
        <f>IF('P1'!U9="","",'P1'!U9)</f>
        <v>7.1</v>
      </c>
      <c r="M39" s="165">
        <f>IF('P1'!W10="","",'P1'!W10)</f>
        <v>583.02297228787529</v>
      </c>
    </row>
    <row r="40" spans="1:13" ht="14" x14ac:dyDescent="0.15">
      <c r="A40" s="164">
        <v>2</v>
      </c>
      <c r="B40" s="165">
        <f>IF('P1'!A11="","",'P1'!A11)</f>
        <v>79.59</v>
      </c>
      <c r="C40" s="165" t="str">
        <f>IF('P1'!C11="","",'P1'!C11)</f>
        <v>UM</v>
      </c>
      <c r="D40" s="165" t="str">
        <f>IF('P1'!D11="","",'P1'!D11)</f>
        <v>13-14</v>
      </c>
      <c r="E40" s="166">
        <f>IF('P1'!E11="","",'P1'!E11)</f>
        <v>37645</v>
      </c>
      <c r="F40" s="167" t="str">
        <f>IF('P1'!G11="","",'P1'!G11)</f>
        <v>Mathias Dale</v>
      </c>
      <c r="G40" s="167" t="str">
        <f>IF('P1'!G12="","",'P1'!G12)</f>
        <v>Breimsbygda IL</v>
      </c>
      <c r="H40" s="168">
        <f>IF('P1'!N11="","",'P1'!N11)</f>
        <v>56</v>
      </c>
      <c r="I40" s="168">
        <f>IF('P1'!O11="","",'P1'!O11)</f>
        <v>65</v>
      </c>
      <c r="J40" s="165">
        <f>IF('P1'!S11="","",'P1'!S11)</f>
        <v>6.49</v>
      </c>
      <c r="K40" s="165">
        <f>IF('P1'!T11="","",'P1'!T11)</f>
        <v>9.83</v>
      </c>
      <c r="L40" s="165">
        <f>IF('P1'!U11="","",'P1'!U11)</f>
        <v>8.2200000000000006</v>
      </c>
      <c r="M40" s="165">
        <f>IF('P1'!W12="","",'P1'!W12)</f>
        <v>495.29824600945909</v>
      </c>
    </row>
    <row r="41" spans="1:13" ht="14" x14ac:dyDescent="0.15">
      <c r="A41" s="164"/>
      <c r="B41" s="165"/>
      <c r="C41" s="165"/>
      <c r="D41" s="165"/>
      <c r="E41" s="166"/>
      <c r="F41" s="167"/>
      <c r="G41" s="167"/>
      <c r="H41" s="168"/>
      <c r="I41" s="168"/>
      <c r="J41" s="165"/>
      <c r="K41" s="165"/>
      <c r="L41" s="165"/>
      <c r="M41" s="165"/>
    </row>
    <row r="42" spans="1:13" ht="14" x14ac:dyDescent="0.15">
      <c r="A42" s="164">
        <v>1</v>
      </c>
      <c r="B42" s="165">
        <f>IF('P1'!A15="","",'P1'!A15)</f>
        <v>76.98</v>
      </c>
      <c r="C42" s="165" t="str">
        <f>IF('P1'!C15="","",'P1'!C15)</f>
        <v>UM</v>
      </c>
      <c r="D42" s="165" t="str">
        <f>IF('P1'!D15="","",'P1'!D15)</f>
        <v>15-16</v>
      </c>
      <c r="E42" s="166">
        <f>IF('P1'!E15="","",'P1'!E15)</f>
        <v>37233</v>
      </c>
      <c r="F42" s="167" t="str">
        <f>IF('P1'!G15="","",'P1'!G15)</f>
        <v>Øystein Aleksander Skauge</v>
      </c>
      <c r="G42" s="167" t="str">
        <f>IF('P1'!G16="","",'P1'!G16)</f>
        <v>Nidelv IL</v>
      </c>
      <c r="H42" s="168">
        <f>IF('P1'!N15="","",'P1'!N15)</f>
        <v>100</v>
      </c>
      <c r="I42" s="168">
        <f>IF('P1'!O15="","",'P1'!O15)</f>
        <v>120</v>
      </c>
      <c r="J42" s="165">
        <f>IF('P1'!S15="","",'P1'!S15)</f>
        <v>8.35</v>
      </c>
      <c r="K42" s="165">
        <f>IF('P1'!T15="","",'P1'!T15)</f>
        <v>12.43</v>
      </c>
      <c r="L42" s="165">
        <f>IF('P1'!U15="","",'P1'!U15)</f>
        <v>6.38</v>
      </c>
      <c r="M42" s="165">
        <f>IF('P1'!W16="","",'P1'!W16)</f>
        <v>792.66499432914418</v>
      </c>
    </row>
    <row r="43" spans="1:13" ht="14" x14ac:dyDescent="0.15">
      <c r="A43" s="164">
        <v>2</v>
      </c>
      <c r="B43" s="165">
        <f>IF('P1'!A13="","",'P1'!A13)</f>
        <v>85.5</v>
      </c>
      <c r="C43" s="165" t="str">
        <f>IF('P1'!C13="","",'P1'!C13)</f>
        <v>UM</v>
      </c>
      <c r="D43" s="165" t="str">
        <f>IF('P1'!D13="","",'P1'!D13)</f>
        <v>15-16</v>
      </c>
      <c r="E43" s="166">
        <f>IF('P1'!E13="","",'P1'!E13)</f>
        <v>37288</v>
      </c>
      <c r="F43" s="167" t="str">
        <f>IF('P1'!G13="","",'P1'!G13)</f>
        <v>Dennis Lauritsen</v>
      </c>
      <c r="G43" s="167" t="str">
        <f>IF('P1'!G14="","",'P1'!G14)</f>
        <v>Larvik AK</v>
      </c>
      <c r="H43" s="168">
        <f>IF('P1'!N13="","",'P1'!N13)</f>
        <v>95</v>
      </c>
      <c r="I43" s="168">
        <f>IF('P1'!O13="","",'P1'!O13)</f>
        <v>115</v>
      </c>
      <c r="J43" s="165">
        <f>IF('P1'!S13="","",'P1'!S13)</f>
        <v>6.85</v>
      </c>
      <c r="K43" s="165">
        <f>IF('P1'!T13="","",'P1'!T13)</f>
        <v>12.1</v>
      </c>
      <c r="L43" s="165">
        <f>IF('P1'!U13="","",'P1'!U13)</f>
        <v>7.17</v>
      </c>
      <c r="M43" s="165">
        <f>IF('P1'!W14="","",'P1'!W14)</f>
        <v>694.47781979961678</v>
      </c>
    </row>
    <row r="44" spans="1:13" ht="14" x14ac:dyDescent="0.15">
      <c r="A44" s="164"/>
      <c r="B44" s="165"/>
      <c r="C44" s="165"/>
      <c r="D44" s="165"/>
      <c r="E44" s="166"/>
      <c r="F44" s="167"/>
      <c r="G44" s="167"/>
      <c r="H44" s="168"/>
      <c r="I44" s="168"/>
      <c r="J44" s="165"/>
      <c r="K44" s="165"/>
      <c r="L44" s="165"/>
      <c r="M44" s="165"/>
    </row>
    <row r="45" spans="1:13" ht="14" x14ac:dyDescent="0.15">
      <c r="A45" s="164">
        <v>1</v>
      </c>
      <c r="B45" s="165">
        <f>IF('P1'!A21="","",'P1'!A21)</f>
        <v>61.11</v>
      </c>
      <c r="C45" s="165" t="str">
        <f>IF('P1'!C21="","",'P1'!C21)</f>
        <v>UM</v>
      </c>
      <c r="D45" s="165" t="str">
        <f>IF('P1'!D21="","",'P1'!D21)</f>
        <v>17-18</v>
      </c>
      <c r="E45" s="166">
        <f>IF('P1'!E21="","",'P1'!E21)</f>
        <v>36879</v>
      </c>
      <c r="F45" s="167" t="str">
        <f>IF('P1'!G21="","",'P1'!G21)</f>
        <v>Marcus Bratli</v>
      </c>
      <c r="G45" s="167" t="str">
        <f>IF('P1'!G22="","",'P1'!G22)</f>
        <v>AK Bjørgvin</v>
      </c>
      <c r="H45" s="168">
        <f>IF('P1'!N21="","",'P1'!N21)</f>
        <v>95</v>
      </c>
      <c r="I45" s="168">
        <f>IF('P1'!O21="","",'P1'!O21)</f>
        <v>116</v>
      </c>
      <c r="J45" s="165">
        <f>IF('P1'!S21="","",'P1'!S21)</f>
        <v>8.15</v>
      </c>
      <c r="K45" s="165">
        <f>IF('P1'!T21="","",'P1'!T21)</f>
        <v>11.53</v>
      </c>
      <c r="L45" s="165">
        <f>IF('P1'!U21="","",'P1'!U21)</f>
        <v>6.15</v>
      </c>
      <c r="M45" s="165">
        <f>IF('P1'!W22="","",'P1'!W22)</f>
        <v>823.37309871420359</v>
      </c>
    </row>
    <row r="46" spans="1:13" ht="14" x14ac:dyDescent="0.15">
      <c r="A46" s="164">
        <v>2</v>
      </c>
      <c r="B46" s="165">
        <f>IF('P1'!A19="","",'P1'!A19)</f>
        <v>63.52</v>
      </c>
      <c r="C46" s="165" t="str">
        <f>IF('P1'!C19="","",'P1'!C19)</f>
        <v>UM</v>
      </c>
      <c r="D46" s="165" t="str">
        <f>IF('P1'!D19="","",'P1'!D19)</f>
        <v>17-18</v>
      </c>
      <c r="E46" s="166">
        <f>IF('P1'!E19="","",'P1'!E19)</f>
        <v>36529</v>
      </c>
      <c r="F46" s="167" t="str">
        <f>IF('P1'!G19="","",'P1'!G19)</f>
        <v>Robert Andre Moldestad</v>
      </c>
      <c r="G46" s="167" t="str">
        <f>IF('P1'!G20="","",'P1'!G20)</f>
        <v>Breimsbygda IL</v>
      </c>
      <c r="H46" s="168">
        <f>IF('P1'!N19="","",'P1'!N19)</f>
        <v>85</v>
      </c>
      <c r="I46" s="168">
        <f>IF('P1'!O19="","",'P1'!O19)</f>
        <v>110</v>
      </c>
      <c r="J46" s="165">
        <f>IF('P1'!S19="","",'P1'!S19)</f>
        <v>8.83</v>
      </c>
      <c r="K46" s="165">
        <f>IF('P1'!T19="","",'P1'!T19)</f>
        <v>11.55</v>
      </c>
      <c r="L46" s="165">
        <f>IF('P1'!U19="","",'P1'!U19)</f>
        <v>5.84</v>
      </c>
      <c r="M46" s="165">
        <f>IF('P1'!W20="","",'P1'!W20)</f>
        <v>811.88976005057793</v>
      </c>
    </row>
    <row r="47" spans="1:13" ht="14" x14ac:dyDescent="0.15">
      <c r="A47" s="164">
        <v>3</v>
      </c>
      <c r="B47" s="165">
        <f>IF('P1'!A17="","",'P1'!A17)</f>
        <v>58.61</v>
      </c>
      <c r="C47" s="165" t="str">
        <f>IF('P1'!C17="","",'P1'!C17)</f>
        <v>UM</v>
      </c>
      <c r="D47" s="165" t="str">
        <f>IF('P1'!D17="","",'P1'!D17)</f>
        <v>17-18</v>
      </c>
      <c r="E47" s="166">
        <f>IF('P1'!E17="","",'P1'!E17)</f>
        <v>36793</v>
      </c>
      <c r="F47" s="167" t="str">
        <f>IF('P1'!G17="","",'P1'!G17)</f>
        <v>Kim Aleksander Kværnø</v>
      </c>
      <c r="G47" s="167" t="str">
        <f>IF('P1'!G18="","",'P1'!G18)</f>
        <v>Hitra VK</v>
      </c>
      <c r="H47" s="168">
        <f>IF('P1'!N17="","",'P1'!N17)</f>
        <v>77</v>
      </c>
      <c r="I47" s="168">
        <f>IF('P1'!O17="","",'P1'!O17)</f>
        <v>98</v>
      </c>
      <c r="J47" s="165">
        <f>IF('P1'!S17="","",'P1'!S17)</f>
        <v>8.3699999999999992</v>
      </c>
      <c r="K47" s="165">
        <f>IF('P1'!T17="","",'P1'!T17)</f>
        <v>9.27</v>
      </c>
      <c r="L47" s="165">
        <f>IF('P1'!U17="","",'P1'!U17)</f>
        <v>6.47</v>
      </c>
      <c r="M47" s="165">
        <f>IF('P1'!W18="","",'P1'!W18)</f>
        <v>735.12949891363235</v>
      </c>
    </row>
    <row r="48" spans="1:13" ht="14" x14ac:dyDescent="0.15">
      <c r="A48" s="164">
        <v>4</v>
      </c>
      <c r="B48" s="165">
        <f>IF('P1'!A25="","",'P1'!A25)</f>
        <v>73.83</v>
      </c>
      <c r="C48" s="165" t="str">
        <f>IF('P1'!C25="","",'P1'!C25)</f>
        <v>UM</v>
      </c>
      <c r="D48" s="165" t="str">
        <f>IF('P1'!D25="","",'P1'!D25)</f>
        <v>17-18</v>
      </c>
      <c r="E48" s="166">
        <f>IF('P1'!E25="","",'P1'!E25)</f>
        <v>36817</v>
      </c>
      <c r="F48" s="167" t="str">
        <f>IF('P1'!G25="","",'P1'!G25)</f>
        <v>Hans Kristian Lorentzen</v>
      </c>
      <c r="G48" s="167" t="str">
        <f>IF('P1'!G26="","",'P1'!G26)</f>
        <v>AK Bjørgvin</v>
      </c>
      <c r="H48" s="168">
        <f>IF('P1'!N25="","",'P1'!N25)</f>
        <v>78</v>
      </c>
      <c r="I48" s="168">
        <f>IF('P1'!O25="","",'P1'!O25)</f>
        <v>100</v>
      </c>
      <c r="J48" s="165">
        <f>IF('P1'!S25="","",'P1'!S25)</f>
        <v>9.07</v>
      </c>
      <c r="K48" s="165">
        <f>IF('P1'!T25="","",'P1'!T25)</f>
        <v>9.44</v>
      </c>
      <c r="L48" s="165">
        <f>IF('P1'!U25="","",'P1'!U25)</f>
        <v>6.09</v>
      </c>
      <c r="M48" s="165">
        <f>IF('P1'!W26="","",'P1'!W26)</f>
        <v>726.29007270377099</v>
      </c>
    </row>
    <row r="49" spans="1:13" ht="14" x14ac:dyDescent="0.15">
      <c r="A49" s="164">
        <v>5</v>
      </c>
      <c r="B49" s="165">
        <f>IF('P1'!A27="","",'P1'!A27)</f>
        <v>83.91</v>
      </c>
      <c r="C49" s="165" t="str">
        <f>IF('P1'!C27="","",'P1'!C27)</f>
        <v>JM</v>
      </c>
      <c r="D49" s="165" t="str">
        <f>IF('P1'!D27="","",'P1'!D27)</f>
        <v>17-18</v>
      </c>
      <c r="E49" s="166">
        <f>IF('P1'!E27="","",'P1'!E27)</f>
        <v>36416</v>
      </c>
      <c r="F49" s="167" t="str">
        <f>IF('P1'!G27="","",'P1'!G27)</f>
        <v>Vetle Andersen</v>
      </c>
      <c r="G49" s="167" t="str">
        <f>IF('P1'!G28="","",'P1'!G28)</f>
        <v>Larvik AK</v>
      </c>
      <c r="H49" s="168">
        <f>IF('P1'!N27="","",'P1'!N27)</f>
        <v>75</v>
      </c>
      <c r="I49" s="168">
        <f>IF('P1'!O27="","",'P1'!O27)</f>
        <v>95</v>
      </c>
      <c r="J49" s="165">
        <f>IF('P1'!S27="","",'P1'!S27)</f>
        <v>9.01</v>
      </c>
      <c r="K49" s="165">
        <f>IF('P1'!T27="","",'P1'!T27)</f>
        <v>11.28</v>
      </c>
      <c r="L49" s="165">
        <f>IF('P1'!U27="","",'P1'!U27)</f>
        <v>6.08</v>
      </c>
      <c r="M49" s="165">
        <f>IF('P1'!W28="","",'P1'!W28)</f>
        <v>716.9263963782214</v>
      </c>
    </row>
    <row r="50" spans="1:13" ht="14" x14ac:dyDescent="0.15">
      <c r="A50" s="164">
        <v>6</v>
      </c>
      <c r="B50" s="165">
        <f>IF('P1'!A23="","",'P1'!A23)</f>
        <v>134.82</v>
      </c>
      <c r="C50" s="165" t="str">
        <f>IF('P1'!C23="","",'P1'!C23)</f>
        <v>UM</v>
      </c>
      <c r="D50" s="165" t="str">
        <f>IF('P1'!D23="","",'P1'!D23)</f>
        <v>17-18</v>
      </c>
      <c r="E50" s="166">
        <f>IF('P1'!E23="","",'P1'!E23)</f>
        <v>36841</v>
      </c>
      <c r="F50" s="167" t="str">
        <f>IF('P1'!G23="","",'P1'!G23)</f>
        <v>Leiv Arne Støyva Sårheim</v>
      </c>
      <c r="G50" s="167" t="str">
        <f>IF('P1'!G24="","",'P1'!G24)</f>
        <v>Breimsbygda IL</v>
      </c>
      <c r="H50" s="168">
        <f>IF('P1'!N23="","",'P1'!N23)</f>
        <v>90</v>
      </c>
      <c r="I50" s="168">
        <f>IF('P1'!O23="","",'P1'!O23)</f>
        <v>125</v>
      </c>
      <c r="J50" s="165">
        <f>IF('P1'!S23="","",'P1'!S23)</f>
        <v>7.13</v>
      </c>
      <c r="K50" s="165">
        <f>IF('P1'!T23="","",'P1'!T23)</f>
        <v>13.07</v>
      </c>
      <c r="L50" s="165">
        <f>IF('P1'!U23="","",'P1'!U23)</f>
        <v>7.25</v>
      </c>
      <c r="M50" s="165">
        <f>IF('P1'!W24="","",'P1'!W24)</f>
        <v>671.40362894884538</v>
      </c>
    </row>
    <row r="51" spans="1:13" ht="14" x14ac:dyDescent="0.15">
      <c r="A51" s="164">
        <v>7</v>
      </c>
      <c r="B51" s="165">
        <f>IF('P1'!A29="","",'P1'!A29)</f>
        <v>86.51</v>
      </c>
      <c r="C51" s="165" t="str">
        <f>IF('P1'!C29="","",'P1'!C29)</f>
        <v>UM</v>
      </c>
      <c r="D51" s="165" t="str">
        <f>IF('P1'!D29="","",'P1'!D29)</f>
        <v>17-18</v>
      </c>
      <c r="E51" s="166">
        <f>IF('P1'!E29="","",'P1'!E29)</f>
        <v>36882</v>
      </c>
      <c r="F51" s="167" t="str">
        <f>IF('P1'!G29="","",'P1'!G29)</f>
        <v>Daniel Solberg</v>
      </c>
      <c r="G51" s="167" t="str">
        <f>IF('P1'!G30="","",'P1'!G30)</f>
        <v>Tønsberg-Kam.</v>
      </c>
      <c r="H51" s="168">
        <f>IF('P1'!N29="","",'P1'!N29)</f>
        <v>65</v>
      </c>
      <c r="I51" s="168">
        <f>IF('P1'!O29="","",'P1'!O29)</f>
        <v>90</v>
      </c>
      <c r="J51" s="165">
        <f>IF('P1'!S29="","",'P1'!S29)</f>
        <v>6.9</v>
      </c>
      <c r="K51" s="165">
        <f>IF('P1'!T29="","",'P1'!T29)</f>
        <v>7.52</v>
      </c>
      <c r="L51" s="165">
        <f>IF('P1'!U29="","",'P1'!U29)</f>
        <v>7.41</v>
      </c>
      <c r="M51" s="165">
        <f>IF('P1'!W30="","",'P1'!W30)</f>
        <v>548.607733072869</v>
      </c>
    </row>
    <row r="52" spans="1:13" ht="14" x14ac:dyDescent="0.15">
      <c r="A52" s="164"/>
      <c r="B52" s="165"/>
      <c r="C52" s="165"/>
      <c r="D52" s="165"/>
      <c r="E52" s="166"/>
      <c r="F52" s="167"/>
      <c r="G52" s="167"/>
      <c r="H52" s="168"/>
      <c r="I52" s="168"/>
      <c r="J52" s="165"/>
      <c r="K52" s="165"/>
      <c r="L52" s="165"/>
      <c r="M52" s="165"/>
    </row>
    <row r="53" spans="1:13" ht="14" x14ac:dyDescent="0.15">
      <c r="A53" s="164">
        <v>1</v>
      </c>
      <c r="B53" s="165">
        <f>IF('P8'!A23="","",'P8'!A23)</f>
        <v>113.4</v>
      </c>
      <c r="C53" s="165" t="str">
        <f>IF('P8'!C23="","",'P8'!C23)</f>
        <v>SM</v>
      </c>
      <c r="D53" s="165" t="str">
        <f>IF('P8'!D23="","",'P8'!D23)</f>
        <v>+18</v>
      </c>
      <c r="E53" s="166">
        <f>IF('P8'!E23="","",'P8'!E23)</f>
        <v>32866</v>
      </c>
      <c r="F53" s="167" t="str">
        <f>IF('P8'!G23="","",'P8'!G23)</f>
        <v>Kim Eirik Tollefsen</v>
      </c>
      <c r="G53" s="167" t="str">
        <f>IF('P8'!G24="","",'P8'!G24)</f>
        <v>Tønsberg-Kam.</v>
      </c>
      <c r="H53" s="168">
        <f>IF('P8'!N23="","",'P8'!N23)</f>
        <v>155</v>
      </c>
      <c r="I53" s="168">
        <f>IF('P8'!O23="","",'P8'!O23)</f>
        <v>196</v>
      </c>
      <c r="J53" s="165">
        <f>IF('P8'!S23="","",'P8'!S23)</f>
        <v>9.1</v>
      </c>
      <c r="K53" s="165">
        <f>IF('P8'!T23="","",'P8'!T23)</f>
        <v>14.84</v>
      </c>
      <c r="L53" s="165">
        <f>IF('P8'!U23="","",'P8'!U23)</f>
        <v>6.94</v>
      </c>
      <c r="M53" s="165">
        <f>IF('P8'!W24="","",'P8'!W24)</f>
        <v>929.07480969131029</v>
      </c>
    </row>
    <row r="54" spans="1:13" ht="14" x14ac:dyDescent="0.15">
      <c r="A54" s="164">
        <v>2</v>
      </c>
      <c r="B54" s="165">
        <f>IF('P8'!A21="","",'P8'!A21)</f>
        <v>94.64</v>
      </c>
      <c r="C54" s="165" t="str">
        <f>IF('P8'!C21="","",'P8'!C21)</f>
        <v>SM</v>
      </c>
      <c r="D54" s="165" t="str">
        <f>IF('P8'!D21="","",'P8'!D21)</f>
        <v>+18</v>
      </c>
      <c r="E54" s="166">
        <f>IF('P8'!E21="","",'P8'!E21)</f>
        <v>32393</v>
      </c>
      <c r="F54" s="167" t="str">
        <f>IF('P8'!G21="","",'P8'!G21)</f>
        <v>Håvard Grostad</v>
      </c>
      <c r="G54" s="167" t="str">
        <f>IF('P8'!G22="","",'P8'!G22)</f>
        <v>Nidelv IL</v>
      </c>
      <c r="H54" s="168">
        <f>IF('P8'!N21="","",'P8'!N21)</f>
        <v>138</v>
      </c>
      <c r="I54" s="168">
        <f>IF('P8'!O21="","",'P8'!O21)</f>
        <v>165</v>
      </c>
      <c r="J54" s="165">
        <f>IF('P8'!S21="","",'P8'!S21)</f>
        <v>9.19</v>
      </c>
      <c r="K54" s="165">
        <f>IF('P8'!T21="","",'P8'!T21)</f>
        <v>14.32</v>
      </c>
      <c r="L54" s="165">
        <f>IF('P8'!U21="","",'P8'!U21)</f>
        <v>6.12</v>
      </c>
      <c r="M54" s="165">
        <f>IF('P8'!W22="","",'P8'!W22)</f>
        <v>921.25769581236921</v>
      </c>
    </row>
    <row r="55" spans="1:13" ht="14" x14ac:dyDescent="0.15">
      <c r="A55" s="164">
        <v>3</v>
      </c>
      <c r="B55" s="165">
        <f>IF('P8'!A11="","",'P8'!A11)</f>
        <v>85.83</v>
      </c>
      <c r="C55" s="165" t="str">
        <f>IF('P8'!C11="","",'P8'!C11)</f>
        <v>SM</v>
      </c>
      <c r="D55" s="165" t="str">
        <f>IF('P8'!D11="","",'P8'!D11)</f>
        <v>+18</v>
      </c>
      <c r="E55" s="166">
        <f>IF('P8'!E11="","",'P8'!E11)</f>
        <v>32098</v>
      </c>
      <c r="F55" s="167" t="str">
        <f>IF('P8'!G11="","",'P8'!G11)</f>
        <v>Fabian Fosse</v>
      </c>
      <c r="G55" s="167" t="str">
        <f>IF('P8'!G12="","",'P8'!G12)</f>
        <v>AK Bjørgvin</v>
      </c>
      <c r="H55" s="168">
        <f>IF('P8'!N11="","",'P8'!N11)</f>
        <v>116</v>
      </c>
      <c r="I55" s="168">
        <f>IF('P8'!O11="","",'P8'!O11)</f>
        <v>143</v>
      </c>
      <c r="J55" s="165">
        <f>IF('P8'!S11="","",'P8'!S11)</f>
        <v>9.44</v>
      </c>
      <c r="K55" s="165">
        <f>IF('P8'!T11="","",'P8'!T11)</f>
        <v>15.48</v>
      </c>
      <c r="L55" s="165">
        <f>IF('P8'!U11="","",'P8'!U11)</f>
        <v>6.22</v>
      </c>
      <c r="M55" s="165">
        <f>IF('P8'!W12="","",'P8'!W12)</f>
        <v>892.20356788410072</v>
      </c>
    </row>
    <row r="56" spans="1:13" ht="14" x14ac:dyDescent="0.15">
      <c r="A56" s="164">
        <v>4</v>
      </c>
      <c r="B56" s="165">
        <f>IF('P8'!A19="","",'P8'!A19)</f>
        <v>79.89</v>
      </c>
      <c r="C56" s="165" t="str">
        <f>IF('P8'!C19="","",'P8'!C19)</f>
        <v>SM</v>
      </c>
      <c r="D56" s="165" t="str">
        <f>IF('P8'!D19="","",'P8'!D19)</f>
        <v>+18</v>
      </c>
      <c r="E56" s="166" t="str">
        <f>IF('P8'!E19="","",'P8'!E19)</f>
        <v>05.01.95</v>
      </c>
      <c r="F56" s="167" t="str">
        <f>IF('P8'!G19="","",'P8'!G19)</f>
        <v>Roger B. Myrholt</v>
      </c>
      <c r="G56" s="167" t="str">
        <f>IF('P8'!G20="","",'P8'!G20)</f>
        <v>Tønsberg-Kam.</v>
      </c>
      <c r="H56" s="168">
        <f>IF('P8'!N19="","",'P8'!N19)</f>
        <v>125</v>
      </c>
      <c r="I56" s="168">
        <f>IF('P8'!O19="","",'P8'!O19)</f>
        <v>160</v>
      </c>
      <c r="J56" s="165">
        <f>IF('P8'!S19="","",'P8'!S19)</f>
        <v>9.32</v>
      </c>
      <c r="K56" s="165">
        <f>IF('P8'!T19="","",'P8'!T19)</f>
        <v>9.77</v>
      </c>
      <c r="L56" s="165">
        <f>IF('P8'!U19="","",'P8'!U19)</f>
        <v>6.06</v>
      </c>
      <c r="M56" s="165">
        <f>IF('P8'!W20="","",'P8'!W20)</f>
        <v>881.66119773117589</v>
      </c>
    </row>
    <row r="57" spans="1:13" ht="14" x14ac:dyDescent="0.15">
      <c r="A57" s="164">
        <v>5</v>
      </c>
      <c r="B57" s="165">
        <f>IF('P7'!A21="","",'P7'!A21)</f>
        <v>85.26</v>
      </c>
      <c r="C57" s="165" t="str">
        <f>IF('P7'!C21="","",'P7'!C21)</f>
        <v>SM</v>
      </c>
      <c r="D57" s="165" t="str">
        <f>IF('P7'!D21="","",'P7'!D21)</f>
        <v>+18</v>
      </c>
      <c r="E57" s="166" t="str">
        <f>IF('P7'!E21="","",'P7'!E21)</f>
        <v>22.02.96</v>
      </c>
      <c r="F57" s="167" t="str">
        <f>IF('P7'!G21="","",'P7'!G21)</f>
        <v>Peter Wilke</v>
      </c>
      <c r="G57" s="167" t="str">
        <f>IF('P7'!G22="","",'P7'!G22)</f>
        <v>IL Brodd</v>
      </c>
      <c r="H57" s="168">
        <f>IF('P7'!N21="","",'P7'!N21)</f>
        <v>117</v>
      </c>
      <c r="I57" s="168">
        <f>IF('P7'!O21="","",'P7'!O21)</f>
        <v>130</v>
      </c>
      <c r="J57" s="165">
        <f>IF('P7'!S21="","",'P7'!S21)</f>
        <v>8.82</v>
      </c>
      <c r="K57" s="165">
        <f>IF('P7'!T21="","",'P7'!T21)</f>
        <v>15.44</v>
      </c>
      <c r="L57" s="165">
        <f>IF('P7'!U21="","",'P7'!U21)</f>
        <v>5.93</v>
      </c>
      <c r="M57" s="165">
        <f>IF('P7'!W22="","",'P7'!W22)</f>
        <v>875.35347409311566</v>
      </c>
    </row>
    <row r="58" spans="1:13" ht="14" x14ac:dyDescent="0.15">
      <c r="A58" s="164">
        <v>6</v>
      </c>
      <c r="B58" s="165">
        <f>IF('P7'!A19="","",'P7'!A19)</f>
        <v>88.23</v>
      </c>
      <c r="C58" s="165" t="str">
        <f>IF('P7'!C19="","",'P7'!C19)</f>
        <v>SM</v>
      </c>
      <c r="D58" s="165" t="str">
        <f>IF('P7'!D19="","",'P7'!D19)</f>
        <v>+18</v>
      </c>
      <c r="E58" s="166" t="str">
        <f>IF('P7'!E19="","",'P7'!E19)</f>
        <v>16.06.91</v>
      </c>
      <c r="F58" s="167" t="str">
        <f>IF('P7'!G19="","",'P7'!G19)</f>
        <v>Ole Morten Joneid</v>
      </c>
      <c r="G58" s="167" t="str">
        <f>IF('P7'!G20="","",'P7'!G20)</f>
        <v>Spydeberg Atletene</v>
      </c>
      <c r="H58" s="168">
        <f>IF('P7'!N19="","",'P7'!N19)</f>
        <v>110</v>
      </c>
      <c r="I58" s="168">
        <f>IF('P7'!O19="","",'P7'!O19)</f>
        <v>144</v>
      </c>
      <c r="J58" s="165">
        <f>IF('P7'!S19="","",'P7'!S19)</f>
        <v>9.11</v>
      </c>
      <c r="K58" s="165">
        <f>IF('P7'!T19="","",'P7'!T19)</f>
        <v>13.2</v>
      </c>
      <c r="L58" s="165">
        <f>IF('P7'!U19="","",'P7'!U19)</f>
        <v>6.29</v>
      </c>
      <c r="M58" s="165">
        <f>IF('P7'!W20="","",'P7'!W20)</f>
        <v>846.34405927587306</v>
      </c>
    </row>
    <row r="59" spans="1:13" ht="14" x14ac:dyDescent="0.15">
      <c r="A59" s="164">
        <v>7</v>
      </c>
      <c r="B59" s="165">
        <f>IF('P8'!A17="","",'P8'!A17)</f>
        <v>93.57</v>
      </c>
      <c r="C59" s="165" t="str">
        <f>IF('P8'!C17="","",'P8'!C17)</f>
        <v>SM</v>
      </c>
      <c r="D59" s="165" t="str">
        <f>IF('P8'!D17="","",'P8'!D17)</f>
        <v>+18</v>
      </c>
      <c r="E59" s="166">
        <f>IF('P8'!E17="","",'P8'!E17)</f>
        <v>34774</v>
      </c>
      <c r="F59" s="167" t="str">
        <f>IF('P8'!G17="","",'P8'!G17)</f>
        <v>Tore Gjøringbø</v>
      </c>
      <c r="G59" s="167" t="str">
        <f>IF('P8'!G18="","",'P8'!G18)</f>
        <v>Tambarskjelvar IL</v>
      </c>
      <c r="H59" s="168">
        <f>IF('P8'!N17="","",'P8'!N17)</f>
        <v>127</v>
      </c>
      <c r="I59" s="168">
        <f>IF('P8'!O17="","",'P8'!O17)</f>
        <v>155</v>
      </c>
      <c r="J59" s="165">
        <f>IF('P8'!S17="","",'P8'!S17)</f>
        <v>8.5500000000000007</v>
      </c>
      <c r="K59" s="165">
        <f>IF('P8'!T17="","",'P8'!T17)</f>
        <v>13.12</v>
      </c>
      <c r="L59" s="165">
        <f>IF('P8'!U17="","",'P8'!U17)</f>
        <v>6.72</v>
      </c>
      <c r="M59" s="165">
        <f>IF('P8'!W18="","",'P8'!W18)</f>
        <v>843.25874781871516</v>
      </c>
    </row>
    <row r="60" spans="1:13" ht="14" x14ac:dyDescent="0.15">
      <c r="A60" s="164">
        <v>8</v>
      </c>
      <c r="B60" s="165">
        <f>IF('P7'!A9="","",'P7'!A9)</f>
        <v>72.73</v>
      </c>
      <c r="C60" s="165" t="str">
        <f>IF('P7'!C9="","",'P7'!C9)</f>
        <v>SM</v>
      </c>
      <c r="D60" s="165" t="str">
        <f>IF('P7'!D9="","",'P7'!D9)</f>
        <v>+18</v>
      </c>
      <c r="E60" s="166" t="str">
        <f>IF('P7'!E9="","",'P7'!E9)</f>
        <v>02.09.94</v>
      </c>
      <c r="F60" s="167" t="str">
        <f>IF('P7'!G9="","",'P7'!G9)</f>
        <v>Jantsen Øverås</v>
      </c>
      <c r="G60" s="167" t="str">
        <f>IF('P7'!G10="","",'P7'!G10)</f>
        <v>Tambarskjelvar IL</v>
      </c>
      <c r="H60" s="168">
        <f>IF('P7'!N9="","",'P7'!N9)</f>
        <v>100</v>
      </c>
      <c r="I60" s="168">
        <f>IF('P7'!O9="","",'P7'!O9)</f>
        <v>130</v>
      </c>
      <c r="J60" s="165">
        <f>IF('P7'!S9="","",'P7'!S9)</f>
        <v>8.7799999999999994</v>
      </c>
      <c r="K60" s="165">
        <f>IF('P7'!T9="","",'P7'!T9)</f>
        <v>12.99</v>
      </c>
      <c r="L60" s="165">
        <f>IF('P7'!U9="","",'P7'!U9)</f>
        <v>6.47</v>
      </c>
      <c r="M60" s="165">
        <f>IF('P7'!W10="","",'P7'!W10)</f>
        <v>830.81789246222536</v>
      </c>
    </row>
    <row r="61" spans="1:13" ht="14" x14ac:dyDescent="0.15">
      <c r="A61" s="164">
        <v>9</v>
      </c>
      <c r="B61" s="165">
        <f>IF('P7'!A11="","",'P7'!A11)</f>
        <v>100.32</v>
      </c>
      <c r="C61" s="165" t="str">
        <f>IF('P7'!C11="","",'P7'!C11)</f>
        <v>SM</v>
      </c>
      <c r="D61" s="165" t="str">
        <f>IF('P7'!D11="","",'P7'!D11)</f>
        <v>+18</v>
      </c>
      <c r="E61" s="166">
        <f>IF('P7'!E11="","",'P7'!E11)</f>
        <v>32137</v>
      </c>
      <c r="F61" s="167" t="str">
        <f>IF('P7'!G11="","",'P7'!G11)</f>
        <v>Geir Amund Svan Hasle</v>
      </c>
      <c r="G61" s="167" t="str">
        <f>IF('P7'!G12="","",'P7'!G12)</f>
        <v>Nidelv IL</v>
      </c>
      <c r="H61" s="168">
        <f>IF('P7'!N11="","",'P7'!N11)</f>
        <v>103</v>
      </c>
      <c r="I61" s="168">
        <f>IF('P7'!O11="","",'P7'!O11)</f>
        <v>128</v>
      </c>
      <c r="J61" s="165">
        <f>IF('P7'!S11="","",'P7'!S11)</f>
        <v>8.92</v>
      </c>
      <c r="K61" s="165">
        <f>IF('P7'!T11="","",'P7'!T11)</f>
        <v>15.48</v>
      </c>
      <c r="L61" s="165">
        <f>IF('P7'!U11="","",'P7'!U11)</f>
        <v>6.12</v>
      </c>
      <c r="M61" s="165">
        <f>IF('P7'!W12="","",'P7'!W12)</f>
        <v>824.19653760885137</v>
      </c>
    </row>
    <row r="62" spans="1:13" ht="14" x14ac:dyDescent="0.15">
      <c r="A62" s="164">
        <v>10</v>
      </c>
      <c r="B62" s="165">
        <f>IF('P7'!A15="","",'P7'!A15)</f>
        <v>73.92</v>
      </c>
      <c r="C62" s="165" t="str">
        <f>IF('P7'!C15="","",'P7'!C15)</f>
        <v>SM</v>
      </c>
      <c r="D62" s="165" t="str">
        <f>IF('P7'!D15="","",'P7'!D15)</f>
        <v>+18</v>
      </c>
      <c r="E62" s="166" t="str">
        <f>IF('P7'!E15="","",'P7'!E15)</f>
        <v>20.05.88</v>
      </c>
      <c r="F62" s="167" t="str">
        <f>IF('P7'!G15="","",'P7'!G15)</f>
        <v>Patrik Wevelstad</v>
      </c>
      <c r="G62" s="167" t="str">
        <f>IF('P7'!G16="","",'P7'!G16)</f>
        <v>Spydeberg Atletene</v>
      </c>
      <c r="H62" s="168">
        <f>IF('P7'!N15="","",'P7'!N15)</f>
        <v>100</v>
      </c>
      <c r="I62" s="168">
        <f>IF('P7'!O15="","",'P7'!O15)</f>
        <v>125</v>
      </c>
      <c r="J62" s="165">
        <f>IF('P7'!S15="","",'P7'!S15)</f>
        <v>8.8000000000000007</v>
      </c>
      <c r="K62" s="165">
        <f>IF('P7'!T15="","",'P7'!T15)</f>
        <v>11.83</v>
      </c>
      <c r="L62" s="165">
        <f>IF('P7'!U15="","",'P7'!U15)</f>
        <v>6.15</v>
      </c>
      <c r="M62" s="165">
        <f>IF('P7'!W16="","",'P7'!W16)</f>
        <v>818.0920768161161</v>
      </c>
    </row>
    <row r="63" spans="1:13" ht="14" x14ac:dyDescent="0.15">
      <c r="A63" s="164">
        <v>11</v>
      </c>
      <c r="B63" s="165">
        <f>IF('P8'!A13="","",'P8'!A13)</f>
        <v>85.54</v>
      </c>
      <c r="C63" s="165" t="str">
        <f>IF('P8'!C13="","",'P8'!C13)</f>
        <v>SM</v>
      </c>
      <c r="D63" s="165" t="str">
        <f>IF('P8'!D13="","",'P8'!D13)</f>
        <v>+18</v>
      </c>
      <c r="E63" s="166" t="str">
        <f>IF('P8'!E13="","",'P8'!E13)</f>
        <v>11.01.89</v>
      </c>
      <c r="F63" s="167" t="str">
        <f>IF('P8'!G13="","",'P8'!G13)</f>
        <v>Leik Simon Aas</v>
      </c>
      <c r="G63" s="167" t="str">
        <f>IF('P8'!G14="","",'P8'!G14)</f>
        <v>T &amp; IL National</v>
      </c>
      <c r="H63" s="168">
        <f>IF('P8'!N13="","",'P8'!N13)</f>
        <v>121</v>
      </c>
      <c r="I63" s="168">
        <f>IF('P8'!O13="","",'P8'!O13)</f>
        <v>142</v>
      </c>
      <c r="J63" s="165">
        <f>IF('P8'!S13="","",'P8'!S13)</f>
        <v>8.1</v>
      </c>
      <c r="K63" s="165">
        <f>IF('P8'!T13="","",'P8'!T13)</f>
        <v>11.71</v>
      </c>
      <c r="L63" s="165">
        <f>IF('P8'!U13="","",'P8'!U13)</f>
        <v>6.76</v>
      </c>
      <c r="M63" s="165">
        <f>IF('P8'!W14="","",'P8'!W14)</f>
        <v>806.49575404793018</v>
      </c>
    </row>
    <row r="64" spans="1:13" ht="14" x14ac:dyDescent="0.15">
      <c r="A64" s="164">
        <v>12</v>
      </c>
      <c r="B64" s="165">
        <f>IF('P6'!A11="","",'P6'!A11)</f>
        <v>72.010000000000005</v>
      </c>
      <c r="C64" s="165" t="str">
        <f>IF('P6'!C11="","",'P6'!C11)</f>
        <v>SM</v>
      </c>
      <c r="D64" s="165" t="str">
        <f>IF('P6'!D11="","",'P6'!D11)</f>
        <v>+18</v>
      </c>
      <c r="E64" s="166" t="str">
        <f>IF('P6'!E11="","",'P6'!E11)</f>
        <v>06.05.95</v>
      </c>
      <c r="F64" s="167" t="str">
        <f>IF('P6'!G11="","",'P6'!G11)</f>
        <v>Johan Fredrik Murberg</v>
      </c>
      <c r="G64" s="167" t="str">
        <f>IF('P6'!G12="","",'P6'!G12)</f>
        <v>Larvik AK</v>
      </c>
      <c r="H64" s="168">
        <f>IF('P6'!N11="","",'P6'!N11)</f>
        <v>95</v>
      </c>
      <c r="I64" s="168">
        <f>IF('P6'!O11="","",'P6'!O11)</f>
        <v>102</v>
      </c>
      <c r="J64" s="165">
        <f>IF('P6'!S11="","",'P6'!S11)</f>
        <v>9.39</v>
      </c>
      <c r="K64" s="165">
        <f>IF('P6'!T11="","",'P6'!T11)</f>
        <v>12.94</v>
      </c>
      <c r="L64" s="165">
        <f>IF('P6'!U11="","",'P6'!U11)</f>
        <v>6.13</v>
      </c>
      <c r="M64" s="165">
        <f>IF('P6'!W12="","",'P6'!W12)</f>
        <v>804.72457474261671</v>
      </c>
    </row>
    <row r="65" spans="1:14" ht="14" x14ac:dyDescent="0.15">
      <c r="A65" s="164">
        <v>13</v>
      </c>
      <c r="B65" s="165">
        <f>IF('P7'!A17="","",'P7'!A17)</f>
        <v>97.79</v>
      </c>
      <c r="C65" s="165" t="str">
        <f>IF('P7'!C17="","",'P7'!C17)</f>
        <v>SM</v>
      </c>
      <c r="D65" s="165" t="str">
        <f>IF('P7'!D17="","",'P7'!D17)</f>
        <v>+18</v>
      </c>
      <c r="E65" s="166" t="str">
        <f>IF('P7'!E17="","",'P7'!E17)</f>
        <v>03.06.87</v>
      </c>
      <c r="F65" s="167" t="str">
        <f>IF('P7'!G17="","",'P7'!G17)</f>
        <v>Kim Helge Moe</v>
      </c>
      <c r="G65" s="167" t="str">
        <f>IF('P7'!G18="","",'P7'!G18)</f>
        <v>Vigrestad IK</v>
      </c>
      <c r="H65" s="168">
        <f>IF('P7'!N17="","",'P7'!N17)</f>
        <v>112</v>
      </c>
      <c r="I65" s="168">
        <f>IF('P7'!O17="","",'P7'!O17)</f>
        <v>136</v>
      </c>
      <c r="J65" s="165">
        <f>IF('P7'!S17="","",'P7'!S17)</f>
        <v>8.49</v>
      </c>
      <c r="K65" s="165">
        <f>IF('P7'!T17="","",'P7'!T17)</f>
        <v>13.24</v>
      </c>
      <c r="L65" s="165">
        <f>IF('P7'!U17="","",'P7'!U17)</f>
        <v>6.71</v>
      </c>
      <c r="M65" s="165">
        <f>IF('P7'!W18="","",'P7'!W18)</f>
        <v>790.69954475953898</v>
      </c>
    </row>
    <row r="66" spans="1:14" ht="14" x14ac:dyDescent="0.15">
      <c r="A66" s="164">
        <v>14</v>
      </c>
      <c r="B66" s="165">
        <f>IF('P8'!A15="","",'P8'!A15)</f>
        <v>105.66</v>
      </c>
      <c r="C66" s="165" t="str">
        <f>IF('P8'!C15="","",'P8'!C15)</f>
        <v>SM</v>
      </c>
      <c r="D66" s="165" t="str">
        <f>IF('P8'!D15="","",'P8'!D15)</f>
        <v>+18</v>
      </c>
      <c r="E66" s="166" t="str">
        <f>IF('P8'!E15="","",'P8'!E15)</f>
        <v>19.09.88</v>
      </c>
      <c r="F66" s="167" t="str">
        <f>IF('P8'!G15="","",'P8'!G15)</f>
        <v>Lars Joachim Nilsen</v>
      </c>
      <c r="G66" s="167" t="str">
        <f>IF('P8'!G16="","",'P8'!G16)</f>
        <v>T &amp; IL National</v>
      </c>
      <c r="H66" s="168">
        <f>IF('P8'!N15="","",'P8'!N15)</f>
        <v>114</v>
      </c>
      <c r="I66" s="168">
        <f>IF('P8'!O15="","",'P8'!O15)</f>
        <v>148</v>
      </c>
      <c r="J66" s="165">
        <f>IF('P8'!S15="","",'P8'!S15)</f>
        <v>7.67</v>
      </c>
      <c r="K66" s="165">
        <f>IF('P8'!T15="","",'P8'!T15)</f>
        <v>12.81</v>
      </c>
      <c r="L66" s="165">
        <f>IF('P8'!U15="","",'P8'!U15)</f>
        <v>6.53</v>
      </c>
      <c r="M66" s="165">
        <f>IF('P8'!W16="","",'P8'!W16)</f>
        <v>785.9679685946378</v>
      </c>
    </row>
    <row r="67" spans="1:14" ht="14" x14ac:dyDescent="0.15">
      <c r="A67" s="164">
        <v>15</v>
      </c>
      <c r="B67" s="165">
        <f>IF('P6'!A23="","",'P6'!A23)</f>
        <v>71.47</v>
      </c>
      <c r="C67" s="165" t="str">
        <f>IF('P6'!C23="","",'P6'!C23)</f>
        <v>SM</v>
      </c>
      <c r="D67" s="165" t="str">
        <f>IF('P6'!D23="","",'P6'!D23)</f>
        <v>+18</v>
      </c>
      <c r="E67" s="166" t="str">
        <f>IF('P6'!E23="","",'P6'!E23)</f>
        <v>09.11.96</v>
      </c>
      <c r="F67" s="167" t="str">
        <f>IF('P6'!G23="","",'P6'!G23)</f>
        <v>Runar Klungrvik</v>
      </c>
      <c r="G67" s="167" t="str">
        <f>IF('P6'!G24="","",'P6'!G24)</f>
        <v>Hitra VK</v>
      </c>
      <c r="H67" s="168">
        <f>IF('P6'!N23="","",'P6'!N23)</f>
        <v>100</v>
      </c>
      <c r="I67" s="168">
        <f>IF('P6'!O23="","",'P6'!O23)</f>
        <v>117</v>
      </c>
      <c r="J67" s="165">
        <f>IF('P6'!S23="","",'P6'!S23)</f>
        <v>8.06</v>
      </c>
      <c r="K67" s="165">
        <f>IF('P6'!T23="","",'P6'!T23)</f>
        <v>10.57</v>
      </c>
      <c r="L67" s="165">
        <f>IF('P6'!U23="","",'P6'!U23)</f>
        <v>6.43</v>
      </c>
      <c r="M67" s="165">
        <f>IF('P6'!W24="","",'P6'!W24)</f>
        <v>770.69770842101423</v>
      </c>
    </row>
    <row r="68" spans="1:14" ht="14" x14ac:dyDescent="0.15">
      <c r="A68" s="164">
        <v>16</v>
      </c>
      <c r="B68" s="165">
        <f>IF('P7'!A25="","",'P7'!A25)</f>
        <v>91.94</v>
      </c>
      <c r="C68" s="165" t="str">
        <f>IF('P7'!C25="","",'P7'!C25)</f>
        <v>JM</v>
      </c>
      <c r="D68" s="165" t="str">
        <f>IF('P7'!D25="","",'P7'!D25)</f>
        <v>+18</v>
      </c>
      <c r="E68" s="166">
        <f>IF('P7'!E25="","",'P7'!E25)</f>
        <v>35434</v>
      </c>
      <c r="F68" s="167" t="str">
        <f>IF('P7'!G25="","",'P7'!G25)</f>
        <v>Ole Magnus Strand</v>
      </c>
      <c r="G68" s="167" t="str">
        <f>IF('P7'!G26="","",'P7'!G26)</f>
        <v>Hitra VK</v>
      </c>
      <c r="H68" s="168">
        <f>IF('P7'!N25="","",'P7'!N25)</f>
        <v>110</v>
      </c>
      <c r="I68" s="168">
        <f>IF('P7'!O25="","",'P7'!O25)</f>
        <v>140</v>
      </c>
      <c r="J68" s="165">
        <f>IF('P7'!S25="","",'P7'!S25)</f>
        <v>8.0299999999999994</v>
      </c>
      <c r="K68" s="165">
        <f>IF('P7'!T25="","",'P7'!T25)</f>
        <v>11.61</v>
      </c>
      <c r="L68" s="165">
        <f>IF('P7'!U25="","",'P7'!U25)</f>
        <v>6.92</v>
      </c>
      <c r="M68" s="165">
        <f>IF('P7'!W26="","",'P7'!W26)</f>
        <v>765.47984639371998</v>
      </c>
    </row>
    <row r="69" spans="1:14" ht="14" x14ac:dyDescent="0.15">
      <c r="A69" s="164">
        <v>17</v>
      </c>
      <c r="B69" s="165">
        <f>IF('P7'!A13="","",'P7'!A13)</f>
        <v>109.42</v>
      </c>
      <c r="C69" s="165" t="str">
        <f>IF('P7'!C13="","",'P7'!C13)</f>
        <v>SM</v>
      </c>
      <c r="D69" s="165" t="str">
        <f>IF('P7'!D13="","",'P7'!D13)</f>
        <v>+18</v>
      </c>
      <c r="E69" s="166" t="str">
        <f>IF('P7'!E13="","",'P7'!E13)</f>
        <v>06.06.87</v>
      </c>
      <c r="F69" s="167" t="str">
        <f>IF('P7'!G13="","",'P7'!G13)</f>
        <v>John Anders Terland</v>
      </c>
      <c r="G69" s="167" t="str">
        <f>IF('P7'!G14="","",'P7'!G14)</f>
        <v>T &amp; IL National</v>
      </c>
      <c r="H69" s="168">
        <f>IF('P7'!N13="","",'P7'!N13)</f>
        <v>95</v>
      </c>
      <c r="I69" s="168">
        <f>IF('P7'!O13="","",'P7'!O13)</f>
        <v>128</v>
      </c>
      <c r="J69" s="165">
        <f>IF('P7'!S13="","",'P7'!S13)</f>
        <v>8.51</v>
      </c>
      <c r="K69" s="165">
        <f>IF('P7'!T13="","",'P7'!T13)</f>
        <v>15.38</v>
      </c>
      <c r="L69" s="165">
        <f>IF('P7'!U13="","",'P7'!U13)</f>
        <v>6.97</v>
      </c>
      <c r="M69" s="165">
        <f>IF('P7'!W14="","",'P7'!W14)</f>
        <v>763.18838183427715</v>
      </c>
    </row>
    <row r="70" spans="1:14" ht="14" x14ac:dyDescent="0.15">
      <c r="A70" s="164">
        <v>18</v>
      </c>
      <c r="B70" s="165">
        <f>IF('P6'!A21="","",'P6'!A21)</f>
        <v>89.57</v>
      </c>
      <c r="C70" s="165" t="str">
        <f>IF('P6'!C21="","",'P6'!C21)</f>
        <v>SM</v>
      </c>
      <c r="D70" s="165" t="str">
        <f>IF('P6'!D21="","",'P6'!D21)</f>
        <v>+18</v>
      </c>
      <c r="E70" s="166">
        <f>IF('P6'!E21="","",'P6'!E21)</f>
        <v>35194</v>
      </c>
      <c r="F70" s="167" t="str">
        <f>IF('P6'!G21="","",'P6'!G21)</f>
        <v>Arne Fless Prestholt</v>
      </c>
      <c r="G70" s="167" t="str">
        <f>IF('P6'!G22="","",'P6'!G22)</f>
        <v>Nidelv IL</v>
      </c>
      <c r="H70" s="168">
        <f>IF('P6'!N21="","",'P6'!N21)</f>
        <v>100</v>
      </c>
      <c r="I70" s="168">
        <f>IF('P6'!O21="","",'P6'!O21)</f>
        <v>130</v>
      </c>
      <c r="J70" s="165">
        <f>IF('P6'!S21="","",'P6'!S21)</f>
        <v>7.35</v>
      </c>
      <c r="K70" s="165">
        <f>IF('P6'!T21="","",'P6'!T21)</f>
        <v>11.96</v>
      </c>
      <c r="L70" s="165">
        <f>IF('P6'!U21="","",'P6'!U21)</f>
        <v>6.52</v>
      </c>
      <c r="M70" s="165">
        <f>IF('P6'!W22="","",'P6'!W22)</f>
        <v>748.19924277429232</v>
      </c>
    </row>
    <row r="71" spans="1:14" ht="14" x14ac:dyDescent="0.15">
      <c r="A71" s="164">
        <v>19</v>
      </c>
      <c r="B71" s="165">
        <f>IF('P6'!A19="","",'P6'!A19)</f>
        <v>84.23</v>
      </c>
      <c r="C71" s="165" t="str">
        <f>IF('P6'!C19="","",'P6'!C19)</f>
        <v>SM</v>
      </c>
      <c r="D71" s="165" t="str">
        <f>IF('P6'!D19="","",'P6'!D19)</f>
        <v>+18</v>
      </c>
      <c r="E71" s="166">
        <f>IF('P6'!E19="","",'P6'!E19)</f>
        <v>35261</v>
      </c>
      <c r="F71" s="167" t="str">
        <f>IF('P6'!G19="","",'P6'!G19)</f>
        <v>Bjarne Bergheim</v>
      </c>
      <c r="G71" s="167" t="str">
        <f>IF('P6'!G20="","",'P6'!G20)</f>
        <v>Breimsbygda IL</v>
      </c>
      <c r="H71" s="168">
        <f>IF('P6'!N19="","",'P6'!N19)</f>
        <v>79</v>
      </c>
      <c r="I71" s="168">
        <f>IF('P6'!O19="","",'P6'!O19)</f>
        <v>107</v>
      </c>
      <c r="J71" s="165">
        <f>IF('P6'!S19="","",'P6'!S19)</f>
        <v>8.6199999999999992</v>
      </c>
      <c r="K71" s="165">
        <f>IF('P6'!T19="","",'P6'!T19)</f>
        <v>12.94</v>
      </c>
      <c r="L71" s="165">
        <f>IF('P6'!U19="","",'P6'!U19)</f>
        <v>6.43</v>
      </c>
      <c r="M71" s="165">
        <f>IF('P6'!W20="","",'P6'!W20)</f>
        <v>735.62574852128671</v>
      </c>
    </row>
    <row r="72" spans="1:14" ht="14" x14ac:dyDescent="0.15">
      <c r="A72" s="164">
        <v>20</v>
      </c>
      <c r="B72" s="165">
        <f>IF('P6'!A13="","",'P6'!A13)</f>
        <v>71.8</v>
      </c>
      <c r="C72" s="165" t="str">
        <f>IF('P6'!C13="","",'P6'!C13)</f>
        <v>SM</v>
      </c>
      <c r="D72" s="165" t="str">
        <f>IF('P6'!D13="","",'P6'!D13)</f>
        <v>+18</v>
      </c>
      <c r="E72" s="166" t="str">
        <f>IF('P6'!E13="","",'P6'!E13)</f>
        <v>03.09.91</v>
      </c>
      <c r="F72" s="167" t="str">
        <f>IF('P6'!G13="","",'P6'!G13)</f>
        <v>Trygve Stenrud Nilsen</v>
      </c>
      <c r="G72" s="167" t="str">
        <f>IF('P6'!G14="","",'P6'!G14)</f>
        <v>Oslo AK</v>
      </c>
      <c r="H72" s="168">
        <f>IF('P6'!N13="","",'P6'!N13)</f>
        <v>80</v>
      </c>
      <c r="I72" s="168">
        <f>IF('P6'!O13="","",'P6'!O13)</f>
        <v>105</v>
      </c>
      <c r="J72" s="165">
        <f>IF('P6'!S13="","",'P6'!S13)</f>
        <v>8.3800000000000008</v>
      </c>
      <c r="K72" s="165">
        <f>IF('P6'!T13="","",'P6'!T13)</f>
        <v>10.98</v>
      </c>
      <c r="L72" s="165">
        <f>IF('P6'!U13="","",'P6'!U13)</f>
        <v>6.55</v>
      </c>
      <c r="M72" s="165">
        <f>IF('P6'!W14="","",'P6'!W14)</f>
        <v>726.66257161652061</v>
      </c>
    </row>
    <row r="73" spans="1:14" ht="14" x14ac:dyDescent="0.15">
      <c r="A73" s="164">
        <v>21</v>
      </c>
      <c r="B73" s="165">
        <f>IF('P8'!A9="","",'P8'!A9)</f>
        <v>115.32</v>
      </c>
      <c r="C73" s="165" t="str">
        <f>IF('P8'!C9="","",'P8'!C9)</f>
        <v>SM</v>
      </c>
      <c r="D73" s="165" t="str">
        <f>IF('P8'!D9="","",'P8'!D9)</f>
        <v>+18</v>
      </c>
      <c r="E73" s="166" t="str">
        <f>IF('P8'!E9="","",'P8'!E9)</f>
        <v>17.04.91</v>
      </c>
      <c r="F73" s="167" t="str">
        <f>IF('P8'!G9="","",'P8'!G9)</f>
        <v>Tord Gravdal</v>
      </c>
      <c r="G73" s="167" t="str">
        <f>IF('P8'!G10="","",'P8'!G10)</f>
        <v>Vigrestad IK</v>
      </c>
      <c r="H73" s="168">
        <f>IF('P8'!N9="","",'P8'!N9)</f>
        <v>118</v>
      </c>
      <c r="I73" s="168">
        <f>IF('P8'!O9="","",'P8'!O9)</f>
        <v>153</v>
      </c>
      <c r="J73" s="165">
        <f>IF('P8'!S9="","",'P8'!S9)</f>
        <v>7.19</v>
      </c>
      <c r="K73" s="165">
        <f>IF('P8'!T9="","",'P8'!T9)</f>
        <v>10.62</v>
      </c>
      <c r="L73" s="165">
        <f>IF('P8'!U9="","",'P8'!U9)</f>
        <v>7.36</v>
      </c>
      <c r="M73" s="165">
        <f>IF('P8'!W10="","",'P8'!W10)</f>
        <v>720.20929973154637</v>
      </c>
    </row>
    <row r="74" spans="1:14" ht="14" x14ac:dyDescent="0.15">
      <c r="A74" s="164">
        <v>22</v>
      </c>
      <c r="B74" s="165">
        <f>IF('P6'!A15="","",'P6'!A15)</f>
        <v>85.94</v>
      </c>
      <c r="C74" s="165" t="str">
        <f>IF('P6'!C15="","",'P6'!C15)</f>
        <v>SM</v>
      </c>
      <c r="D74" s="165" t="str">
        <f>IF('P6'!D15="","",'P6'!D15)</f>
        <v>+18</v>
      </c>
      <c r="E74" s="166" t="str">
        <f>IF('P6'!E15="","",'P6'!E15)</f>
        <v>26.12.84</v>
      </c>
      <c r="F74" s="167" t="str">
        <f>IF('P6'!G15="","",'P6'!G15)</f>
        <v>Andreas Nordmo Skauen</v>
      </c>
      <c r="G74" s="167" t="str">
        <f>IF('P6'!G16="","",'P6'!G16)</f>
        <v>Oslo AK</v>
      </c>
      <c r="H74" s="168">
        <f>IF('P6'!N15="","",'P6'!N15)</f>
        <v>87</v>
      </c>
      <c r="I74" s="168">
        <f>IF('P6'!O15="","",'P6'!O15)</f>
        <v>112</v>
      </c>
      <c r="J74" s="165">
        <f>IF('P6'!S15="","",'P6'!S15)</f>
        <v>7.03</v>
      </c>
      <c r="K74" s="165">
        <f>IF('P6'!T15="","",'P6'!T15)</f>
        <v>10.52</v>
      </c>
      <c r="L74" s="165">
        <f>IF('P6'!U15="","",'P6'!U15)</f>
        <v>7.33</v>
      </c>
      <c r="M74" s="165">
        <f>IF('P6'!W16="","",'P6'!W16)</f>
        <v>654.67413780262962</v>
      </c>
    </row>
    <row r="75" spans="1:14" ht="14" x14ac:dyDescent="0.15">
      <c r="A75" s="164">
        <v>23</v>
      </c>
      <c r="B75" s="165">
        <f>IF('P6'!A9="","",'P6'!A9)</f>
        <v>61.39</v>
      </c>
      <c r="C75" s="165" t="str">
        <f>IF('P6'!C9="","",'P6'!C9)</f>
        <v>M1</v>
      </c>
      <c r="D75" s="165" t="str">
        <f>IF('P6'!D9="","",'P6'!D9)</f>
        <v>+18</v>
      </c>
      <c r="E75" s="166" t="str">
        <f>IF('P6'!E9="","",'P6'!E9)</f>
        <v>17.11.79</v>
      </c>
      <c r="F75" s="167" t="str">
        <f>IF('P6'!G9="","",'P6'!G9)</f>
        <v>Harald Borgebund</v>
      </c>
      <c r="G75" s="167" t="str">
        <f>IF('P6'!G10="","",'P6'!G10)</f>
        <v>T &amp; IL National</v>
      </c>
      <c r="H75" s="168">
        <f>IF('P6'!N9="","",'P6'!N9)</f>
        <v>55</v>
      </c>
      <c r="I75" s="168">
        <f>IF('P6'!O9="","",'P6'!O9)</f>
        <v>68</v>
      </c>
      <c r="J75" s="165">
        <f>IF('P6'!S9="","",'P6'!S9)</f>
        <v>7.17</v>
      </c>
      <c r="K75" s="165">
        <f>IF('P6'!T9="","",'P6'!T9)</f>
        <v>8.4499999999999993</v>
      </c>
      <c r="L75" s="165">
        <f>IF('P6'!U9="","",'P6'!U9)</f>
        <v>6.69</v>
      </c>
      <c r="M75" s="165">
        <f>IF('P6'!W10="","",'P6'!W10)</f>
        <v>591.78414385283349</v>
      </c>
    </row>
    <row r="76" spans="1:14" ht="14" x14ac:dyDescent="0.15">
      <c r="A76" s="164">
        <v>24</v>
      </c>
      <c r="B76" s="165">
        <f>IF('P6'!A17="","",'P6'!A17)</f>
        <v>99.72</v>
      </c>
      <c r="C76" s="165" t="str">
        <f>IF('P6'!C17="","",'P6'!C17)</f>
        <v>SM</v>
      </c>
      <c r="D76" s="165" t="str">
        <f>IF('P6'!D17="","",'P6'!D17)</f>
        <v>+18</v>
      </c>
      <c r="E76" s="166">
        <f>IF('P6'!E17="","",'P6'!E17)</f>
        <v>32064</v>
      </c>
      <c r="F76" s="167" t="str">
        <f>IF('P6'!G17="","",'P6'!G17)</f>
        <v>Kristoffer Solheimsnes</v>
      </c>
      <c r="G76" s="167" t="str">
        <f>IF('P6'!G18="","",'P6'!G18)</f>
        <v>Gjøvik AK</v>
      </c>
      <c r="H76" s="168">
        <f>IF('P6'!N17="","",'P6'!N17)</f>
        <v>77</v>
      </c>
      <c r="I76" s="168">
        <f>IF('P6'!O17="","",'P6'!O17)</f>
        <v>104</v>
      </c>
      <c r="J76" s="165">
        <f>IF('P6'!S17="","",'P6'!S17)</f>
        <v>5.67</v>
      </c>
      <c r="K76" s="165">
        <f>IF('P6'!T17="","",'P6'!T17)</f>
        <v>8.4</v>
      </c>
      <c r="L76" s="165">
        <f>IF('P6'!U17="","",'P6'!U17)</f>
        <v>8.4700000000000006</v>
      </c>
      <c r="M76" s="165">
        <f>IF('P6'!W18="","",'P6'!W18)</f>
        <v>516.1179912287746</v>
      </c>
    </row>
    <row r="77" spans="1:14" ht="14" x14ac:dyDescent="0.15">
      <c r="A77" s="164">
        <v>25</v>
      </c>
      <c r="B77" s="165">
        <f>IF('P7'!A23="","",'P7'!A23)</f>
        <v>111.26</v>
      </c>
      <c r="C77" s="165" t="str">
        <f>IF('P7'!C23="","",'P7'!C23)</f>
        <v>SM</v>
      </c>
      <c r="D77" s="165" t="str">
        <f>IF('P7'!D23="","",'P7'!D23)</f>
        <v>+18</v>
      </c>
      <c r="E77" s="166">
        <f>IF('P7'!E23="","",'P7'!E23)</f>
        <v>35273</v>
      </c>
      <c r="F77" s="167" t="str">
        <f>IF('P7'!G23="","",'P7'!G23)</f>
        <v>Bjørn Christian Stabo-Eeg</v>
      </c>
      <c r="G77" s="167" t="str">
        <f>IF('P7'!G24="","",'P7'!G24)</f>
        <v>Gjøvik AK</v>
      </c>
      <c r="H77" s="168">
        <f>IF('P7'!N23="","",'P7'!N23)</f>
        <v>116</v>
      </c>
      <c r="I77" s="168">
        <f>IF('P7'!O23="","",'P7'!O23)</f>
        <v>130</v>
      </c>
      <c r="J77" s="165" t="str">
        <f>IF('P7'!S23="","",'P7'!S23)</f>
        <v/>
      </c>
      <c r="K77" s="165" t="str">
        <f>IF('P7'!T23="","",'P7'!T23)</f>
        <v/>
      </c>
      <c r="L77" s="165" t="str">
        <f>IF('P7'!U23="","",'P7'!U23)</f>
        <v/>
      </c>
      <c r="M77" s="165" t="str">
        <f>IF('P7'!W24="","",'P7'!W24)</f>
        <v/>
      </c>
    </row>
    <row r="78" spans="1:14" ht="14" x14ac:dyDescent="0.15">
      <c r="A78" s="164"/>
      <c r="B78" s="165"/>
      <c r="C78" s="165"/>
      <c r="D78" s="165"/>
      <c r="E78" s="166"/>
      <c r="F78" s="167"/>
      <c r="G78" s="167"/>
      <c r="H78" s="168"/>
      <c r="I78" s="168"/>
      <c r="J78" s="165"/>
      <c r="K78" s="165"/>
      <c r="L78" s="165"/>
      <c r="M78" s="165"/>
    </row>
    <row r="79" spans="1:14" ht="18" x14ac:dyDescent="0.2">
      <c r="A79" s="164"/>
      <c r="E79" s="437" t="s">
        <v>236</v>
      </c>
      <c r="F79" s="437"/>
      <c r="G79" s="437"/>
      <c r="N79" s="97"/>
    </row>
    <row r="80" spans="1:14" ht="18" x14ac:dyDescent="0.2">
      <c r="A80" s="164"/>
      <c r="E80" s="383"/>
      <c r="F80" s="384" t="s">
        <v>84</v>
      </c>
      <c r="G80" s="385"/>
      <c r="N80" s="97"/>
    </row>
    <row r="81" spans="1:14" ht="18" x14ac:dyDescent="0.2">
      <c r="A81" s="164"/>
      <c r="E81" s="383"/>
      <c r="F81" s="384" t="s">
        <v>113</v>
      </c>
      <c r="G81" s="385"/>
      <c r="N81" s="97"/>
    </row>
    <row r="82" spans="1:14" ht="18" x14ac:dyDescent="0.2">
      <c r="A82" s="164"/>
      <c r="E82" s="383"/>
      <c r="F82" s="384" t="s">
        <v>126</v>
      </c>
      <c r="G82" s="385"/>
      <c r="N82" s="97"/>
    </row>
    <row r="83" spans="1:14" ht="18" x14ac:dyDescent="0.2">
      <c r="A83" s="164"/>
      <c r="E83" s="383"/>
      <c r="F83" s="384" t="s">
        <v>212</v>
      </c>
      <c r="G83" s="385"/>
      <c r="N83" s="97"/>
    </row>
    <row r="84" spans="1:14" ht="18" x14ac:dyDescent="0.2">
      <c r="A84" s="164"/>
      <c r="E84" s="383"/>
      <c r="F84" s="384" t="s">
        <v>119</v>
      </c>
      <c r="G84" s="385"/>
      <c r="N84" s="97"/>
    </row>
    <row r="85" spans="1:14" ht="18" x14ac:dyDescent="0.2">
      <c r="A85" s="164"/>
      <c r="E85" s="383"/>
      <c r="F85" s="384" t="s">
        <v>110</v>
      </c>
      <c r="G85" s="385"/>
      <c r="N85" s="97"/>
    </row>
    <row r="86" spans="1:14" ht="18" x14ac:dyDescent="0.2">
      <c r="A86" s="164"/>
      <c r="E86" s="383"/>
      <c r="F86" s="384" t="s">
        <v>123</v>
      </c>
      <c r="G86" s="385"/>
      <c r="N86" s="97"/>
    </row>
    <row r="87" spans="1:14" ht="18" x14ac:dyDescent="0.2">
      <c r="A87" s="164"/>
      <c r="E87" s="383"/>
      <c r="F87" s="384" t="s">
        <v>237</v>
      </c>
      <c r="G87" s="385"/>
      <c r="N87" s="97"/>
    </row>
    <row r="88" spans="1:14" ht="18" x14ac:dyDescent="0.2">
      <c r="A88" s="164"/>
      <c r="E88" s="383"/>
      <c r="F88" s="384" t="s">
        <v>133</v>
      </c>
      <c r="G88" s="385"/>
      <c r="N88" s="97"/>
    </row>
    <row r="89" spans="1:14" ht="18" x14ac:dyDescent="0.2">
      <c r="A89" s="164"/>
      <c r="E89" s="383"/>
      <c r="F89" s="384" t="s">
        <v>188</v>
      </c>
      <c r="G89" s="385"/>
      <c r="N89" s="97"/>
    </row>
    <row r="90" spans="1:14" ht="18" x14ac:dyDescent="0.2">
      <c r="A90" s="164"/>
      <c r="E90" s="383"/>
      <c r="F90" s="384" t="s">
        <v>209</v>
      </c>
      <c r="G90" s="385"/>
      <c r="N90" s="97"/>
    </row>
    <row r="91" spans="1:14" ht="18" x14ac:dyDescent="0.2">
      <c r="A91" s="164"/>
      <c r="E91" s="383"/>
      <c r="F91" s="384" t="s">
        <v>136</v>
      </c>
      <c r="G91" s="385"/>
      <c r="N91" s="97"/>
    </row>
    <row r="92" spans="1:14" ht="18" x14ac:dyDescent="0.2">
      <c r="A92" s="164"/>
      <c r="E92" s="383"/>
      <c r="F92" s="384" t="s">
        <v>186</v>
      </c>
      <c r="G92" s="385"/>
      <c r="N92" s="97"/>
    </row>
    <row r="93" spans="1:14" ht="18" x14ac:dyDescent="0.2">
      <c r="A93" s="164"/>
      <c r="E93" s="383"/>
      <c r="F93" s="384" t="s">
        <v>164</v>
      </c>
      <c r="G93" s="385"/>
      <c r="N93" s="97"/>
    </row>
    <row r="94" spans="1:14" ht="18" x14ac:dyDescent="0.2">
      <c r="A94" s="164"/>
      <c r="E94" s="383"/>
      <c r="F94" s="384" t="s">
        <v>139</v>
      </c>
      <c r="G94" s="385"/>
      <c r="N94" s="97"/>
    </row>
  </sheetData>
  <sortState ref="A53:M76">
    <sortCondition descending="1" ref="M53:M76"/>
  </sortState>
  <mergeCells count="7">
    <mergeCell ref="E79:G79"/>
    <mergeCell ref="A3:M3"/>
    <mergeCell ref="A37:M37"/>
    <mergeCell ref="A1:M1"/>
    <mergeCell ref="A2:E2"/>
    <mergeCell ref="F2:I2"/>
    <mergeCell ref="J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232CC2B5168246AD90613C7E90A61B" ma:contentTypeVersion="8" ma:contentTypeDescription="Opprett et nytt dokument." ma:contentTypeScope="" ma:versionID="f4343defeac7d1301a84463e18d46c99">
  <xsd:schema xmlns:xsd="http://www.w3.org/2001/XMLSchema" xmlns:xs="http://www.w3.org/2001/XMLSchema" xmlns:p="http://schemas.microsoft.com/office/2006/metadata/properties" xmlns:ns2="58a063d6-f188-48c3-a446-bdeced3b2223" xmlns:ns3="b46f7725-66c5-4220-b798-52631e660909" targetNamespace="http://schemas.microsoft.com/office/2006/metadata/properties" ma:root="true" ma:fieldsID="4bf377fcc1c48b11b54616c55881835e" ns2:_="" ns3:_="">
    <xsd:import namespace="58a063d6-f188-48c3-a446-bdeced3b2223"/>
    <xsd:import namespace="b46f7725-66c5-4220-b798-52631e6609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063d6-f188-48c3-a446-bdeced3b2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f7725-66c5-4220-b798-52631e66090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8D89DC-BE91-4CB4-89EC-889C87E86EDD}"/>
</file>

<file path=customXml/itemProps2.xml><?xml version="1.0" encoding="utf-8"?>
<ds:datastoreItem xmlns:ds="http://schemas.openxmlformats.org/officeDocument/2006/customXml" ds:itemID="{1CCDA880-DBF8-4B2D-A1EE-BF8D137E1D4C}"/>
</file>

<file path=customXml/itemProps3.xml><?xml version="1.0" encoding="utf-8"?>
<ds:datastoreItem xmlns:ds="http://schemas.openxmlformats.org/officeDocument/2006/customXml" ds:itemID="{9AEA99D6-4ACC-42D2-B91B-2D94C2FDC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P1</vt:lpstr>
      <vt:lpstr>P2</vt:lpstr>
      <vt:lpstr>P3</vt:lpstr>
      <vt:lpstr>P4</vt:lpstr>
      <vt:lpstr>P5</vt:lpstr>
      <vt:lpstr>P6</vt:lpstr>
      <vt:lpstr>P7</vt:lpstr>
      <vt:lpstr>P8</vt:lpstr>
      <vt:lpstr>Res 5-kamp kategori</vt:lpstr>
      <vt:lpstr>Res 5-kamp ranking</vt:lpstr>
      <vt:lpstr>Resultat NC3</vt:lpstr>
      <vt:lpstr>Resultat NC3 Junior-ungdom</vt:lpstr>
      <vt:lpstr>Resultat NC3  Veteran</vt:lpstr>
      <vt:lpstr>K1</vt:lpstr>
      <vt:lpstr>K3</vt:lpstr>
      <vt:lpstr>K4</vt:lpstr>
      <vt:lpstr>K5</vt:lpstr>
      <vt:lpstr>K6</vt:lpstr>
      <vt:lpstr>K7</vt:lpstr>
      <vt:lpstr>K8</vt:lpstr>
      <vt:lpstr>Meltzer-Malone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Microsoft Office-bruker</cp:lastModifiedBy>
  <cp:lastPrinted>2007-09-22T10:55:05Z</cp:lastPrinted>
  <dcterms:created xsi:type="dcterms:W3CDTF">2001-08-31T20:44:44Z</dcterms:created>
  <dcterms:modified xsi:type="dcterms:W3CDTF">2017-09-17T06:08:35Z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0x010100AE232CC2B5168246AD90613C7E90A61B</vt:lpwstr>
  </property>
</Properties>
</file>