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</sheets>
  <externalReferences>
    <externalReference r:id="rId6"/>
  </externalReferences>
  <definedNames/>
  <calcPr/>
  <extLst>
    <ext uri="GoogleSheetsCustomDataVersion1">
      <go:sheetsCustomData xmlns:go="http://customooxmlschemas.google.com/" r:id="rId7" roundtripDataSignature="AMtx7mgx5YyPnmYvt+X4ER1s8aVg+afN4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27">
      <text>
        <t xml:space="preserve">======
ID#AAAAkgJvi5E
Arne H. Pedersen    (2022-12-04 14:55:24)
Navn, klubb, dommer grad</t>
      </text>
    </comment>
    <comment authorId="0" ref="C36">
      <text>
        <t xml:space="preserve">======
ID#AAAAkgJvi44
Arne H. Pedersen    (2022-12-04 14:55:24)
Navn, klubb, dommer grad</t>
      </text>
    </comment>
    <comment authorId="0" ref="I30">
      <text>
        <t xml:space="preserve">======
ID#AAAAkgJvi48
Arne H. Pedersen    (2022-12-04 14:55:24)
Navn, klubb, dommer grad</t>
      </text>
    </comment>
    <comment authorId="0" ref="C7">
      <text>
        <t xml:space="preserve">======
ID#AAAAkgJvi4s
Schlumberger    (2022-12-04 14:55:24)
UK,JK,SK og VK blir SinclairTabell for Kvinner brukt.
M0,M1..Kvinner virker ikke.
For ALLE andre kategorier blir tabell for men brukt.</t>
      </text>
    </comment>
    <comment authorId="0" ref="L7">
      <text>
        <t xml:space="preserve">======
ID#AAAAkgJvi4o
NVF    (2022-12-04 14:55:24)
Bruk minus (-) for underkjent. Feks -140
Bruk N og F for neste og første, feks 170F og 175N</t>
      </text>
    </comment>
    <comment authorId="0" ref="C27">
      <text>
        <t xml:space="preserve">======
ID#AAAAkgJvi4c
Arne H. Pedersen    (2022-12-04 14:55:24)
Navn, klubb, dommer grad</t>
      </text>
    </comment>
    <comment authorId="0" ref="B7">
      <text>
        <t xml:space="preserve">======
ID#AAAAkgJvi4Q
SLB    (2022-12-04 14:55:24)
I Norge bruke vi kun en desimal, internasjonalt 2, vi bør bruke 2 dersom innveiings vekta tillater det.</t>
      </text>
    </comment>
    <comment authorId="0" ref="O7">
      <text>
        <t xml:space="preserve">======
ID#AAAAkgJvi4I
SLB    (2022-12-04 14:55:24)
Automatisk, ikke skriv I dette feltet</t>
      </text>
    </comment>
    <comment authorId="0" ref="C34">
      <text>
        <t xml:space="preserve">======
ID#AAAAkgJvi4A
Arne H. Pedersen    (2022-12-04 14:55:24)
Navn, klubb, dommer grad</t>
      </text>
    </comment>
    <comment authorId="0" ref="U7">
      <text>
        <t xml:space="preserve">======
ID#AAAAkgJvi30
SLB    (2022-12-04 14:55:24)
Denne kononnen printes ikke</t>
      </text>
    </comment>
    <comment authorId="0" ref="P7">
      <text>
        <t xml:space="preserve">======
ID#AAAAkgJvi3k
SLB    (2022-12-04 14:55:24)
Automatisk, ikke skriv I dette feltet</t>
      </text>
    </comment>
    <comment authorId="0" ref="I7">
      <text>
        <t xml:space="preserve">======
ID#AAAAkgJvi3g
NVF    (2022-12-04 14:55:24)
Bruk minus (-) for underkjent. Feks -140
Bruk N og F for neste og første, feks 170F og 175N</t>
      </text>
    </comment>
    <comment authorId="0" ref="R7">
      <text>
        <t xml:space="preserve">======
ID#AAAAkgJvi3U
SLB    (2022-12-04 14:55:24)
Automatisk, ikke skriv I dette feltet
Svar ja/yes til Macro
under opstart</t>
      </text>
    </comment>
    <comment authorId="0" ref="I28">
      <text>
        <t xml:space="preserve">======
ID#AAAAkgJvi3c
Arne H. Pedersen    (2022-12-04 14:55:24)
Navn, klubb, dommer grad</t>
      </text>
    </comment>
    <comment authorId="0" ref="Q7">
      <text>
        <t xml:space="preserve">======
ID#AAAAkgJvi3Q
SLB    (2022-12-04 14:55:24)
Automatisk, ikke skriv I dette feltet
Svar ja/yes til Macro
under opstart</t>
      </text>
    </comment>
  </commentList>
  <extLst>
    <ext uri="GoogleSheetsCustomDataVersion1">
      <go:sheetsCustomData xmlns:go="http://customooxmlschemas.google.com/" r:id="rId1" roundtripDataSignature="AMtx7mjkzdsa5Sf1E5RfBw/KScDLxH/Lzg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7">
      <text>
        <t xml:space="preserve">======
ID#AAAAkgJvi5A
SLB    (2022-12-04 14:55:24)
I Norge bruke vi kun en desimal, internasjonalt 2, vi bør bruke 2 dersom innveiings vekta tillater det.</t>
      </text>
    </comment>
    <comment authorId="0" ref="C7">
      <text>
        <t xml:space="preserve">======
ID#AAAAkgJvi40
Schlumberger    (2022-12-04 14:55:24)
UK,JK,SK og VK blir SinclairTabell for Kvinner brukt.
M0,M1..Kvinner virker ikke.
For ALLE andre kategorier blir tabell for men brukt.</t>
      </text>
    </comment>
    <comment authorId="0" ref="I7">
      <text>
        <t xml:space="preserve">======
ID#AAAAkgJvi4w
NVF    (2022-12-04 14:55:24)
Bruk minus (-) for underkjent. Feks -140
Bruk N og F for neste og første, feks 170F og 175N</t>
      </text>
    </comment>
    <comment authorId="0" ref="O7">
      <text>
        <t xml:space="preserve">======
ID#AAAAkgJvi4Y
SLB    (2022-12-04 14:55:24)
Automatisk, ikke skriv I dette feltet</t>
      </text>
    </comment>
    <comment authorId="0" ref="U7">
      <text>
        <t xml:space="preserve">======
ID#AAAAkgJvi4k
SLB    (2022-12-04 14:55:24)
Denne kononnen printes ikke</t>
      </text>
    </comment>
    <comment authorId="0" ref="I30">
      <text>
        <t xml:space="preserve">======
ID#AAAAkgJvi4g
Arne H. Pedersen    (2022-12-04 14:55:24)
Navn, klubb, dommer grad</t>
      </text>
    </comment>
    <comment authorId="0" ref="R7">
      <text>
        <t xml:space="preserve">======
ID#AAAAkgJvi4U
SLB    (2022-12-04 14:55:24)
Automatisk, ikke skriv I dette feltet
Svar ja/yes til Macro
under opstart</t>
      </text>
    </comment>
    <comment authorId="0" ref="L7">
      <text>
        <t xml:space="preserve">======
ID#AAAAkgJvi4M
NVF    (2022-12-04 14:55:24)
Bruk minus (-) for underkjent. Feks -140
Bruk N og F for neste og første, feks 170F og 175N</t>
      </text>
    </comment>
    <comment authorId="0" ref="C34">
      <text>
        <t xml:space="preserve">======
ID#AAAAkgJvi4E
Arne H. Pedersen    (2022-12-04 14:55:24)
Navn, klubb, dommer grad</t>
      </text>
    </comment>
    <comment authorId="0" ref="Q7">
      <text>
        <t xml:space="preserve">======
ID#AAAAkgJvi34
SLB    (2022-12-04 14:55:24)
Automatisk, ikke skriv I dette feltet
Svar ja/yes til Macro
under opstart</t>
      </text>
    </comment>
    <comment authorId="0" ref="P7">
      <text>
        <t xml:space="preserve">======
ID#AAAAkgJvi38
SLB    (2022-12-04 14:55:24)
Automatisk, ikke skriv I dette feltet</t>
      </text>
    </comment>
    <comment authorId="0" ref="C27">
      <text>
        <t xml:space="preserve">======
ID#AAAAkgJvi3s
Arne H. Pedersen    (2022-12-04 14:55:24)
Navn, klubb, dommer grad</t>
      </text>
    </comment>
    <comment authorId="0" ref="I27">
      <text>
        <t xml:space="preserve">======
ID#AAAAkgJvi3w
Arne H. Pedersen    (2022-12-04 14:55:24)
Navn, klubb, dommer grad</t>
      </text>
    </comment>
    <comment authorId="0" ref="I28">
      <text>
        <t xml:space="preserve">======
ID#AAAAkgJvi3o
Arne H. Pedersen    (2022-12-04 14:55:24)
Navn, klubb, dommer grad</t>
      </text>
    </comment>
    <comment authorId="0" ref="C36">
      <text>
        <t xml:space="preserve">======
ID#AAAAkgJvi3Y
Arne H. Pedersen    (2022-12-04 14:55:24)
Navn, klubb, dommer grad</t>
      </text>
    </comment>
  </commentList>
  <extLst>
    <ext uri="GoogleSheetsCustomDataVersion1">
      <go:sheetsCustomData xmlns:go="http://customooxmlschemas.google.com/" r:id="rId1" roundtripDataSignature="AMtx7mjkmMlgURNMjiVyRU8Y6XRcBZUGlw=="/>
    </ext>
  </extLst>
</comments>
</file>

<file path=xl/sharedStrings.xml><?xml version="1.0" encoding="utf-8"?>
<sst xmlns="http://schemas.openxmlformats.org/spreadsheetml/2006/main" count="220" uniqueCount="99">
  <si>
    <t>S t e v n e p r o t o k o l l</t>
  </si>
  <si>
    <t>Norges Vektløfterforbund</t>
  </si>
  <si>
    <t>Stevnekat:</t>
  </si>
  <si>
    <t>Nasjonalt stevne</t>
  </si>
  <si>
    <t>Arrangør:</t>
  </si>
  <si>
    <t>Leangen Atletklubb</t>
  </si>
  <si>
    <t>Sted:</t>
  </si>
  <si>
    <t>Crossfit Maxpuls</t>
  </si>
  <si>
    <t>Dato:</t>
  </si>
  <si>
    <t>03.12.2022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</si>
  <si>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</si>
  <si>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</si>
  <si>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</si>
  <si>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</si>
  <si>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</si>
  <si>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</si>
  <si>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</si>
  <si>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</si>
  <si>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</si>
  <si>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</si>
  <si>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</si>
  <si>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</si>
  <si>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</si>
  <si>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</si>
  <si>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</si>
  <si>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</si>
  <si>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</si>
  <si>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</si>
  <si>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</si>
  <si>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</si>
  <si>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</si>
  <si>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</si>
  <si>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</si>
  <si>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</si>
  <si>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</si>
  <si>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</si>
  <si>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</si>
  <si>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</si>
  <si>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</si>
  <si>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</si>
  <si>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</si>
  <si>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76</t>
  </si>
  <si>
    <t>JK</t>
  </si>
  <si>
    <t>08.05.00</t>
  </si>
  <si>
    <t>Live Wahl Gellein</t>
  </si>
  <si>
    <t>Leangen AK</t>
  </si>
  <si>
    <t>71</t>
  </si>
  <si>
    <t>SK</t>
  </si>
  <si>
    <t>27.01.98</t>
  </si>
  <si>
    <t>Signe Høstmark</t>
  </si>
  <si>
    <t>30.07.98</t>
  </si>
  <si>
    <t>Bente Alejandra Bjørnevold</t>
  </si>
  <si>
    <t>81</t>
  </si>
  <si>
    <t>SM</t>
  </si>
  <si>
    <t>28.05.97</t>
  </si>
  <si>
    <t>Vegard Vikane</t>
  </si>
  <si>
    <t xml:space="preserve"> </t>
  </si>
  <si>
    <t>24.08.99</t>
  </si>
  <si>
    <t>Maria Aukan Standal</t>
  </si>
  <si>
    <t>89</t>
  </si>
  <si>
    <t>12.05.93</t>
  </si>
  <si>
    <t>Sajjad Zeinolabedin</t>
  </si>
  <si>
    <t>109+</t>
  </si>
  <si>
    <t>10.01.94</t>
  </si>
  <si>
    <t>Brage Sæther</t>
  </si>
  <si>
    <t>25.08.93</t>
  </si>
  <si>
    <t>Juan Jose Huerta Cristibal</t>
  </si>
  <si>
    <t>Stevnets leder:</t>
  </si>
  <si>
    <t>Hohint Wat, Leangen Atletklubb, F</t>
  </si>
  <si>
    <t xml:space="preserve">Dommere:                                  </t>
  </si>
  <si>
    <t>Marius Lie Winger, Leangen Atletklubb, F</t>
  </si>
  <si>
    <t>Jury:</t>
  </si>
  <si>
    <t>Andreas Naavik, Leangen Atletklubb, F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</si>
  <si>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</si>
  <si>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</si>
  <si>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</si>
  <si>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</si>
  <si>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</si>
  <si>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</si>
  <si>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</si>
  <si>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</si>
  <si>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64</t>
  </si>
  <si>
    <t>25.04.02</t>
  </si>
  <si>
    <t>Celine Dorothea Opdal</t>
  </si>
  <si>
    <t>01.07.98</t>
  </si>
  <si>
    <t>Astrid Sporstøl Rasmussen</t>
  </si>
  <si>
    <t>15.04.98</t>
  </si>
  <si>
    <t>Nadine Ohla</t>
  </si>
  <si>
    <t>05.09.93</t>
  </si>
  <si>
    <t>Boriss Ozolins</t>
  </si>
  <si>
    <t>96</t>
  </si>
  <si>
    <t>21.01.88</t>
  </si>
  <si>
    <t>Harald Hanslien</t>
  </si>
  <si>
    <t>14.03.93</t>
  </si>
  <si>
    <t>Peder Lindsetmo</t>
  </si>
  <si>
    <t>23.08.93</t>
  </si>
  <si>
    <t>Maria Johnsen Tilset</t>
  </si>
  <si>
    <t>16.03.95</t>
  </si>
  <si>
    <t>Odin Celius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</si>
</sst>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</numFmts>
  <fonts count="15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 readingOrder="0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3" fillId="0" fontId="7" numFmtId="0" xfId="0" applyAlignment="1" applyBorder="1" applyFont="1">
      <alignment horizontal="left" vertical="center"/>
    </xf>
    <xf borderId="12" fillId="0" fontId="9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8" numFmtId="167" xfId="0" applyAlignment="1" applyBorder="1" applyFont="1" applyNumberFormat="1">
      <alignment horizontal="center" vertical="center"/>
    </xf>
    <xf borderId="18" fillId="0" fontId="9" numFmtId="167" xfId="0" applyAlignment="1" applyBorder="1" applyFont="1" applyNumberFormat="1">
      <alignment horizontal="center" vertical="center"/>
    </xf>
    <xf borderId="19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20" fillId="0" fontId="9" numFmtId="1" xfId="0" applyAlignment="1" applyBorder="1" applyFont="1" applyNumberFormat="1">
      <alignment horizontal="center" vertical="center"/>
    </xf>
    <xf borderId="20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11" fillId="0" fontId="9" numFmtId="49" xfId="0" applyAlignment="1" applyBorder="1" applyFont="1" applyNumberFormat="1">
      <alignment horizontal="right" vertical="center"/>
    </xf>
    <xf borderId="13" fillId="0" fontId="9" numFmtId="0" xfId="0" applyAlignment="1" applyBorder="1" applyFont="1">
      <alignment horizontal="left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69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externalLink" Target="externalLinks/externalLink1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Stevne%2030.%20april%202022%20(CFT)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ulje 1"/>
      <sheetName val="Pulje 2"/>
      <sheetName val="Meltzer-Faber"/>
      <sheetName val="Module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3" t="s">
        <v>5</v>
      </c>
      <c r="L5" s="11" t="s">
        <v>6</v>
      </c>
      <c r="M5" s="14" t="s">
        <v>7</v>
      </c>
      <c r="Q5" s="11" t="s">
        <v>8</v>
      </c>
      <c r="R5" s="15" t="s">
        <v>9</v>
      </c>
      <c r="S5" s="16" t="s">
        <v>10</v>
      </c>
      <c r="T5" s="17">
        <v>1.0</v>
      </c>
      <c r="U5" s="18"/>
      <c r="V5" s="18"/>
      <c r="W5" s="18"/>
      <c r="X5" s="18"/>
      <c r="Y5" s="18"/>
      <c r="Z5" s="18"/>
      <c r="AA5" s="19"/>
      <c r="AB5" s="19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20" t="s">
        <v>11</v>
      </c>
      <c r="AA6" s="20" t="s">
        <v>11</v>
      </c>
      <c r="AB6" s="20" t="s">
        <v>11</v>
      </c>
    </row>
    <row r="7" ht="12.75" customHeight="1">
      <c r="A7" s="21" t="s">
        <v>12</v>
      </c>
      <c r="B7" s="22" t="s">
        <v>13</v>
      </c>
      <c r="C7" s="23" t="s">
        <v>14</v>
      </c>
      <c r="D7" s="22" t="s">
        <v>15</v>
      </c>
      <c r="E7" s="22" t="s">
        <v>16</v>
      </c>
      <c r="F7" s="22" t="s">
        <v>17</v>
      </c>
      <c r="G7" s="22" t="s">
        <v>18</v>
      </c>
      <c r="H7" s="22"/>
      <c r="I7" s="24" t="s">
        <v>19</v>
      </c>
      <c r="J7" s="25"/>
      <c r="K7" s="22"/>
      <c r="L7" s="25" t="s">
        <v>20</v>
      </c>
      <c r="M7" s="25"/>
      <c r="N7" s="26" t="s">
        <v>21</v>
      </c>
      <c r="O7" s="25"/>
      <c r="P7" s="22" t="s">
        <v>22</v>
      </c>
      <c r="Q7" s="27" t="s">
        <v>23</v>
      </c>
      <c r="R7" s="28" t="s">
        <v>23</v>
      </c>
      <c r="S7" s="27" t="s">
        <v>24</v>
      </c>
      <c r="T7" s="29" t="s">
        <v>25</v>
      </c>
      <c r="U7" s="29" t="s">
        <v>26</v>
      </c>
      <c r="V7" s="6"/>
      <c r="W7" s="1"/>
      <c r="X7" s="1"/>
      <c r="Y7" s="1"/>
      <c r="Z7" s="30" t="s">
        <v>27</v>
      </c>
      <c r="AA7" s="30" t="s">
        <v>27</v>
      </c>
      <c r="AB7" s="30" t="s">
        <v>27</v>
      </c>
    </row>
    <row r="8" ht="12.75" customHeight="1">
      <c r="A8" s="31" t="s">
        <v>28</v>
      </c>
      <c r="B8" s="32" t="s">
        <v>29</v>
      </c>
      <c r="C8" s="33" t="s">
        <v>30</v>
      </c>
      <c r="D8" s="32" t="s">
        <v>31</v>
      </c>
      <c r="E8" s="32" t="s">
        <v>32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33</v>
      </c>
      <c r="O8" s="38"/>
      <c r="P8" s="32" t="s">
        <v>34</v>
      </c>
      <c r="Q8" s="39"/>
      <c r="R8" s="39" t="s">
        <v>35</v>
      </c>
      <c r="S8" s="39"/>
      <c r="T8" s="40"/>
      <c r="U8" s="40"/>
      <c r="V8" s="1"/>
      <c r="W8" s="1" t="s">
        <v>36</v>
      </c>
      <c r="X8" s="1" t="s">
        <v>37</v>
      </c>
      <c r="Y8" s="6" t="s">
        <v>35</v>
      </c>
      <c r="Z8" s="30" t="s">
        <v>38</v>
      </c>
      <c r="AA8" s="30" t="s">
        <v>39</v>
      </c>
      <c r="AB8" s="30" t="s">
        <v>40</v>
      </c>
    </row>
    <row r="9" ht="19.5" customHeight="1">
      <c r="A9" s="41" t="s">
        <v>41</v>
      </c>
      <c r="B9" s="42">
        <v>73.3</v>
      </c>
      <c r="C9" s="43" t="s">
        <v>42</v>
      </c>
      <c r="D9" s="44" t="s">
        <v>43</v>
      </c>
      <c r="E9" s="45"/>
      <c r="F9" s="46" t="s">
        <v>44</v>
      </c>
      <c r="G9" s="47" t="s">
        <v>45</v>
      </c>
      <c r="H9" s="48">
        <v>-65.0</v>
      </c>
      <c r="I9" s="49">
        <v>65.0</v>
      </c>
      <c r="J9" s="50">
        <v>67.0</v>
      </c>
      <c r="K9" s="51">
        <v>-87.0</v>
      </c>
      <c r="L9" s="52">
        <v>-87.0</v>
      </c>
      <c r="M9" s="52">
        <v>-87.0</v>
      </c>
      <c r="N9" s="53">
        <f t="shared" ref="N9:N24" si="1">IF(MAX(H9:J9)&lt;0,0,TRUNC(MAX(H9:J9)/1)*1)</f>
        <v>67</v>
      </c>
      <c r="O9" s="53">
        <f t="shared" ref="O9:O24" si="2">IF(MAX(K9:M9)&lt;0,0,TRUNC(MAX(K9:M9)/1)*1)</f>
        <v>0</v>
      </c>
      <c r="P9" s="53">
        <f t="shared" ref="P9:P24" si="3">IF(N9=0,0,IF(O9=0,0,SUM(N9:O9)))</f>
        <v>0</v>
      </c>
      <c r="Q9" s="54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0</v>
      </c>
      <c r="R9" s="55" t="str">
        <f t="shared" ref="R9:R24" si="5">IF(Y9=1,Q9*AB9,"")</f>
        <v/>
      </c>
      <c r="S9" s="56"/>
      <c r="T9" s="57"/>
      <c r="U9" s="58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1.204911664</v>
      </c>
      <c r="V9" s="59" t="str">
        <f>R5</f>
        <v>03.12.2022</v>
      </c>
      <c r="W9" s="1" t="str">
        <f t="shared" ref="W9:W24" si="7">IF(ISNUMBER(FIND("M",C9)),"m",IF(ISNUMBER(FIND("K",C9)),"k"))</f>
        <v>k</v>
      </c>
      <c r="X9" s="60">
        <f t="shared" ref="X9:X24" si="8">IF(OR(D9="",V9=""),0,(YEAR(V9)-YEAR(D9)))</f>
        <v>22</v>
      </c>
      <c r="Y9" s="61">
        <f t="shared" ref="Y9:Y24" si="9">IF(X9&gt;34,1,0)</f>
        <v>0</v>
      </c>
      <c r="Z9" s="62" t="b">
        <f>IF(Y9=1,LOOKUP(X9,'[1]Meltzer-Faber'!A3:A63,'[1]Meltzer-Faber'!B3:B63))</f>
        <v>0</v>
      </c>
      <c r="AA9" s="63" t="b">
        <f>IF(Y9=1,LOOKUP(X9,'[1]Meltzer-Faber'!A3:A63,'[1]Meltzer-Faber'!C3:C63))</f>
        <v>0</v>
      </c>
      <c r="AB9" s="63" t="b">
        <f t="shared" ref="AB9:AB24" si="10">IF(W9="m",Z9,IF(W9="k",AA9,""))</f>
        <v>0</v>
      </c>
    </row>
    <row r="10" ht="19.5" customHeight="1">
      <c r="A10" s="41" t="s">
        <v>46</v>
      </c>
      <c r="B10" s="42">
        <v>66.4</v>
      </c>
      <c r="C10" s="43" t="s">
        <v>47</v>
      </c>
      <c r="D10" s="44" t="s">
        <v>48</v>
      </c>
      <c r="E10" s="45"/>
      <c r="F10" s="46" t="s">
        <v>49</v>
      </c>
      <c r="G10" s="47" t="s">
        <v>45</v>
      </c>
      <c r="H10" s="48">
        <v>-60.0</v>
      </c>
      <c r="I10" s="49">
        <v>60.0</v>
      </c>
      <c r="J10" s="50">
        <v>-63.0</v>
      </c>
      <c r="K10" s="51">
        <v>-82.0</v>
      </c>
      <c r="L10" s="52">
        <v>-82.0</v>
      </c>
      <c r="M10" s="52">
        <v>-82.0</v>
      </c>
      <c r="N10" s="53">
        <f t="shared" si="1"/>
        <v>60</v>
      </c>
      <c r="O10" s="53">
        <f t="shared" si="2"/>
        <v>0</v>
      </c>
      <c r="P10" s="53">
        <f t="shared" si="3"/>
        <v>0</v>
      </c>
      <c r="Q10" s="55">
        <f t="shared" si="4"/>
        <v>0</v>
      </c>
      <c r="R10" s="55" t="str">
        <f t="shared" si="5"/>
        <v/>
      </c>
      <c r="S10" s="64"/>
      <c r="T10" s="65"/>
      <c r="U10" s="58">
        <f t="shared" si="6"/>
        <v>1.270651203</v>
      </c>
      <c r="V10" s="59" t="str">
        <f>R5</f>
        <v>03.12.2022</v>
      </c>
      <c r="W10" s="1" t="str">
        <f t="shared" si="7"/>
        <v>k</v>
      </c>
      <c r="X10" s="60">
        <f t="shared" si="8"/>
        <v>24</v>
      </c>
      <c r="Y10" s="66">
        <f t="shared" si="9"/>
        <v>0</v>
      </c>
      <c r="Z10" s="62" t="b">
        <f>IF(Y10=1,LOOKUP(X10,'[1]Meltzer-Faber'!A3:A63,'[1]Meltzer-Faber'!B3:B63))</f>
        <v>0</v>
      </c>
      <c r="AA10" s="63" t="b">
        <f>IF(Y10=1,LOOKUP(X10,'[1]Meltzer-Faber'!A3:A63,'[1]Meltzer-Faber'!C3:C63))</f>
        <v>0</v>
      </c>
      <c r="AB10" s="63" t="b">
        <f t="shared" si="10"/>
        <v>0</v>
      </c>
    </row>
    <row r="11" ht="19.5" customHeight="1">
      <c r="A11" s="41" t="s">
        <v>46</v>
      </c>
      <c r="B11" s="42">
        <v>68.7</v>
      </c>
      <c r="C11" s="43" t="s">
        <v>47</v>
      </c>
      <c r="D11" s="44" t="s">
        <v>50</v>
      </c>
      <c r="E11" s="45"/>
      <c r="F11" s="46" t="s">
        <v>51</v>
      </c>
      <c r="G11" s="47" t="s">
        <v>45</v>
      </c>
      <c r="H11" s="48">
        <v>60.0</v>
      </c>
      <c r="I11" s="49">
        <v>63.0</v>
      </c>
      <c r="J11" s="50">
        <v>65.0</v>
      </c>
      <c r="K11" s="51">
        <v>-85.0</v>
      </c>
      <c r="L11" s="52">
        <v>85.0</v>
      </c>
      <c r="M11" s="52">
        <v>87.0</v>
      </c>
      <c r="N11" s="53">
        <f t="shared" si="1"/>
        <v>65</v>
      </c>
      <c r="O11" s="53">
        <f t="shared" si="2"/>
        <v>87</v>
      </c>
      <c r="P11" s="53">
        <f t="shared" si="3"/>
        <v>152</v>
      </c>
      <c r="Q11" s="55">
        <f t="shared" si="4"/>
        <v>189.4947904</v>
      </c>
      <c r="R11" s="55" t="str">
        <f t="shared" si="5"/>
        <v/>
      </c>
      <c r="S11" s="64"/>
      <c r="T11" s="65"/>
      <c r="U11" s="58">
        <f t="shared" si="6"/>
        <v>1.246676252</v>
      </c>
      <c r="V11" s="59" t="str">
        <f>R5</f>
        <v>03.12.2022</v>
      </c>
      <c r="W11" s="1" t="str">
        <f t="shared" si="7"/>
        <v>k</v>
      </c>
      <c r="X11" s="60">
        <f t="shared" si="8"/>
        <v>24</v>
      </c>
      <c r="Y11" s="61">
        <f t="shared" si="9"/>
        <v>0</v>
      </c>
      <c r="Z11" s="62" t="b">
        <f>IF(Y11=1,LOOKUP(X11,'[1]Meltzer-Faber'!A3:A63,'[1]Meltzer-Faber'!B3:B63))</f>
        <v>0</v>
      </c>
      <c r="AA11" s="63" t="b">
        <f>IF(Y11=1,LOOKUP(X11,'[1]Meltzer-Faber'!A3:A63,'[1]Meltzer-Faber'!C3:C63))</f>
        <v>0</v>
      </c>
      <c r="AB11" s="63" t="b">
        <f t="shared" si="10"/>
        <v>0</v>
      </c>
    </row>
    <row r="12" ht="19.5" customHeight="1">
      <c r="A12" s="41" t="s">
        <v>52</v>
      </c>
      <c r="B12" s="42">
        <v>78.5</v>
      </c>
      <c r="C12" s="43" t="s">
        <v>53</v>
      </c>
      <c r="D12" s="44" t="s">
        <v>54</v>
      </c>
      <c r="E12" s="45"/>
      <c r="F12" s="46" t="s">
        <v>55</v>
      </c>
      <c r="G12" s="47" t="s">
        <v>45</v>
      </c>
      <c r="H12" s="48">
        <v>95.0</v>
      </c>
      <c r="I12" s="49">
        <v>100.0</v>
      </c>
      <c r="J12" s="50">
        <v>-105.0</v>
      </c>
      <c r="K12" s="51">
        <v>116.0</v>
      </c>
      <c r="L12" s="52">
        <v>-118.0</v>
      </c>
      <c r="M12" s="52">
        <v>-118.0</v>
      </c>
      <c r="N12" s="53">
        <f t="shared" si="1"/>
        <v>100</v>
      </c>
      <c r="O12" s="53">
        <f t="shared" si="2"/>
        <v>116</v>
      </c>
      <c r="P12" s="53">
        <f t="shared" si="3"/>
        <v>216</v>
      </c>
      <c r="Q12" s="55">
        <f t="shared" si="4"/>
        <v>266.8491329</v>
      </c>
      <c r="R12" s="55" t="str">
        <f t="shared" si="5"/>
        <v/>
      </c>
      <c r="S12" s="64"/>
      <c r="T12" s="65" t="s">
        <v>56</v>
      </c>
      <c r="U12" s="58">
        <f t="shared" si="6"/>
        <v>1.235412652</v>
      </c>
      <c r="V12" s="59" t="str">
        <f>R5</f>
        <v>03.12.2022</v>
      </c>
      <c r="W12" s="1" t="str">
        <f t="shared" si="7"/>
        <v>m</v>
      </c>
      <c r="X12" s="60">
        <f t="shared" si="8"/>
        <v>25</v>
      </c>
      <c r="Y12" s="61">
        <f t="shared" si="9"/>
        <v>0</v>
      </c>
      <c r="Z12" s="62" t="b">
        <f>IF(Y12=1,LOOKUP(X12,'[1]Meltzer-Faber'!A3:A63,'[1]Meltzer-Faber'!B3:B63))</f>
        <v>0</v>
      </c>
      <c r="AA12" s="63" t="b">
        <f>IF(Y12=1,LOOKUP(X12,'[1]Meltzer-Faber'!A3:A63,'[1]Meltzer-Faber'!C3:C63))</f>
        <v>0</v>
      </c>
      <c r="AB12" s="63" t="b">
        <f t="shared" si="10"/>
        <v>0</v>
      </c>
    </row>
    <row r="13" ht="19.5" customHeight="1">
      <c r="A13" s="41" t="s">
        <v>46</v>
      </c>
      <c r="B13" s="42">
        <v>68.5</v>
      </c>
      <c r="C13" s="43" t="s">
        <v>47</v>
      </c>
      <c r="D13" s="44" t="s">
        <v>57</v>
      </c>
      <c r="E13" s="45"/>
      <c r="F13" s="46" t="s">
        <v>58</v>
      </c>
      <c r="G13" s="47" t="s">
        <v>45</v>
      </c>
      <c r="H13" s="48">
        <v>50.0</v>
      </c>
      <c r="I13" s="49">
        <v>53.0</v>
      </c>
      <c r="J13" s="50">
        <v>56.0</v>
      </c>
      <c r="K13" s="51">
        <v>68.0</v>
      </c>
      <c r="L13" s="52">
        <v>71.0</v>
      </c>
      <c r="M13" s="52">
        <v>-73.0</v>
      </c>
      <c r="N13" s="53">
        <f t="shared" si="1"/>
        <v>56</v>
      </c>
      <c r="O13" s="53">
        <f t="shared" si="2"/>
        <v>71</v>
      </c>
      <c r="P13" s="53">
        <f t="shared" si="3"/>
        <v>127</v>
      </c>
      <c r="Q13" s="55">
        <f t="shared" si="4"/>
        <v>158.5814106</v>
      </c>
      <c r="R13" s="55" t="str">
        <f t="shared" si="5"/>
        <v/>
      </c>
      <c r="S13" s="64"/>
      <c r="T13" s="65" t="s">
        <v>56</v>
      </c>
      <c r="U13" s="58">
        <f t="shared" si="6"/>
        <v>1.248672524</v>
      </c>
      <c r="V13" s="59" t="str">
        <f>R5</f>
        <v>03.12.2022</v>
      </c>
      <c r="W13" s="1" t="str">
        <f t="shared" si="7"/>
        <v>k</v>
      </c>
      <c r="X13" s="60">
        <f t="shared" si="8"/>
        <v>23</v>
      </c>
      <c r="Y13" s="61">
        <f t="shared" si="9"/>
        <v>0</v>
      </c>
      <c r="Z13" s="62" t="b">
        <f>IF(Y13=1,LOOKUP(X13,'[1]Meltzer-Faber'!A3:A63,'[1]Meltzer-Faber'!B3:B63))</f>
        <v>0</v>
      </c>
      <c r="AA13" s="63" t="b">
        <f>IF(Y13=1,LOOKUP(X13,'[1]Meltzer-Faber'!A3:A63,'[1]Meltzer-Faber'!C3:C63))</f>
        <v>0</v>
      </c>
      <c r="AB13" s="63" t="b">
        <f t="shared" si="10"/>
        <v>0</v>
      </c>
    </row>
    <row r="14" ht="19.5" customHeight="1">
      <c r="A14" s="41" t="s">
        <v>59</v>
      </c>
      <c r="B14" s="42">
        <v>86.9</v>
      </c>
      <c r="C14" s="43" t="s">
        <v>53</v>
      </c>
      <c r="D14" s="44" t="s">
        <v>60</v>
      </c>
      <c r="E14" s="45"/>
      <c r="F14" s="46" t="s">
        <v>61</v>
      </c>
      <c r="G14" s="47" t="s">
        <v>45</v>
      </c>
      <c r="H14" s="48">
        <v>-80.0</v>
      </c>
      <c r="I14" s="49">
        <v>80.0</v>
      </c>
      <c r="J14" s="50">
        <v>85.0</v>
      </c>
      <c r="K14" s="51">
        <v>105.0</v>
      </c>
      <c r="L14" s="52">
        <v>110.0</v>
      </c>
      <c r="M14" s="52">
        <v>-112.0</v>
      </c>
      <c r="N14" s="53">
        <f t="shared" si="1"/>
        <v>85</v>
      </c>
      <c r="O14" s="53">
        <f t="shared" si="2"/>
        <v>110</v>
      </c>
      <c r="P14" s="53">
        <f t="shared" si="3"/>
        <v>195</v>
      </c>
      <c r="Q14" s="55">
        <f t="shared" si="4"/>
        <v>229.1455756</v>
      </c>
      <c r="R14" s="55" t="str">
        <f t="shared" si="5"/>
        <v/>
      </c>
      <c r="S14" s="64"/>
      <c r="T14" s="65" t="s">
        <v>56</v>
      </c>
      <c r="U14" s="58">
        <f t="shared" si="6"/>
        <v>1.175105516</v>
      </c>
      <c r="V14" s="59" t="str">
        <f>R5</f>
        <v>03.12.2022</v>
      </c>
      <c r="W14" s="1" t="str">
        <f t="shared" si="7"/>
        <v>m</v>
      </c>
      <c r="X14" s="60">
        <f t="shared" si="8"/>
        <v>29</v>
      </c>
      <c r="Y14" s="61">
        <f t="shared" si="9"/>
        <v>0</v>
      </c>
      <c r="Z14" s="62" t="b">
        <f>IF(Y14=1,LOOKUP(X14,'[1]Meltzer-Faber'!A3:A63,'[1]Meltzer-Faber'!B3:B63))</f>
        <v>0</v>
      </c>
      <c r="AA14" s="63" t="b">
        <f>IF(Y14=1,LOOKUP(X14,'[1]Meltzer-Faber'!A3:A63,'[1]Meltzer-Faber'!C3:C63))</f>
        <v>0</v>
      </c>
      <c r="AB14" s="63" t="b">
        <f t="shared" si="10"/>
        <v>0</v>
      </c>
    </row>
    <row r="15" ht="19.5" customHeight="1">
      <c r="A15" s="41" t="s">
        <v>62</v>
      </c>
      <c r="B15" s="42">
        <v>117.6</v>
      </c>
      <c r="C15" s="43" t="s">
        <v>53</v>
      </c>
      <c r="D15" s="44" t="s">
        <v>63</v>
      </c>
      <c r="E15" s="45"/>
      <c r="F15" s="46" t="s">
        <v>64</v>
      </c>
      <c r="G15" s="47" t="s">
        <v>45</v>
      </c>
      <c r="H15" s="48">
        <v>80.0</v>
      </c>
      <c r="I15" s="49">
        <v>85.0</v>
      </c>
      <c r="J15" s="50">
        <v>-90.0</v>
      </c>
      <c r="K15" s="51">
        <v>-105.0</v>
      </c>
      <c r="L15" s="52">
        <v>-105.0</v>
      </c>
      <c r="M15" s="52">
        <v>105.0</v>
      </c>
      <c r="N15" s="53">
        <f t="shared" si="1"/>
        <v>85</v>
      </c>
      <c r="O15" s="53">
        <f t="shared" si="2"/>
        <v>105</v>
      </c>
      <c r="P15" s="53">
        <f t="shared" si="3"/>
        <v>190</v>
      </c>
      <c r="Q15" s="55">
        <f t="shared" si="4"/>
        <v>200.2122321</v>
      </c>
      <c r="R15" s="55" t="str">
        <f t="shared" si="5"/>
        <v/>
      </c>
      <c r="S15" s="64"/>
      <c r="T15" s="65"/>
      <c r="U15" s="58">
        <f t="shared" si="6"/>
        <v>1.05374859</v>
      </c>
      <c r="V15" s="59" t="str">
        <f>R5</f>
        <v>03.12.2022</v>
      </c>
      <c r="W15" s="1" t="str">
        <f t="shared" si="7"/>
        <v>m</v>
      </c>
      <c r="X15" s="60">
        <f t="shared" si="8"/>
        <v>28</v>
      </c>
      <c r="Y15" s="61">
        <f t="shared" si="9"/>
        <v>0</v>
      </c>
      <c r="Z15" s="62" t="b">
        <f>IF(Y15=1,LOOKUP(X15,'[1]Meltzer-Faber'!A3:A63,'[1]Meltzer-Faber'!B3:B63))</f>
        <v>0</v>
      </c>
      <c r="AA15" s="63" t="b">
        <f>IF(Y15=1,LOOKUP(X15,'[1]Meltzer-Faber'!A3:A63,'[1]Meltzer-Faber'!C3:C63))</f>
        <v>0</v>
      </c>
      <c r="AB15" s="63" t="b">
        <f t="shared" si="10"/>
        <v>0</v>
      </c>
    </row>
    <row r="16" ht="19.5" customHeight="1">
      <c r="A16" s="41" t="s">
        <v>52</v>
      </c>
      <c r="B16" s="42">
        <v>78.7</v>
      </c>
      <c r="C16" s="43" t="s">
        <v>53</v>
      </c>
      <c r="D16" s="44" t="s">
        <v>65</v>
      </c>
      <c r="E16" s="45"/>
      <c r="F16" s="46" t="s">
        <v>66</v>
      </c>
      <c r="G16" s="47" t="s">
        <v>45</v>
      </c>
      <c r="H16" s="48">
        <v>76.0</v>
      </c>
      <c r="I16" s="49">
        <v>80.0</v>
      </c>
      <c r="J16" s="50">
        <v>-84.0</v>
      </c>
      <c r="K16" s="51">
        <v>105.0</v>
      </c>
      <c r="L16" s="52">
        <v>110.0</v>
      </c>
      <c r="M16" s="52">
        <v>-105.0</v>
      </c>
      <c r="N16" s="53">
        <f t="shared" si="1"/>
        <v>80</v>
      </c>
      <c r="O16" s="53">
        <f t="shared" si="2"/>
        <v>110</v>
      </c>
      <c r="P16" s="53">
        <f t="shared" si="3"/>
        <v>190</v>
      </c>
      <c r="Q16" s="55">
        <f t="shared" si="4"/>
        <v>234.4152419</v>
      </c>
      <c r="R16" s="55" t="str">
        <f t="shared" si="5"/>
        <v/>
      </c>
      <c r="S16" s="64"/>
      <c r="T16" s="65"/>
      <c r="U16" s="58">
        <f t="shared" si="6"/>
        <v>1.233764431</v>
      </c>
      <c r="V16" s="59" t="str">
        <f>R5</f>
        <v>03.12.2022</v>
      </c>
      <c r="W16" s="1" t="str">
        <f t="shared" si="7"/>
        <v>m</v>
      </c>
      <c r="X16" s="60">
        <f t="shared" si="8"/>
        <v>29</v>
      </c>
      <c r="Y16" s="61">
        <f t="shared" si="9"/>
        <v>0</v>
      </c>
      <c r="Z16" s="62" t="b">
        <f>IF(Y16=1,LOOKUP(X16,'[1]Meltzer-Faber'!A3:A63,'[1]Meltzer-Faber'!B3:B63))</f>
        <v>0</v>
      </c>
      <c r="AA16" s="63" t="b">
        <f>IF(Y16=1,LOOKUP(X16,'[1]Meltzer-Faber'!A3:A63,'[1]Meltzer-Faber'!C3:C63))</f>
        <v>0</v>
      </c>
      <c r="AB16" s="63" t="b">
        <f t="shared" si="10"/>
        <v>0</v>
      </c>
    </row>
    <row r="17" ht="19.5" customHeight="1">
      <c r="A17" s="67"/>
      <c r="B17" s="42"/>
      <c r="C17" s="43"/>
      <c r="D17" s="44"/>
      <c r="E17" s="45"/>
      <c r="F17" s="46"/>
      <c r="G17" s="47"/>
      <c r="H17" s="48"/>
      <c r="I17" s="49"/>
      <c r="J17" s="50"/>
      <c r="K17" s="51"/>
      <c r="L17" s="52"/>
      <c r="M17" s="52"/>
      <c r="N17" s="53">
        <f t="shared" si="1"/>
        <v>0</v>
      </c>
      <c r="O17" s="53">
        <f t="shared" si="2"/>
        <v>0</v>
      </c>
      <c r="P17" s="53">
        <f t="shared" si="3"/>
        <v>0</v>
      </c>
      <c r="Q17" s="55" t="str">
        <f t="shared" si="4"/>
        <v/>
      </c>
      <c r="R17" s="55" t="str">
        <f t="shared" si="5"/>
        <v/>
      </c>
      <c r="S17" s="64"/>
      <c r="T17" s="65"/>
      <c r="U17" s="58" t="str">
        <f t="shared" si="6"/>
        <v/>
      </c>
      <c r="V17" s="59" t="str">
        <f>R5</f>
        <v>03.12.2022</v>
      </c>
      <c r="W17" s="1" t="b">
        <f t="shared" si="7"/>
        <v>0</v>
      </c>
      <c r="X17" s="60">
        <f t="shared" si="8"/>
        <v>0</v>
      </c>
      <c r="Y17" s="61">
        <f t="shared" si="9"/>
        <v>0</v>
      </c>
      <c r="Z17" s="62" t="b">
        <f>IF(Y17=1,LOOKUP(X17,'[1]Meltzer-Faber'!A3:A63,'[1]Meltzer-Faber'!B3:B63))</f>
        <v>0</v>
      </c>
      <c r="AA17" s="63" t="b">
        <f>IF(Y17=1,LOOKUP(X17,'[1]Meltzer-Faber'!A3:A63,'[1]Meltzer-Faber'!C3:C63))</f>
        <v>0</v>
      </c>
      <c r="AB17" s="63" t="str">
        <f t="shared" si="10"/>
        <v/>
      </c>
    </row>
    <row r="18" ht="19.5" customHeight="1">
      <c r="A18" s="67"/>
      <c r="B18" s="42"/>
      <c r="C18" s="43"/>
      <c r="D18" s="44"/>
      <c r="E18" s="45"/>
      <c r="F18" s="68"/>
      <c r="G18" s="47"/>
      <c r="H18" s="48"/>
      <c r="I18" s="49"/>
      <c r="J18" s="50"/>
      <c r="K18" s="51"/>
      <c r="L18" s="52"/>
      <c r="M18" s="52"/>
      <c r="N18" s="53">
        <f t="shared" si="1"/>
        <v>0</v>
      </c>
      <c r="O18" s="53">
        <f t="shared" si="2"/>
        <v>0</v>
      </c>
      <c r="P18" s="53">
        <f t="shared" si="3"/>
        <v>0</v>
      </c>
      <c r="Q18" s="55" t="str">
        <f t="shared" si="4"/>
        <v/>
      </c>
      <c r="R18" s="55" t="str">
        <f t="shared" si="5"/>
        <v/>
      </c>
      <c r="S18" s="64"/>
      <c r="T18" s="65" t="s">
        <v>56</v>
      </c>
      <c r="U18" s="58" t="str">
        <f t="shared" si="6"/>
        <v/>
      </c>
      <c r="V18" s="59" t="str">
        <f>R5</f>
        <v>03.12.2022</v>
      </c>
      <c r="W18" s="1" t="b">
        <f t="shared" si="7"/>
        <v>0</v>
      </c>
      <c r="X18" s="60">
        <f t="shared" si="8"/>
        <v>0</v>
      </c>
      <c r="Y18" s="61">
        <f t="shared" si="9"/>
        <v>0</v>
      </c>
      <c r="Z18" s="62" t="b">
        <f>IF(Y18=1,LOOKUP(X18,'[1]Meltzer-Faber'!A3:A63,'[1]Meltzer-Faber'!B3:B63))</f>
        <v>0</v>
      </c>
      <c r="AA18" s="63" t="b">
        <f>IF(Y18=1,LOOKUP(X18,'[1]Meltzer-Faber'!A3:A63,'[1]Meltzer-Faber'!C3:C63))</f>
        <v>0</v>
      </c>
      <c r="AB18" s="63" t="str">
        <f t="shared" si="10"/>
        <v/>
      </c>
    </row>
    <row r="19" ht="19.5" customHeight="1">
      <c r="A19" s="67"/>
      <c r="B19" s="42"/>
      <c r="C19" s="43"/>
      <c r="D19" s="44"/>
      <c r="E19" s="45"/>
      <c r="F19" s="68"/>
      <c r="G19" s="47"/>
      <c r="H19" s="48"/>
      <c r="I19" s="49"/>
      <c r="J19" s="50"/>
      <c r="K19" s="51"/>
      <c r="L19" s="52"/>
      <c r="M19" s="52"/>
      <c r="N19" s="53">
        <f t="shared" si="1"/>
        <v>0</v>
      </c>
      <c r="O19" s="53">
        <f t="shared" si="2"/>
        <v>0</v>
      </c>
      <c r="P19" s="53">
        <f t="shared" si="3"/>
        <v>0</v>
      </c>
      <c r="Q19" s="55" t="str">
        <f t="shared" si="4"/>
        <v/>
      </c>
      <c r="R19" s="55" t="str">
        <f t="shared" si="5"/>
        <v/>
      </c>
      <c r="S19" s="64"/>
      <c r="T19" s="65"/>
      <c r="U19" s="58" t="str">
        <f t="shared" si="6"/>
        <v/>
      </c>
      <c r="V19" s="59" t="str">
        <f>R5</f>
        <v>03.12.2022</v>
      </c>
      <c r="W19" s="1" t="b">
        <f t="shared" si="7"/>
        <v>0</v>
      </c>
      <c r="X19" s="60">
        <f t="shared" si="8"/>
        <v>0</v>
      </c>
      <c r="Y19" s="61">
        <f t="shared" si="9"/>
        <v>0</v>
      </c>
      <c r="Z19" s="62" t="b">
        <f>IF(Y19=1,LOOKUP(X19,'[1]Meltzer-Faber'!A3:A63,'[1]Meltzer-Faber'!B3:B63))</f>
        <v>0</v>
      </c>
      <c r="AA19" s="63" t="b">
        <f>IF(Y19=1,LOOKUP(X19,'[1]Meltzer-Faber'!A3:A63,'[1]Meltzer-Faber'!C3:C63))</f>
        <v>0</v>
      </c>
      <c r="AB19" s="63" t="str">
        <f t="shared" si="10"/>
        <v/>
      </c>
    </row>
    <row r="20" ht="19.5" customHeight="1">
      <c r="A20" s="67"/>
      <c r="B20" s="42"/>
      <c r="C20" s="43"/>
      <c r="D20" s="44"/>
      <c r="E20" s="45"/>
      <c r="F20" s="68"/>
      <c r="G20" s="47"/>
      <c r="H20" s="48"/>
      <c r="I20" s="49"/>
      <c r="J20" s="50"/>
      <c r="K20" s="51"/>
      <c r="L20" s="52"/>
      <c r="M20" s="52"/>
      <c r="N20" s="53">
        <f t="shared" si="1"/>
        <v>0</v>
      </c>
      <c r="O20" s="53">
        <f t="shared" si="2"/>
        <v>0</v>
      </c>
      <c r="P20" s="53">
        <f t="shared" si="3"/>
        <v>0</v>
      </c>
      <c r="Q20" s="55" t="str">
        <f t="shared" si="4"/>
        <v/>
      </c>
      <c r="R20" s="55" t="str">
        <f t="shared" si="5"/>
        <v/>
      </c>
      <c r="S20" s="64"/>
      <c r="T20" s="65"/>
      <c r="U20" s="58" t="str">
        <f t="shared" si="6"/>
        <v/>
      </c>
      <c r="V20" s="59" t="str">
        <f>R5</f>
        <v>03.12.2022</v>
      </c>
      <c r="W20" s="1" t="b">
        <f t="shared" si="7"/>
        <v>0</v>
      </c>
      <c r="X20" s="60">
        <f t="shared" si="8"/>
        <v>0</v>
      </c>
      <c r="Y20" s="61">
        <f t="shared" si="9"/>
        <v>0</v>
      </c>
      <c r="Z20" s="62" t="b">
        <f>IF(Y20=1,LOOKUP(X20,'[1]Meltzer-Faber'!A3:A63,'[1]Meltzer-Faber'!B3:B63))</f>
        <v>0</v>
      </c>
      <c r="AA20" s="63" t="b">
        <f>IF(Y20=1,LOOKUP(X20,'[1]Meltzer-Faber'!A3:A63,'[1]Meltzer-Faber'!C3:C63))</f>
        <v>0</v>
      </c>
      <c r="AB20" s="63" t="str">
        <f t="shared" si="10"/>
        <v/>
      </c>
    </row>
    <row r="21" ht="19.5" customHeight="1">
      <c r="A21" s="67"/>
      <c r="B21" s="42"/>
      <c r="C21" s="43"/>
      <c r="D21" s="44"/>
      <c r="E21" s="45"/>
      <c r="F21" s="68"/>
      <c r="G21" s="47"/>
      <c r="H21" s="48"/>
      <c r="I21" s="49"/>
      <c r="J21" s="50"/>
      <c r="K21" s="51"/>
      <c r="L21" s="52"/>
      <c r="M21" s="52"/>
      <c r="N21" s="53">
        <f t="shared" si="1"/>
        <v>0</v>
      </c>
      <c r="O21" s="53">
        <f t="shared" si="2"/>
        <v>0</v>
      </c>
      <c r="P21" s="53">
        <f t="shared" si="3"/>
        <v>0</v>
      </c>
      <c r="Q21" s="55" t="str">
        <f t="shared" si="4"/>
        <v/>
      </c>
      <c r="R21" s="55" t="str">
        <f t="shared" si="5"/>
        <v/>
      </c>
      <c r="S21" s="64"/>
      <c r="T21" s="65"/>
      <c r="U21" s="58" t="str">
        <f t="shared" si="6"/>
        <v/>
      </c>
      <c r="V21" s="59" t="str">
        <f>R5</f>
        <v>03.12.2022</v>
      </c>
      <c r="W21" s="1" t="b">
        <f t="shared" si="7"/>
        <v>0</v>
      </c>
      <c r="X21" s="60">
        <f t="shared" si="8"/>
        <v>0</v>
      </c>
      <c r="Y21" s="61">
        <f t="shared" si="9"/>
        <v>0</v>
      </c>
      <c r="Z21" s="62" t="b">
        <f>IF(Y21=1,LOOKUP(X21,'[1]Meltzer-Faber'!A3:A63,'[1]Meltzer-Faber'!B3:B63))</f>
        <v>0</v>
      </c>
      <c r="AA21" s="63" t="b">
        <f>IF(Y21=1,LOOKUP(X21,'[1]Meltzer-Faber'!A3:A63,'[1]Meltzer-Faber'!C3:C63))</f>
        <v>0</v>
      </c>
      <c r="AB21" s="63" t="str">
        <f t="shared" si="10"/>
        <v/>
      </c>
    </row>
    <row r="22" ht="19.5" customHeight="1">
      <c r="A22" s="67"/>
      <c r="B22" s="42"/>
      <c r="C22" s="43"/>
      <c r="D22" s="44"/>
      <c r="E22" s="45"/>
      <c r="F22" s="68"/>
      <c r="G22" s="47"/>
      <c r="H22" s="48"/>
      <c r="I22" s="49"/>
      <c r="J22" s="50"/>
      <c r="K22" s="51"/>
      <c r="L22" s="52"/>
      <c r="M22" s="52"/>
      <c r="N22" s="53">
        <f t="shared" si="1"/>
        <v>0</v>
      </c>
      <c r="O22" s="53">
        <f t="shared" si="2"/>
        <v>0</v>
      </c>
      <c r="P22" s="53">
        <f t="shared" si="3"/>
        <v>0</v>
      </c>
      <c r="Q22" s="55" t="str">
        <f t="shared" si="4"/>
        <v/>
      </c>
      <c r="R22" s="55" t="str">
        <f t="shared" si="5"/>
        <v/>
      </c>
      <c r="S22" s="64"/>
      <c r="T22" s="65"/>
      <c r="U22" s="58" t="str">
        <f t="shared" si="6"/>
        <v/>
      </c>
      <c r="V22" s="59" t="str">
        <f>R5</f>
        <v>03.12.2022</v>
      </c>
      <c r="W22" s="1" t="b">
        <f t="shared" si="7"/>
        <v>0</v>
      </c>
      <c r="X22" s="60">
        <f t="shared" si="8"/>
        <v>0</v>
      </c>
      <c r="Y22" s="61">
        <f t="shared" si="9"/>
        <v>0</v>
      </c>
      <c r="Z22" s="62" t="b">
        <f>IF(Y22=1,LOOKUP(X22,'[1]Meltzer-Faber'!A3:A63,'[1]Meltzer-Faber'!B3:B63))</f>
        <v>0</v>
      </c>
      <c r="AA22" s="63" t="b">
        <f>IF(Y22=1,LOOKUP(X22,'[1]Meltzer-Faber'!A3:A63,'[1]Meltzer-Faber'!C3:C63))</f>
        <v>0</v>
      </c>
      <c r="AB22" s="63" t="str">
        <f t="shared" si="10"/>
        <v/>
      </c>
    </row>
    <row r="23" ht="19.5" customHeight="1">
      <c r="A23" s="67"/>
      <c r="B23" s="42"/>
      <c r="C23" s="43"/>
      <c r="D23" s="44"/>
      <c r="E23" s="45"/>
      <c r="F23" s="68"/>
      <c r="G23" s="47"/>
      <c r="H23" s="48"/>
      <c r="I23" s="49"/>
      <c r="J23" s="50"/>
      <c r="K23" s="51"/>
      <c r="L23" s="52"/>
      <c r="M23" s="52"/>
      <c r="N23" s="53">
        <f t="shared" si="1"/>
        <v>0</v>
      </c>
      <c r="O23" s="53">
        <f t="shared" si="2"/>
        <v>0</v>
      </c>
      <c r="P23" s="53">
        <f t="shared" si="3"/>
        <v>0</v>
      </c>
      <c r="Q23" s="55" t="str">
        <f t="shared" si="4"/>
        <v/>
      </c>
      <c r="R23" s="55" t="str">
        <f t="shared" si="5"/>
        <v/>
      </c>
      <c r="S23" s="64"/>
      <c r="T23" s="65"/>
      <c r="U23" s="58" t="str">
        <f t="shared" si="6"/>
        <v/>
      </c>
      <c r="V23" s="59" t="str">
        <f>R5</f>
        <v>03.12.2022</v>
      </c>
      <c r="W23" s="1" t="b">
        <f t="shared" si="7"/>
        <v>0</v>
      </c>
      <c r="X23" s="60">
        <f t="shared" si="8"/>
        <v>0</v>
      </c>
      <c r="Y23" s="61">
        <f t="shared" si="9"/>
        <v>0</v>
      </c>
      <c r="Z23" s="62" t="b">
        <f>IF(Y23=1,LOOKUP(X23,'[1]Meltzer-Faber'!A3:A63,'[1]Meltzer-Faber'!B3:B63))</f>
        <v>0</v>
      </c>
      <c r="AA23" s="63" t="b">
        <f>IF(Y23=1,LOOKUP(X23,'[1]Meltzer-Faber'!A3:A63,'[1]Meltzer-Faber'!C3:C63))</f>
        <v>0</v>
      </c>
      <c r="AB23" s="63" t="str">
        <f t="shared" si="10"/>
        <v/>
      </c>
    </row>
    <row r="24" ht="19.5" customHeight="1">
      <c r="A24" s="67"/>
      <c r="B24" s="42"/>
      <c r="C24" s="43"/>
      <c r="D24" s="44"/>
      <c r="E24" s="45"/>
      <c r="F24" s="68"/>
      <c r="G24" s="47"/>
      <c r="H24" s="48"/>
      <c r="I24" s="49"/>
      <c r="J24" s="50"/>
      <c r="K24" s="51"/>
      <c r="L24" s="52"/>
      <c r="M24" s="52"/>
      <c r="N24" s="53">
        <f t="shared" si="1"/>
        <v>0</v>
      </c>
      <c r="O24" s="53">
        <f t="shared" si="2"/>
        <v>0</v>
      </c>
      <c r="P24" s="69">
        <f t="shared" si="3"/>
        <v>0</v>
      </c>
      <c r="Q24" s="70" t="str">
        <f t="shared" si="4"/>
        <v/>
      </c>
      <c r="R24" s="55" t="str">
        <f t="shared" si="5"/>
        <v/>
      </c>
      <c r="S24" s="71"/>
      <c r="T24" s="72"/>
      <c r="U24" s="58" t="str">
        <f t="shared" si="6"/>
        <v/>
      </c>
      <c r="V24" s="59" t="str">
        <f>R5</f>
        <v>03.12.2022</v>
      </c>
      <c r="W24" s="1" t="b">
        <f t="shared" si="7"/>
        <v>0</v>
      </c>
      <c r="X24" s="60">
        <f t="shared" si="8"/>
        <v>0</v>
      </c>
      <c r="Y24" s="61">
        <f t="shared" si="9"/>
        <v>0</v>
      </c>
      <c r="Z24" s="62" t="b">
        <f>IF(Y24=1,LOOKUP(X24,'[1]Meltzer-Faber'!A3:A63,'[1]Meltzer-Faber'!B3:B63))</f>
        <v>0</v>
      </c>
      <c r="AA24" s="63" t="b">
        <f>IF(Y24=1,LOOKUP(X24,'[1]Meltzer-Faber'!A3:A63,'[1]Meltzer-Faber'!C3:C63))</f>
        <v>0</v>
      </c>
      <c r="AB24" s="63" t="str">
        <f t="shared" si="10"/>
        <v/>
      </c>
    </row>
    <row r="25" ht="9.0" customHeight="1">
      <c r="A25" s="73"/>
      <c r="B25" s="74"/>
      <c r="C25" s="75"/>
      <c r="D25" s="76"/>
      <c r="E25" s="76"/>
      <c r="F25" s="73"/>
      <c r="G25" s="73"/>
      <c r="H25" s="77"/>
      <c r="I25" s="78"/>
      <c r="J25" s="77"/>
      <c r="K25" s="77" t="s">
        <v>56</v>
      </c>
      <c r="L25" s="77"/>
      <c r="M25" s="77"/>
      <c r="N25" s="75"/>
      <c r="O25" s="75"/>
      <c r="P25" s="75"/>
      <c r="Q25" s="79"/>
      <c r="R25" s="79"/>
      <c r="S25" s="79"/>
      <c r="T25" s="80"/>
      <c r="U25" s="81"/>
      <c r="V25" s="1"/>
      <c r="W25" s="82"/>
      <c r="X25" s="60">
        <f>(YEAR(V25)-YEAR(D25))</f>
        <v>0</v>
      </c>
      <c r="Y25" s="61">
        <f>IF(X26&gt;34,1,0)</f>
        <v>0</v>
      </c>
      <c r="Z25" s="83"/>
      <c r="AA25" s="81"/>
      <c r="AB25" s="81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4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5"/>
      <c r="AB26" s="85"/>
    </row>
    <row r="27" ht="12.75" customHeight="1">
      <c r="A27" s="86" t="s">
        <v>67</v>
      </c>
      <c r="C27" s="18" t="s">
        <v>68</v>
      </c>
      <c r="G27" s="87" t="s">
        <v>69</v>
      </c>
      <c r="H27" s="18">
        <v>1.0</v>
      </c>
      <c r="I27" s="18" t="s">
        <v>68</v>
      </c>
      <c r="U27" s="18"/>
      <c r="V27" s="18"/>
      <c r="W27" s="18"/>
      <c r="X27" s="18"/>
      <c r="Y27" s="1"/>
      <c r="Z27" s="18"/>
      <c r="AA27" s="19"/>
      <c r="AB27" s="19"/>
    </row>
    <row r="28" ht="12.75" customHeight="1">
      <c r="A28" s="18"/>
      <c r="C28" s="18" t="s">
        <v>56</v>
      </c>
      <c r="G28" s="88" t="s">
        <v>56</v>
      </c>
      <c r="H28" s="18">
        <v>2.0</v>
      </c>
      <c r="I28" s="18" t="s">
        <v>70</v>
      </c>
      <c r="U28" s="18"/>
      <c r="V28" s="18"/>
      <c r="W28" s="18"/>
      <c r="X28" s="18"/>
      <c r="Y28" s="18"/>
      <c r="Z28" s="18"/>
      <c r="AA28" s="19"/>
      <c r="AB28" s="19"/>
    </row>
    <row r="29" ht="12.75" customHeight="1">
      <c r="A29" s="86" t="s">
        <v>71</v>
      </c>
      <c r="C29" s="18"/>
      <c r="G29" s="89"/>
      <c r="H29" s="18">
        <v>3.0</v>
      </c>
      <c r="I29" s="18" t="s">
        <v>72</v>
      </c>
      <c r="U29" s="18"/>
      <c r="V29" s="18"/>
      <c r="W29" s="18"/>
      <c r="X29" s="18"/>
      <c r="Y29" s="18"/>
      <c r="Z29" s="18"/>
      <c r="AA29" s="19"/>
      <c r="AB29" s="19"/>
    </row>
    <row r="30" ht="12.75" customHeight="1">
      <c r="A30" s="18"/>
      <c r="C30" s="18"/>
      <c r="G30" s="89"/>
      <c r="H30" s="18"/>
      <c r="I30" s="18"/>
      <c r="U30" s="18"/>
      <c r="V30" s="18"/>
      <c r="W30" s="18" t="s">
        <v>56</v>
      </c>
      <c r="X30" s="18"/>
      <c r="Y30" s="18"/>
      <c r="Z30" s="18"/>
      <c r="AA30" s="19"/>
      <c r="AB30" s="19"/>
    </row>
    <row r="31" ht="12.75" customHeight="1">
      <c r="A31" s="18"/>
      <c r="C31" s="18"/>
      <c r="G31" s="89"/>
      <c r="H31" s="18"/>
      <c r="I31" s="18"/>
      <c r="J31" s="90"/>
      <c r="K31" s="90"/>
      <c r="L31" s="90"/>
      <c r="M31" s="90"/>
      <c r="N31" s="90"/>
      <c r="O31" s="90"/>
      <c r="P31" s="90"/>
      <c r="Q31" s="91"/>
      <c r="R31" s="91"/>
      <c r="S31" s="91"/>
      <c r="T31" s="91"/>
      <c r="U31" s="18"/>
      <c r="V31" s="18"/>
      <c r="W31" s="18"/>
      <c r="X31" s="18"/>
      <c r="Y31" s="18"/>
      <c r="Z31" s="18"/>
      <c r="AA31" s="19"/>
      <c r="AB31" s="19"/>
    </row>
    <row r="32" ht="12.75" customHeight="1">
      <c r="A32" s="18"/>
      <c r="C32" s="18"/>
      <c r="D32" s="18"/>
      <c r="E32" s="18"/>
      <c r="F32" s="18"/>
      <c r="G32" s="92" t="s">
        <v>73</v>
      </c>
      <c r="H32" s="18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3"/>
      <c r="D33" s="6"/>
      <c r="E33" s="6"/>
      <c r="F33" s="5"/>
      <c r="G33" s="92" t="s">
        <v>74</v>
      </c>
      <c r="H33" s="18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6" t="s">
        <v>75</v>
      </c>
      <c r="C34" s="18"/>
      <c r="G34" s="92" t="s">
        <v>76</v>
      </c>
      <c r="H34" s="18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8"/>
      <c r="G35" s="89"/>
      <c r="H35" s="18"/>
      <c r="I35" s="94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6" t="s">
        <v>77</v>
      </c>
      <c r="B36" s="95"/>
      <c r="C36" s="18"/>
      <c r="G36" s="92" t="s">
        <v>78</v>
      </c>
      <c r="H36" s="18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8"/>
      <c r="G37" s="89"/>
      <c r="H37" s="18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5" t="s">
        <v>79</v>
      </c>
      <c r="B38" s="95"/>
      <c r="C38" s="96" t="s">
        <v>80</v>
      </c>
      <c r="D38" s="97"/>
      <c r="E38" s="97"/>
      <c r="F38" s="98"/>
      <c r="G38" s="5"/>
      <c r="H38" s="18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6"/>
      <c r="D39" s="6"/>
      <c r="E39" s="6"/>
      <c r="F39" s="5"/>
      <c r="G39" s="5"/>
      <c r="H39" s="18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9"/>
      <c r="D40" s="6"/>
      <c r="E40" s="6"/>
      <c r="F40" s="5"/>
      <c r="G40" s="5"/>
      <c r="H40" s="18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"40,45,49,55,59,64,71,76,81,=81,81+,87,=87,87+,49,55,61,67,73,81,89,96,102,=102,102+,109,=109,109+"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3" t="s">
        <v>5</v>
      </c>
      <c r="L4" s="11" t="s">
        <v>6</v>
      </c>
      <c r="M4" s="14" t="s">
        <v>7</v>
      </c>
      <c r="Q4" s="11" t="s">
        <v>8</v>
      </c>
      <c r="R4" s="15" t="s">
        <v>9</v>
      </c>
      <c r="S4" s="16" t="s">
        <v>10</v>
      </c>
      <c r="T4" s="17">
        <v>1.0</v>
      </c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U5" s="18"/>
      <c r="V5" s="18"/>
      <c r="W5" s="18"/>
      <c r="X5" s="18"/>
      <c r="Y5" s="18"/>
      <c r="Z5" s="18"/>
      <c r="AA5" s="19"/>
      <c r="AB5" s="19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20" t="s">
        <v>11</v>
      </c>
      <c r="AA6" s="20" t="s">
        <v>11</v>
      </c>
      <c r="AB6" s="20" t="s">
        <v>11</v>
      </c>
    </row>
    <row r="7" ht="12.75" customHeight="1">
      <c r="A7" s="21" t="s">
        <v>12</v>
      </c>
      <c r="B7" s="22" t="s">
        <v>13</v>
      </c>
      <c r="C7" s="23" t="s">
        <v>14</v>
      </c>
      <c r="D7" s="22" t="s">
        <v>15</v>
      </c>
      <c r="E7" s="22" t="s">
        <v>16</v>
      </c>
      <c r="F7" s="22" t="s">
        <v>17</v>
      </c>
      <c r="G7" s="22" t="s">
        <v>18</v>
      </c>
      <c r="H7" s="22"/>
      <c r="I7" s="24" t="s">
        <v>19</v>
      </c>
      <c r="J7" s="25"/>
      <c r="K7" s="22"/>
      <c r="L7" s="25" t="s">
        <v>20</v>
      </c>
      <c r="M7" s="25"/>
      <c r="N7" s="26" t="s">
        <v>21</v>
      </c>
      <c r="O7" s="25"/>
      <c r="P7" s="22" t="s">
        <v>22</v>
      </c>
      <c r="Q7" s="27" t="s">
        <v>23</v>
      </c>
      <c r="R7" s="28" t="s">
        <v>23</v>
      </c>
      <c r="S7" s="27" t="s">
        <v>24</v>
      </c>
      <c r="T7" s="29" t="s">
        <v>25</v>
      </c>
      <c r="U7" s="29" t="s">
        <v>26</v>
      </c>
      <c r="V7" s="6"/>
      <c r="W7" s="1"/>
      <c r="X7" s="1"/>
      <c r="Y7" s="1"/>
      <c r="Z7" s="30" t="s">
        <v>27</v>
      </c>
      <c r="AA7" s="30" t="s">
        <v>27</v>
      </c>
      <c r="AB7" s="30" t="s">
        <v>27</v>
      </c>
    </row>
    <row r="8" ht="12.75" customHeight="1">
      <c r="A8" s="31" t="s">
        <v>28</v>
      </c>
      <c r="B8" s="32" t="s">
        <v>29</v>
      </c>
      <c r="C8" s="33" t="s">
        <v>30</v>
      </c>
      <c r="D8" s="32" t="s">
        <v>31</v>
      </c>
      <c r="E8" s="32" t="s">
        <v>32</v>
      </c>
      <c r="F8" s="32"/>
      <c r="G8" s="32"/>
      <c r="H8" s="34">
        <v>1.0</v>
      </c>
      <c r="I8" s="35">
        <v>2.0</v>
      </c>
      <c r="J8" s="36">
        <v>3.0</v>
      </c>
      <c r="K8" s="34">
        <v>1.0</v>
      </c>
      <c r="L8" s="35">
        <v>2.0</v>
      </c>
      <c r="M8" s="36">
        <v>3.0</v>
      </c>
      <c r="N8" s="37" t="s">
        <v>33</v>
      </c>
      <c r="O8" s="38"/>
      <c r="P8" s="32" t="s">
        <v>34</v>
      </c>
      <c r="Q8" s="39"/>
      <c r="R8" s="39" t="s">
        <v>35</v>
      </c>
      <c r="S8" s="39"/>
      <c r="T8" s="40"/>
      <c r="U8" s="40"/>
      <c r="V8" s="1"/>
      <c r="W8" s="1" t="s">
        <v>36</v>
      </c>
      <c r="X8" s="1" t="s">
        <v>37</v>
      </c>
      <c r="Y8" s="6" t="s">
        <v>35</v>
      </c>
      <c r="Z8" s="30" t="s">
        <v>38</v>
      </c>
      <c r="AA8" s="30" t="s">
        <v>39</v>
      </c>
      <c r="AB8" s="30" t="s">
        <v>40</v>
      </c>
    </row>
    <row r="9" ht="19.5" customHeight="1">
      <c r="A9" s="41" t="s">
        <v>81</v>
      </c>
      <c r="B9" s="42">
        <v>62.7</v>
      </c>
      <c r="C9" s="43" t="s">
        <v>42</v>
      </c>
      <c r="D9" s="44" t="s">
        <v>82</v>
      </c>
      <c r="E9" s="45"/>
      <c r="F9" s="46" t="s">
        <v>83</v>
      </c>
      <c r="G9" s="47" t="s">
        <v>45</v>
      </c>
      <c r="H9" s="48">
        <v>62.0</v>
      </c>
      <c r="I9" s="49">
        <v>-63.0</v>
      </c>
      <c r="J9" s="50">
        <v>-63.0</v>
      </c>
      <c r="K9" s="51">
        <v>-81.0</v>
      </c>
      <c r="L9" s="52">
        <v>-81.0</v>
      </c>
      <c r="M9" s="52">
        <v>-81.0</v>
      </c>
      <c r="N9" s="53">
        <f t="shared" ref="N9:N24" si="1">IF(MAX(H9:J9)&lt;0,0,TRUNC(MAX(H9:J9)/1)*1)</f>
        <v>62</v>
      </c>
      <c r="O9" s="53">
        <f t="shared" ref="O9:O24" si="2">IF(MAX(K9:M9)&lt;0,0,TRUNC(MAX(K9:M9)/1)*1)</f>
        <v>0</v>
      </c>
      <c r="P9" s="53">
        <f t="shared" ref="P9:P24" si="3">IF(N9=0,0,IF(O9=0,0,SUM(N9:O9)))</f>
        <v>0</v>
      </c>
      <c r="Q9" s="54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0</v>
      </c>
      <c r="R9" s="55" t="str">
        <f t="shared" ref="R9:R24" si="5">IF(Y9=1,Q9*AB9,"")</f>
        <v/>
      </c>
      <c r="S9" s="56"/>
      <c r="T9" s="57"/>
      <c r="U9" s="58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1.314406946</v>
      </c>
      <c r="V9" s="59" t="str">
        <f>R4</f>
        <v>03.12.2022</v>
      </c>
      <c r="W9" s="1" t="str">
        <f t="shared" ref="W9:W24" si="7">IF(ISNUMBER(FIND("M",C9)),"m",IF(ISNUMBER(FIND("K",C9)),"k"))</f>
        <v>k</v>
      </c>
      <c r="X9" s="60">
        <f t="shared" ref="X9:X24" si="8">IF(OR(D9="",V9=""),0,(YEAR(V9)-YEAR(D9)))</f>
        <v>20</v>
      </c>
      <c r="Y9" s="61">
        <f t="shared" ref="Y9:Y24" si="9">IF(X9&gt;34,1,0)</f>
        <v>0</v>
      </c>
      <c r="Z9" s="62" t="b">
        <f>IF(Y9=1,LOOKUP(X9,'[1]Meltzer-Faber'!A3:A63,'[1]Meltzer-Faber'!B3:B63))</f>
        <v>0</v>
      </c>
      <c r="AA9" s="63" t="b">
        <f>IF(Y9=1,LOOKUP(X9,'[1]Meltzer-Faber'!A3:A63,'[1]Meltzer-Faber'!C3:C63))</f>
        <v>0</v>
      </c>
      <c r="AB9" s="63" t="b">
        <f t="shared" ref="AB9:AB24" si="10">IF(W9="m",Z9,IF(W9="k",AA9,""))</f>
        <v>0</v>
      </c>
    </row>
    <row r="10" ht="19.5" customHeight="1">
      <c r="A10" s="41" t="s">
        <v>81</v>
      </c>
      <c r="B10" s="42">
        <v>60.0</v>
      </c>
      <c r="C10" s="43" t="s">
        <v>47</v>
      </c>
      <c r="D10" s="44" t="s">
        <v>84</v>
      </c>
      <c r="E10" s="45"/>
      <c r="F10" s="46" t="s">
        <v>85</v>
      </c>
      <c r="G10" s="47" t="s">
        <v>45</v>
      </c>
      <c r="H10" s="48">
        <v>58.0</v>
      </c>
      <c r="I10" s="49">
        <v>-61.0</v>
      </c>
      <c r="J10" s="50">
        <v>61.0</v>
      </c>
      <c r="K10" s="51">
        <v>75.0</v>
      </c>
      <c r="L10" s="52">
        <v>78.0</v>
      </c>
      <c r="M10" s="52">
        <v>80.0</v>
      </c>
      <c r="N10" s="53">
        <f t="shared" si="1"/>
        <v>61</v>
      </c>
      <c r="O10" s="53">
        <f t="shared" si="2"/>
        <v>80</v>
      </c>
      <c r="P10" s="53">
        <f t="shared" si="3"/>
        <v>141</v>
      </c>
      <c r="Q10" s="55">
        <f t="shared" si="4"/>
        <v>190.500527</v>
      </c>
      <c r="R10" s="55" t="str">
        <f t="shared" si="5"/>
        <v/>
      </c>
      <c r="S10" s="64"/>
      <c r="T10" s="65"/>
      <c r="U10" s="58">
        <f t="shared" si="6"/>
        <v>1.351067567</v>
      </c>
      <c r="V10" s="59" t="str">
        <f>R4</f>
        <v>03.12.2022</v>
      </c>
      <c r="W10" s="1" t="str">
        <f t="shared" si="7"/>
        <v>k</v>
      </c>
      <c r="X10" s="60">
        <f t="shared" si="8"/>
        <v>24</v>
      </c>
      <c r="Y10" s="66">
        <f t="shared" si="9"/>
        <v>0</v>
      </c>
      <c r="Z10" s="62" t="b">
        <f>IF(Y10=1,LOOKUP(X10,'[1]Meltzer-Faber'!A3:A63,'[1]Meltzer-Faber'!B3:B63))</f>
        <v>0</v>
      </c>
      <c r="AA10" s="63" t="b">
        <f>IF(Y10=1,LOOKUP(X10,'[1]Meltzer-Faber'!A3:A63,'[1]Meltzer-Faber'!C3:C63))</f>
        <v>0</v>
      </c>
      <c r="AB10" s="63" t="b">
        <f t="shared" si="10"/>
        <v>0</v>
      </c>
    </row>
    <row r="11" ht="19.5" customHeight="1">
      <c r="A11" s="41" t="s">
        <v>41</v>
      </c>
      <c r="B11" s="42">
        <v>73.9</v>
      </c>
      <c r="C11" s="43" t="s">
        <v>47</v>
      </c>
      <c r="D11" s="44" t="s">
        <v>86</v>
      </c>
      <c r="E11" s="45"/>
      <c r="F11" s="46" t="s">
        <v>87</v>
      </c>
      <c r="G11" s="47" t="s">
        <v>45</v>
      </c>
      <c r="H11" s="48">
        <v>65.0</v>
      </c>
      <c r="I11" s="49">
        <v>69.0</v>
      </c>
      <c r="J11" s="50">
        <v>-71.0</v>
      </c>
      <c r="K11" s="51">
        <v>-85.0</v>
      </c>
      <c r="L11" s="52">
        <v>-85.0</v>
      </c>
      <c r="M11" s="52">
        <v>-85.0</v>
      </c>
      <c r="N11" s="53">
        <f t="shared" si="1"/>
        <v>69</v>
      </c>
      <c r="O11" s="53">
        <f t="shared" si="2"/>
        <v>0</v>
      </c>
      <c r="P11" s="53">
        <f t="shared" si="3"/>
        <v>0</v>
      </c>
      <c r="Q11" s="55">
        <f t="shared" si="4"/>
        <v>0</v>
      </c>
      <c r="R11" s="55" t="str">
        <f t="shared" si="5"/>
        <v/>
      </c>
      <c r="S11" s="64"/>
      <c r="T11" s="65"/>
      <c r="U11" s="58">
        <f t="shared" si="6"/>
        <v>1.200001258</v>
      </c>
      <c r="V11" s="59" t="str">
        <f>R4</f>
        <v>03.12.2022</v>
      </c>
      <c r="W11" s="1" t="str">
        <f t="shared" si="7"/>
        <v>k</v>
      </c>
      <c r="X11" s="60">
        <f t="shared" si="8"/>
        <v>24</v>
      </c>
      <c r="Y11" s="61">
        <f t="shared" si="9"/>
        <v>0</v>
      </c>
      <c r="Z11" s="62" t="b">
        <f>IF(Y11=1,LOOKUP(X11,'[1]Meltzer-Faber'!A3:A63,'[1]Meltzer-Faber'!B3:B63))</f>
        <v>0</v>
      </c>
      <c r="AA11" s="63" t="b">
        <f>IF(Y11=1,LOOKUP(X11,'[1]Meltzer-Faber'!A3:A63,'[1]Meltzer-Faber'!C3:C63))</f>
        <v>0</v>
      </c>
      <c r="AB11" s="63" t="b">
        <f t="shared" si="10"/>
        <v>0</v>
      </c>
    </row>
    <row r="12" ht="19.5" customHeight="1">
      <c r="A12" s="41" t="s">
        <v>59</v>
      </c>
      <c r="B12" s="42">
        <v>88.7</v>
      </c>
      <c r="C12" s="43" t="s">
        <v>53</v>
      </c>
      <c r="D12" s="44" t="s">
        <v>88</v>
      </c>
      <c r="E12" s="45"/>
      <c r="F12" s="46" t="s">
        <v>89</v>
      </c>
      <c r="G12" s="47" t="s">
        <v>45</v>
      </c>
      <c r="H12" s="48">
        <v>70.0</v>
      </c>
      <c r="I12" s="49">
        <v>-80.0</v>
      </c>
      <c r="J12" s="50">
        <v>-80.0</v>
      </c>
      <c r="K12" s="51">
        <v>110.0</v>
      </c>
      <c r="L12" s="52">
        <v>-115.0</v>
      </c>
      <c r="M12" s="52">
        <v>-120.0</v>
      </c>
      <c r="N12" s="53">
        <f t="shared" si="1"/>
        <v>70</v>
      </c>
      <c r="O12" s="53">
        <f t="shared" si="2"/>
        <v>110</v>
      </c>
      <c r="P12" s="53">
        <f t="shared" si="3"/>
        <v>180</v>
      </c>
      <c r="Q12" s="55">
        <f t="shared" si="4"/>
        <v>209.5661812</v>
      </c>
      <c r="R12" s="55" t="str">
        <f t="shared" si="5"/>
        <v/>
      </c>
      <c r="S12" s="64"/>
      <c r="T12" s="65" t="s">
        <v>56</v>
      </c>
      <c r="U12" s="58">
        <f t="shared" si="6"/>
        <v>1.164256562</v>
      </c>
      <c r="V12" s="59" t="str">
        <f>R4</f>
        <v>03.12.2022</v>
      </c>
      <c r="W12" s="1" t="str">
        <f t="shared" si="7"/>
        <v>m</v>
      </c>
      <c r="X12" s="60">
        <f t="shared" si="8"/>
        <v>29</v>
      </c>
      <c r="Y12" s="61">
        <f t="shared" si="9"/>
        <v>0</v>
      </c>
      <c r="Z12" s="62" t="b">
        <f>IF(Y12=1,LOOKUP(X12,'[1]Meltzer-Faber'!A3:A63,'[1]Meltzer-Faber'!B3:B63))</f>
        <v>0</v>
      </c>
      <c r="AA12" s="63" t="b">
        <f>IF(Y12=1,LOOKUP(X12,'[1]Meltzer-Faber'!A3:A63,'[1]Meltzer-Faber'!C3:C63))</f>
        <v>0</v>
      </c>
      <c r="AB12" s="63" t="b">
        <f t="shared" si="10"/>
        <v>0</v>
      </c>
    </row>
    <row r="13" ht="19.5" customHeight="1">
      <c r="A13" s="41" t="s">
        <v>90</v>
      </c>
      <c r="B13" s="42">
        <v>94.9</v>
      </c>
      <c r="C13" s="43" t="s">
        <v>53</v>
      </c>
      <c r="D13" s="44" t="s">
        <v>91</v>
      </c>
      <c r="E13" s="45"/>
      <c r="F13" s="46" t="s">
        <v>92</v>
      </c>
      <c r="G13" s="47" t="s">
        <v>45</v>
      </c>
      <c r="H13" s="48">
        <v>95.0</v>
      </c>
      <c r="I13" s="49">
        <v>100.0</v>
      </c>
      <c r="J13" s="50">
        <v>105.0</v>
      </c>
      <c r="K13" s="51">
        <v>120.0</v>
      </c>
      <c r="L13" s="52">
        <v>-130.0</v>
      </c>
      <c r="M13" s="52">
        <v>-130.0</v>
      </c>
      <c r="N13" s="53">
        <f t="shared" si="1"/>
        <v>105</v>
      </c>
      <c r="O13" s="53">
        <f t="shared" si="2"/>
        <v>120</v>
      </c>
      <c r="P13" s="53">
        <f t="shared" si="3"/>
        <v>225</v>
      </c>
      <c r="Q13" s="55">
        <f t="shared" si="4"/>
        <v>254.5659172</v>
      </c>
      <c r="R13" s="55" t="str">
        <f t="shared" si="5"/>
        <v/>
      </c>
      <c r="S13" s="64"/>
      <c r="T13" s="65" t="s">
        <v>56</v>
      </c>
      <c r="U13" s="58">
        <f t="shared" si="6"/>
        <v>1.131404076</v>
      </c>
      <c r="V13" s="59" t="str">
        <f>R4</f>
        <v>03.12.2022</v>
      </c>
      <c r="W13" s="1" t="str">
        <f t="shared" si="7"/>
        <v>m</v>
      </c>
      <c r="X13" s="60">
        <f t="shared" si="8"/>
        <v>34</v>
      </c>
      <c r="Y13" s="61">
        <f t="shared" si="9"/>
        <v>0</v>
      </c>
      <c r="Z13" s="62" t="b">
        <f>IF(Y13=1,LOOKUP(X13,'[1]Meltzer-Faber'!A3:A63,'[1]Meltzer-Faber'!B3:B63))</f>
        <v>0</v>
      </c>
      <c r="AA13" s="63" t="b">
        <f>IF(Y13=1,LOOKUP(X13,'[1]Meltzer-Faber'!A3:A63,'[1]Meltzer-Faber'!C3:C63))</f>
        <v>0</v>
      </c>
      <c r="AB13" s="63" t="b">
        <f t="shared" si="10"/>
        <v>0</v>
      </c>
    </row>
    <row r="14" ht="19.5" customHeight="1">
      <c r="A14" s="41" t="s">
        <v>59</v>
      </c>
      <c r="B14" s="42">
        <v>88.8</v>
      </c>
      <c r="C14" s="43" t="s">
        <v>53</v>
      </c>
      <c r="D14" s="44" t="s">
        <v>93</v>
      </c>
      <c r="E14" s="45"/>
      <c r="F14" s="46" t="s">
        <v>94</v>
      </c>
      <c r="G14" s="47" t="s">
        <v>45</v>
      </c>
      <c r="H14" s="48">
        <v>98.0</v>
      </c>
      <c r="I14" s="49">
        <v>102.0</v>
      </c>
      <c r="J14" s="50">
        <v>-107.0</v>
      </c>
      <c r="K14" s="51">
        <v>118.0</v>
      </c>
      <c r="L14" s="52">
        <v>123.0</v>
      </c>
      <c r="M14" s="52">
        <v>-128.0</v>
      </c>
      <c r="N14" s="53">
        <f t="shared" si="1"/>
        <v>102</v>
      </c>
      <c r="O14" s="53">
        <f t="shared" si="2"/>
        <v>123</v>
      </c>
      <c r="P14" s="53">
        <f t="shared" si="3"/>
        <v>225</v>
      </c>
      <c r="Q14" s="55">
        <f t="shared" si="4"/>
        <v>261.8263098</v>
      </c>
      <c r="R14" s="55" t="str">
        <f t="shared" si="5"/>
        <v/>
      </c>
      <c r="S14" s="64"/>
      <c r="T14" s="65" t="s">
        <v>56</v>
      </c>
      <c r="U14" s="58">
        <f t="shared" si="6"/>
        <v>1.163672488</v>
      </c>
      <c r="V14" s="59" t="str">
        <f>R4</f>
        <v>03.12.2022</v>
      </c>
      <c r="W14" s="1" t="str">
        <f t="shared" si="7"/>
        <v>m</v>
      </c>
      <c r="X14" s="60">
        <f t="shared" si="8"/>
        <v>29</v>
      </c>
      <c r="Y14" s="61">
        <f t="shared" si="9"/>
        <v>0</v>
      </c>
      <c r="Z14" s="62" t="b">
        <f>IF(Y14=1,LOOKUP(X14,'[1]Meltzer-Faber'!A3:A63,'[1]Meltzer-Faber'!B3:B63))</f>
        <v>0</v>
      </c>
      <c r="AA14" s="63" t="b">
        <f>IF(Y14=1,LOOKUP(X14,'[1]Meltzer-Faber'!A3:A63,'[1]Meltzer-Faber'!C3:C63))</f>
        <v>0</v>
      </c>
      <c r="AB14" s="63" t="b">
        <f t="shared" si="10"/>
        <v>0</v>
      </c>
    </row>
    <row r="15" ht="19.5" customHeight="1">
      <c r="A15" s="41" t="s">
        <v>81</v>
      </c>
      <c r="B15" s="42">
        <v>61.6</v>
      </c>
      <c r="C15" s="43" t="s">
        <v>47</v>
      </c>
      <c r="D15" s="44" t="s">
        <v>95</v>
      </c>
      <c r="E15" s="45"/>
      <c r="F15" s="46" t="s">
        <v>96</v>
      </c>
      <c r="G15" s="47" t="s">
        <v>45</v>
      </c>
      <c r="H15" s="48">
        <v>58.0</v>
      </c>
      <c r="I15" s="49">
        <v>60.0</v>
      </c>
      <c r="J15" s="50">
        <v>-63.0</v>
      </c>
      <c r="K15" s="51">
        <v>75.0</v>
      </c>
      <c r="L15" s="52">
        <v>-81.0</v>
      </c>
      <c r="M15" s="52"/>
      <c r="N15" s="53">
        <f t="shared" si="1"/>
        <v>60</v>
      </c>
      <c r="O15" s="53">
        <f t="shared" si="2"/>
        <v>75</v>
      </c>
      <c r="P15" s="53">
        <f t="shared" si="3"/>
        <v>135</v>
      </c>
      <c r="Q15" s="55">
        <f t="shared" si="4"/>
        <v>179.3902612</v>
      </c>
      <c r="R15" s="55" t="str">
        <f t="shared" si="5"/>
        <v/>
      </c>
      <c r="S15" s="64"/>
      <c r="T15" s="65"/>
      <c r="U15" s="58">
        <f t="shared" si="6"/>
        <v>1.32881675</v>
      </c>
      <c r="V15" s="59" t="str">
        <f>R4</f>
        <v>03.12.2022</v>
      </c>
      <c r="W15" s="1" t="str">
        <f t="shared" si="7"/>
        <v>k</v>
      </c>
      <c r="X15" s="60">
        <f t="shared" si="8"/>
        <v>29</v>
      </c>
      <c r="Y15" s="61">
        <f t="shared" si="9"/>
        <v>0</v>
      </c>
      <c r="Z15" s="62" t="b">
        <f>IF(Y15=1,LOOKUP(X15,'[1]Meltzer-Faber'!A3:A63,'[1]Meltzer-Faber'!B3:B63))</f>
        <v>0</v>
      </c>
      <c r="AA15" s="63" t="b">
        <f>IF(Y15=1,LOOKUP(X15,'[1]Meltzer-Faber'!A3:A63,'[1]Meltzer-Faber'!C3:C63))</f>
        <v>0</v>
      </c>
      <c r="AB15" s="63" t="b">
        <f t="shared" si="10"/>
        <v>0</v>
      </c>
    </row>
    <row r="16" ht="19.5" customHeight="1">
      <c r="A16" s="41" t="s">
        <v>59</v>
      </c>
      <c r="B16" s="42">
        <v>84.8</v>
      </c>
      <c r="C16" s="43" t="s">
        <v>53</v>
      </c>
      <c r="D16" s="44" t="s">
        <v>97</v>
      </c>
      <c r="E16" s="45"/>
      <c r="F16" s="46" t="s">
        <v>98</v>
      </c>
      <c r="G16" s="47" t="s">
        <v>45</v>
      </c>
      <c r="H16" s="48">
        <v>75.0</v>
      </c>
      <c r="I16" s="49">
        <v>80.0</v>
      </c>
      <c r="J16" s="50">
        <v>82.0</v>
      </c>
      <c r="K16" s="51">
        <v>97.0</v>
      </c>
      <c r="L16" s="52">
        <v>102.0</v>
      </c>
      <c r="M16" s="52">
        <v>-105.0</v>
      </c>
      <c r="N16" s="53">
        <f t="shared" si="1"/>
        <v>82</v>
      </c>
      <c r="O16" s="53">
        <f t="shared" si="2"/>
        <v>102</v>
      </c>
      <c r="P16" s="53">
        <f t="shared" si="3"/>
        <v>184</v>
      </c>
      <c r="Q16" s="55">
        <f t="shared" si="4"/>
        <v>218.7041563</v>
      </c>
      <c r="R16" s="55" t="str">
        <f t="shared" si="5"/>
        <v/>
      </c>
      <c r="S16" s="64"/>
      <c r="T16" s="65"/>
      <c r="U16" s="58">
        <f t="shared" si="6"/>
        <v>1.188609545</v>
      </c>
      <c r="V16" s="59" t="str">
        <f>R4</f>
        <v>03.12.2022</v>
      </c>
      <c r="W16" s="1" t="str">
        <f t="shared" si="7"/>
        <v>m</v>
      </c>
      <c r="X16" s="60">
        <f t="shared" si="8"/>
        <v>27</v>
      </c>
      <c r="Y16" s="61">
        <f t="shared" si="9"/>
        <v>0</v>
      </c>
      <c r="Z16" s="62" t="b">
        <f>IF(Y16=1,LOOKUP(X16,'[1]Meltzer-Faber'!A3:A63,'[1]Meltzer-Faber'!B3:B63))</f>
        <v>0</v>
      </c>
      <c r="AA16" s="63" t="b">
        <f>IF(Y16=1,LOOKUP(X16,'[1]Meltzer-Faber'!A3:A63,'[1]Meltzer-Faber'!C3:C63))</f>
        <v>0</v>
      </c>
      <c r="AB16" s="63" t="b">
        <f t="shared" si="10"/>
        <v>0</v>
      </c>
    </row>
    <row r="17" ht="19.5" customHeight="1">
      <c r="A17" s="67"/>
      <c r="B17" s="42"/>
      <c r="C17" s="43"/>
      <c r="D17" s="44"/>
      <c r="E17" s="45"/>
      <c r="F17" s="68"/>
      <c r="G17" s="47"/>
      <c r="H17" s="48"/>
      <c r="I17" s="49"/>
      <c r="J17" s="50"/>
      <c r="K17" s="51"/>
      <c r="L17" s="52"/>
      <c r="M17" s="52"/>
      <c r="N17" s="53">
        <f t="shared" si="1"/>
        <v>0</v>
      </c>
      <c r="O17" s="53">
        <f t="shared" si="2"/>
        <v>0</v>
      </c>
      <c r="P17" s="53">
        <f t="shared" si="3"/>
        <v>0</v>
      </c>
      <c r="Q17" s="55" t="str">
        <f t="shared" si="4"/>
        <v/>
      </c>
      <c r="R17" s="55" t="str">
        <f t="shared" si="5"/>
        <v/>
      </c>
      <c r="S17" s="64"/>
      <c r="T17" s="65"/>
      <c r="U17" s="58" t="str">
        <f t="shared" si="6"/>
        <v/>
      </c>
      <c r="V17" s="59" t="str">
        <f>R4</f>
        <v>03.12.2022</v>
      </c>
      <c r="W17" s="1" t="b">
        <f t="shared" si="7"/>
        <v>0</v>
      </c>
      <c r="X17" s="60">
        <f t="shared" si="8"/>
        <v>0</v>
      </c>
      <c r="Y17" s="61">
        <f t="shared" si="9"/>
        <v>0</v>
      </c>
      <c r="Z17" s="62" t="b">
        <f>IF(Y17=1,LOOKUP(X17,'[1]Meltzer-Faber'!A3:A63,'[1]Meltzer-Faber'!B3:B63))</f>
        <v>0</v>
      </c>
      <c r="AA17" s="63" t="b">
        <f>IF(Y17=1,LOOKUP(X17,'[1]Meltzer-Faber'!A3:A63,'[1]Meltzer-Faber'!C3:C63))</f>
        <v>0</v>
      </c>
      <c r="AB17" s="63" t="str">
        <f t="shared" si="10"/>
        <v/>
      </c>
    </row>
    <row r="18" ht="19.5" customHeight="1">
      <c r="A18" s="67"/>
      <c r="B18" s="42"/>
      <c r="C18" s="43"/>
      <c r="D18" s="44"/>
      <c r="E18" s="45"/>
      <c r="F18" s="68"/>
      <c r="G18" s="47"/>
      <c r="H18" s="48"/>
      <c r="I18" s="49"/>
      <c r="J18" s="50"/>
      <c r="K18" s="51"/>
      <c r="L18" s="52"/>
      <c r="M18" s="52"/>
      <c r="N18" s="53">
        <f t="shared" si="1"/>
        <v>0</v>
      </c>
      <c r="O18" s="53">
        <f t="shared" si="2"/>
        <v>0</v>
      </c>
      <c r="P18" s="53">
        <f t="shared" si="3"/>
        <v>0</v>
      </c>
      <c r="Q18" s="55" t="str">
        <f t="shared" si="4"/>
        <v/>
      </c>
      <c r="R18" s="55" t="str">
        <f t="shared" si="5"/>
        <v/>
      </c>
      <c r="S18" s="64"/>
      <c r="T18" s="65" t="s">
        <v>56</v>
      </c>
      <c r="U18" s="58" t="str">
        <f t="shared" si="6"/>
        <v/>
      </c>
      <c r="V18" s="59" t="str">
        <f>R4</f>
        <v>03.12.2022</v>
      </c>
      <c r="W18" s="1" t="b">
        <f t="shared" si="7"/>
        <v>0</v>
      </c>
      <c r="X18" s="60">
        <f t="shared" si="8"/>
        <v>0</v>
      </c>
      <c r="Y18" s="61">
        <f t="shared" si="9"/>
        <v>0</v>
      </c>
      <c r="Z18" s="62" t="b">
        <f>IF(Y18=1,LOOKUP(X18,'[1]Meltzer-Faber'!A3:A63,'[1]Meltzer-Faber'!B3:B63))</f>
        <v>0</v>
      </c>
      <c r="AA18" s="63" t="b">
        <f>IF(Y18=1,LOOKUP(X18,'[1]Meltzer-Faber'!A3:A63,'[1]Meltzer-Faber'!C3:C63))</f>
        <v>0</v>
      </c>
      <c r="AB18" s="63" t="str">
        <f t="shared" si="10"/>
        <v/>
      </c>
    </row>
    <row r="19" ht="19.5" customHeight="1">
      <c r="A19" s="67"/>
      <c r="B19" s="42"/>
      <c r="C19" s="43"/>
      <c r="D19" s="44"/>
      <c r="E19" s="45"/>
      <c r="F19" s="68"/>
      <c r="G19" s="47"/>
      <c r="H19" s="48"/>
      <c r="I19" s="49"/>
      <c r="J19" s="50"/>
      <c r="K19" s="51"/>
      <c r="L19" s="52"/>
      <c r="M19" s="52"/>
      <c r="N19" s="53">
        <f t="shared" si="1"/>
        <v>0</v>
      </c>
      <c r="O19" s="53">
        <f t="shared" si="2"/>
        <v>0</v>
      </c>
      <c r="P19" s="53">
        <f t="shared" si="3"/>
        <v>0</v>
      </c>
      <c r="Q19" s="55" t="str">
        <f t="shared" si="4"/>
        <v/>
      </c>
      <c r="R19" s="55" t="str">
        <f t="shared" si="5"/>
        <v/>
      </c>
      <c r="S19" s="64"/>
      <c r="T19" s="65"/>
      <c r="U19" s="58" t="str">
        <f t="shared" si="6"/>
        <v/>
      </c>
      <c r="V19" s="59" t="str">
        <f>R4</f>
        <v>03.12.2022</v>
      </c>
      <c r="W19" s="1" t="b">
        <f t="shared" si="7"/>
        <v>0</v>
      </c>
      <c r="X19" s="60">
        <f t="shared" si="8"/>
        <v>0</v>
      </c>
      <c r="Y19" s="61">
        <f t="shared" si="9"/>
        <v>0</v>
      </c>
      <c r="Z19" s="62" t="b">
        <f>IF(Y19=1,LOOKUP(X19,'[1]Meltzer-Faber'!A3:A63,'[1]Meltzer-Faber'!B3:B63))</f>
        <v>0</v>
      </c>
      <c r="AA19" s="63" t="b">
        <f>IF(Y19=1,LOOKUP(X19,'[1]Meltzer-Faber'!A3:A63,'[1]Meltzer-Faber'!C3:C63))</f>
        <v>0</v>
      </c>
      <c r="AB19" s="63" t="str">
        <f t="shared" si="10"/>
        <v/>
      </c>
    </row>
    <row r="20" ht="19.5" customHeight="1">
      <c r="A20" s="67"/>
      <c r="B20" s="42"/>
      <c r="C20" s="43"/>
      <c r="D20" s="44"/>
      <c r="E20" s="45"/>
      <c r="F20" s="68"/>
      <c r="G20" s="47"/>
      <c r="H20" s="48"/>
      <c r="I20" s="49"/>
      <c r="J20" s="50"/>
      <c r="K20" s="51"/>
      <c r="L20" s="52"/>
      <c r="M20" s="52"/>
      <c r="N20" s="53">
        <f t="shared" si="1"/>
        <v>0</v>
      </c>
      <c r="O20" s="53">
        <f t="shared" si="2"/>
        <v>0</v>
      </c>
      <c r="P20" s="53">
        <f t="shared" si="3"/>
        <v>0</v>
      </c>
      <c r="Q20" s="55" t="str">
        <f t="shared" si="4"/>
        <v/>
      </c>
      <c r="R20" s="55" t="str">
        <f t="shared" si="5"/>
        <v/>
      </c>
      <c r="S20" s="64"/>
      <c r="T20" s="65"/>
      <c r="U20" s="58" t="str">
        <f t="shared" si="6"/>
        <v/>
      </c>
      <c r="V20" s="59" t="str">
        <f>R4</f>
        <v>03.12.2022</v>
      </c>
      <c r="W20" s="1" t="b">
        <f t="shared" si="7"/>
        <v>0</v>
      </c>
      <c r="X20" s="60">
        <f t="shared" si="8"/>
        <v>0</v>
      </c>
      <c r="Y20" s="61">
        <f t="shared" si="9"/>
        <v>0</v>
      </c>
      <c r="Z20" s="62" t="b">
        <f>IF(Y20=1,LOOKUP(X20,'[1]Meltzer-Faber'!A3:A63,'[1]Meltzer-Faber'!B3:B63))</f>
        <v>0</v>
      </c>
      <c r="AA20" s="63" t="b">
        <f>IF(Y20=1,LOOKUP(X20,'[1]Meltzer-Faber'!A3:A63,'[1]Meltzer-Faber'!C3:C63))</f>
        <v>0</v>
      </c>
      <c r="AB20" s="63" t="str">
        <f t="shared" si="10"/>
        <v/>
      </c>
    </row>
    <row r="21" ht="19.5" customHeight="1">
      <c r="A21" s="67"/>
      <c r="B21" s="42"/>
      <c r="C21" s="43"/>
      <c r="D21" s="44"/>
      <c r="E21" s="45"/>
      <c r="F21" s="68"/>
      <c r="G21" s="47"/>
      <c r="H21" s="48"/>
      <c r="I21" s="49"/>
      <c r="J21" s="50"/>
      <c r="K21" s="51"/>
      <c r="L21" s="52"/>
      <c r="M21" s="52"/>
      <c r="N21" s="53">
        <f t="shared" si="1"/>
        <v>0</v>
      </c>
      <c r="O21" s="53">
        <f t="shared" si="2"/>
        <v>0</v>
      </c>
      <c r="P21" s="53">
        <f t="shared" si="3"/>
        <v>0</v>
      </c>
      <c r="Q21" s="55" t="str">
        <f t="shared" si="4"/>
        <v/>
      </c>
      <c r="R21" s="55" t="str">
        <f t="shared" si="5"/>
        <v/>
      </c>
      <c r="S21" s="64"/>
      <c r="T21" s="65"/>
      <c r="U21" s="58" t="str">
        <f t="shared" si="6"/>
        <v/>
      </c>
      <c r="V21" s="59" t="str">
        <f>R4</f>
        <v>03.12.2022</v>
      </c>
      <c r="W21" s="1" t="b">
        <f t="shared" si="7"/>
        <v>0</v>
      </c>
      <c r="X21" s="60">
        <f t="shared" si="8"/>
        <v>0</v>
      </c>
      <c r="Y21" s="61">
        <f t="shared" si="9"/>
        <v>0</v>
      </c>
      <c r="Z21" s="62" t="b">
        <f>IF(Y21=1,LOOKUP(X21,'[1]Meltzer-Faber'!A3:A63,'[1]Meltzer-Faber'!B3:B63))</f>
        <v>0</v>
      </c>
      <c r="AA21" s="63" t="b">
        <f>IF(Y21=1,LOOKUP(X21,'[1]Meltzer-Faber'!A3:A63,'[1]Meltzer-Faber'!C3:C63))</f>
        <v>0</v>
      </c>
      <c r="AB21" s="63" t="str">
        <f t="shared" si="10"/>
        <v/>
      </c>
    </row>
    <row r="22" ht="19.5" customHeight="1">
      <c r="A22" s="67"/>
      <c r="B22" s="42"/>
      <c r="C22" s="43"/>
      <c r="D22" s="44"/>
      <c r="E22" s="45"/>
      <c r="F22" s="68"/>
      <c r="G22" s="47"/>
      <c r="H22" s="48"/>
      <c r="I22" s="49"/>
      <c r="J22" s="50"/>
      <c r="K22" s="51"/>
      <c r="L22" s="52"/>
      <c r="M22" s="52"/>
      <c r="N22" s="53">
        <f t="shared" si="1"/>
        <v>0</v>
      </c>
      <c r="O22" s="53">
        <f t="shared" si="2"/>
        <v>0</v>
      </c>
      <c r="P22" s="53">
        <f t="shared" si="3"/>
        <v>0</v>
      </c>
      <c r="Q22" s="55" t="str">
        <f t="shared" si="4"/>
        <v/>
      </c>
      <c r="R22" s="55" t="str">
        <f t="shared" si="5"/>
        <v/>
      </c>
      <c r="S22" s="64"/>
      <c r="T22" s="65"/>
      <c r="U22" s="58" t="str">
        <f t="shared" si="6"/>
        <v/>
      </c>
      <c r="V22" s="59" t="str">
        <f>R4</f>
        <v>03.12.2022</v>
      </c>
      <c r="W22" s="1" t="b">
        <f t="shared" si="7"/>
        <v>0</v>
      </c>
      <c r="X22" s="60">
        <f t="shared" si="8"/>
        <v>0</v>
      </c>
      <c r="Y22" s="61">
        <f t="shared" si="9"/>
        <v>0</v>
      </c>
      <c r="Z22" s="62" t="b">
        <f>IF(Y22=1,LOOKUP(X22,'[1]Meltzer-Faber'!A3:A63,'[1]Meltzer-Faber'!B3:B63))</f>
        <v>0</v>
      </c>
      <c r="AA22" s="63" t="b">
        <f>IF(Y22=1,LOOKUP(X22,'[1]Meltzer-Faber'!A3:A63,'[1]Meltzer-Faber'!C3:C63))</f>
        <v>0</v>
      </c>
      <c r="AB22" s="63" t="str">
        <f t="shared" si="10"/>
        <v/>
      </c>
    </row>
    <row r="23" ht="19.5" customHeight="1">
      <c r="A23" s="67"/>
      <c r="B23" s="42"/>
      <c r="C23" s="43"/>
      <c r="D23" s="44"/>
      <c r="E23" s="45"/>
      <c r="F23" s="68"/>
      <c r="G23" s="47"/>
      <c r="H23" s="48"/>
      <c r="I23" s="49"/>
      <c r="J23" s="50"/>
      <c r="K23" s="51"/>
      <c r="L23" s="52"/>
      <c r="M23" s="52"/>
      <c r="N23" s="53">
        <f t="shared" si="1"/>
        <v>0</v>
      </c>
      <c r="O23" s="53">
        <f t="shared" si="2"/>
        <v>0</v>
      </c>
      <c r="P23" s="53">
        <f t="shared" si="3"/>
        <v>0</v>
      </c>
      <c r="Q23" s="55" t="str">
        <f t="shared" si="4"/>
        <v/>
      </c>
      <c r="R23" s="55" t="str">
        <f t="shared" si="5"/>
        <v/>
      </c>
      <c r="S23" s="64"/>
      <c r="T23" s="65"/>
      <c r="U23" s="58" t="str">
        <f t="shared" si="6"/>
        <v/>
      </c>
      <c r="V23" s="59" t="str">
        <f>R4</f>
        <v>03.12.2022</v>
      </c>
      <c r="W23" s="1" t="b">
        <f t="shared" si="7"/>
        <v>0</v>
      </c>
      <c r="X23" s="60">
        <f t="shared" si="8"/>
        <v>0</v>
      </c>
      <c r="Y23" s="61">
        <f t="shared" si="9"/>
        <v>0</v>
      </c>
      <c r="Z23" s="62" t="b">
        <f>IF(Y23=1,LOOKUP(X23,'[1]Meltzer-Faber'!A3:A63,'[1]Meltzer-Faber'!B3:B63))</f>
        <v>0</v>
      </c>
      <c r="AA23" s="63" t="b">
        <f>IF(Y23=1,LOOKUP(X23,'[1]Meltzer-Faber'!A3:A63,'[1]Meltzer-Faber'!C3:C63))</f>
        <v>0</v>
      </c>
      <c r="AB23" s="63" t="str">
        <f t="shared" si="10"/>
        <v/>
      </c>
    </row>
    <row r="24" ht="19.5" customHeight="1">
      <c r="A24" s="67"/>
      <c r="B24" s="42"/>
      <c r="C24" s="43"/>
      <c r="D24" s="44"/>
      <c r="E24" s="45"/>
      <c r="F24" s="68"/>
      <c r="G24" s="47"/>
      <c r="H24" s="48"/>
      <c r="I24" s="49"/>
      <c r="J24" s="50"/>
      <c r="K24" s="51"/>
      <c r="L24" s="52"/>
      <c r="M24" s="52"/>
      <c r="N24" s="53">
        <f t="shared" si="1"/>
        <v>0</v>
      </c>
      <c r="O24" s="53">
        <f t="shared" si="2"/>
        <v>0</v>
      </c>
      <c r="P24" s="69">
        <f t="shared" si="3"/>
        <v>0</v>
      </c>
      <c r="Q24" s="70" t="str">
        <f t="shared" si="4"/>
        <v/>
      </c>
      <c r="R24" s="55" t="str">
        <f t="shared" si="5"/>
        <v/>
      </c>
      <c r="S24" s="71"/>
      <c r="T24" s="72"/>
      <c r="U24" s="58" t="str">
        <f t="shared" si="6"/>
        <v/>
      </c>
      <c r="V24" s="59" t="str">
        <f>R4</f>
        <v>03.12.2022</v>
      </c>
      <c r="W24" s="1" t="b">
        <f t="shared" si="7"/>
        <v>0</v>
      </c>
      <c r="X24" s="60">
        <f t="shared" si="8"/>
        <v>0</v>
      </c>
      <c r="Y24" s="61">
        <f t="shared" si="9"/>
        <v>0</v>
      </c>
      <c r="Z24" s="62" t="b">
        <f>IF(Y24=1,LOOKUP(X24,'[1]Meltzer-Faber'!A3:A63,'[1]Meltzer-Faber'!B3:B63))</f>
        <v>0</v>
      </c>
      <c r="AA24" s="63" t="b">
        <f>IF(Y24=1,LOOKUP(X24,'[1]Meltzer-Faber'!A3:A63,'[1]Meltzer-Faber'!C3:C63))</f>
        <v>0</v>
      </c>
      <c r="AB24" s="63" t="str">
        <f t="shared" si="10"/>
        <v/>
      </c>
    </row>
    <row r="25" ht="9.0" customHeight="1">
      <c r="A25" s="73"/>
      <c r="B25" s="74"/>
      <c r="C25" s="75"/>
      <c r="D25" s="76"/>
      <c r="E25" s="76"/>
      <c r="F25" s="73"/>
      <c r="G25" s="73"/>
      <c r="H25" s="77"/>
      <c r="I25" s="78"/>
      <c r="J25" s="77"/>
      <c r="K25" s="77" t="s">
        <v>56</v>
      </c>
      <c r="L25" s="77"/>
      <c r="M25" s="77"/>
      <c r="N25" s="75"/>
      <c r="O25" s="75"/>
      <c r="P25" s="75"/>
      <c r="Q25" s="79"/>
      <c r="R25" s="79"/>
      <c r="S25" s="79"/>
      <c r="T25" s="80"/>
      <c r="U25" s="81"/>
      <c r="V25" s="1"/>
      <c r="W25" s="82"/>
      <c r="X25" s="60">
        <f>(YEAR(V25)-YEAR(D25))</f>
        <v>0</v>
      </c>
      <c r="Y25" s="61">
        <f>IF(X26&gt;34,1,0)</f>
        <v>0</v>
      </c>
      <c r="Z25" s="83"/>
      <c r="AA25" s="81"/>
      <c r="AB25" s="81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4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5"/>
      <c r="AB26" s="85"/>
    </row>
    <row r="27" ht="12.75" customHeight="1">
      <c r="A27" s="86" t="s">
        <v>67</v>
      </c>
      <c r="C27" s="18" t="s">
        <v>68</v>
      </c>
      <c r="G27" s="87" t="s">
        <v>69</v>
      </c>
      <c r="H27" s="18">
        <v>1.0</v>
      </c>
      <c r="I27" s="18" t="s">
        <v>68</v>
      </c>
      <c r="U27" s="18"/>
      <c r="V27" s="18"/>
      <c r="W27" s="18"/>
      <c r="X27" s="18"/>
      <c r="Y27" s="1"/>
      <c r="Z27" s="18"/>
      <c r="AA27" s="19"/>
      <c r="AB27" s="19"/>
    </row>
    <row r="28" ht="12.75" customHeight="1">
      <c r="A28" s="18"/>
      <c r="C28" s="18" t="s">
        <v>56</v>
      </c>
      <c r="G28" s="88" t="s">
        <v>56</v>
      </c>
      <c r="H28" s="18">
        <v>2.0</v>
      </c>
      <c r="I28" s="18" t="s">
        <v>70</v>
      </c>
      <c r="U28" s="18"/>
      <c r="V28" s="18"/>
      <c r="W28" s="18"/>
      <c r="X28" s="18"/>
      <c r="Y28" s="18"/>
      <c r="Z28" s="18"/>
      <c r="AA28" s="19"/>
      <c r="AB28" s="19"/>
    </row>
    <row r="29" ht="12.75" customHeight="1">
      <c r="A29" s="86" t="s">
        <v>71</v>
      </c>
      <c r="C29" s="18"/>
      <c r="G29" s="89"/>
      <c r="H29" s="18">
        <v>3.0</v>
      </c>
      <c r="I29" s="18" t="s">
        <v>72</v>
      </c>
      <c r="U29" s="18"/>
      <c r="V29" s="18"/>
      <c r="W29" s="18"/>
      <c r="X29" s="18"/>
      <c r="Y29" s="18"/>
      <c r="Z29" s="18"/>
      <c r="AA29" s="19"/>
      <c r="AB29" s="19"/>
    </row>
    <row r="30" ht="12.75" customHeight="1">
      <c r="A30" s="18"/>
      <c r="C30" s="18"/>
      <c r="G30" s="89"/>
      <c r="H30" s="18"/>
      <c r="I30" s="18"/>
      <c r="U30" s="18"/>
      <c r="V30" s="18"/>
      <c r="W30" s="18" t="s">
        <v>56</v>
      </c>
      <c r="X30" s="18"/>
      <c r="Y30" s="18"/>
      <c r="Z30" s="18"/>
      <c r="AA30" s="19"/>
      <c r="AB30" s="19"/>
    </row>
    <row r="31" ht="12.75" customHeight="1">
      <c r="A31" s="18"/>
      <c r="C31" s="18"/>
      <c r="G31" s="89"/>
      <c r="H31" s="18"/>
      <c r="I31" s="18"/>
      <c r="J31" s="90"/>
      <c r="K31" s="90"/>
      <c r="L31" s="90"/>
      <c r="M31" s="90"/>
      <c r="N31" s="90"/>
      <c r="O31" s="90"/>
      <c r="P31" s="90"/>
      <c r="Q31" s="91"/>
      <c r="R31" s="91"/>
      <c r="S31" s="91"/>
      <c r="T31" s="91"/>
      <c r="U31" s="18"/>
      <c r="V31" s="18"/>
      <c r="W31" s="18"/>
      <c r="X31" s="18"/>
      <c r="Y31" s="18"/>
      <c r="Z31" s="18"/>
      <c r="AA31" s="19"/>
      <c r="AB31" s="19"/>
    </row>
    <row r="32" ht="12.75" customHeight="1">
      <c r="A32" s="18"/>
      <c r="C32" s="18"/>
      <c r="D32" s="18"/>
      <c r="E32" s="18"/>
      <c r="F32" s="18"/>
      <c r="G32" s="92" t="s">
        <v>73</v>
      </c>
      <c r="H32" s="18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3"/>
      <c r="D33" s="6"/>
      <c r="E33" s="6"/>
      <c r="F33" s="5"/>
      <c r="G33" s="92" t="s">
        <v>74</v>
      </c>
      <c r="H33" s="18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86" t="s">
        <v>75</v>
      </c>
      <c r="C34" s="18"/>
      <c r="G34" s="92" t="s">
        <v>76</v>
      </c>
      <c r="H34" s="18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8"/>
      <c r="G35" s="89"/>
      <c r="H35" s="18"/>
      <c r="I35" s="94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86" t="s">
        <v>77</v>
      </c>
      <c r="B36" s="95"/>
      <c r="C36" s="18"/>
      <c r="G36" s="92" t="s">
        <v>78</v>
      </c>
      <c r="H36" s="18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8"/>
      <c r="G37" s="89"/>
      <c r="H37" s="18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5" t="s">
        <v>79</v>
      </c>
      <c r="B38" s="95"/>
      <c r="C38" s="96" t="s">
        <v>80</v>
      </c>
      <c r="D38" s="97"/>
      <c r="E38" s="97"/>
      <c r="F38" s="98"/>
      <c r="G38" s="5"/>
      <c r="H38" s="18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96"/>
      <c r="D39" s="6"/>
      <c r="E39" s="6"/>
      <c r="F39" s="5"/>
      <c r="G39" s="5"/>
      <c r="H39" s="18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9"/>
      <c r="D40" s="6"/>
      <c r="E40" s="6"/>
      <c r="F40" s="5"/>
      <c r="G40" s="5"/>
      <c r="H40" s="18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  <mergeCell ref="F1:P1"/>
    <mergeCell ref="F2:P2"/>
    <mergeCell ref="C5:F5"/>
    <mergeCell ref="C27:F27"/>
    <mergeCell ref="C28:F28"/>
    <mergeCell ref="H4:K4"/>
    <mergeCell ref="M4:P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"40,45,49,55,59,64,71,76,81,=81,81+,87,=87,87+,49,55,61,67,73,81,89,96,102,=102,102+,109,=109,109+"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2022-10-09T11:13:29Z</dcterms:created>
  <dc:creator>Hohint Wat</dc:creator>
</cp:coreProperties>
</file>