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D11E0F95-D1B5-458F-893F-0EE350EC1F62}" xr6:coauthVersionLast="47" xr6:coauthVersionMax="47" xr10:uidLastSave="{00000000-0000-0000-0000-000000000000}"/>
  <bookViews>
    <workbookView xWindow="44025" yWindow="870" windowWidth="43230" windowHeight="14760" xr2:uid="{00000000-000D-0000-FFFF-FFFF00000000}"/>
  </bookViews>
  <sheets>
    <sheet name="Pulje 1" sheetId="34" r:id="rId1"/>
    <sheet name="Pulje 2" sheetId="41" r:id="rId2"/>
    <sheet name="Meltzer-Faber" sheetId="23" state="hidden" r:id="rId3"/>
    <sheet name="Module1" sheetId="2" state="veryHidden" r:id="rId4"/>
  </sheets>
  <definedNames>
    <definedName name="_xlnm.Print_Area" localSheetId="0">'Pulje 1'!$C$1:$V$38</definedName>
    <definedName name="_xlnm.Print_Area" localSheetId="1">'Pulje 2'!$A$1:$V$38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34" l="1"/>
  <c r="R24" i="34"/>
  <c r="W24" i="34"/>
  <c r="X24" i="34"/>
  <c r="Z24" i="34"/>
  <c r="AA24" i="34"/>
  <c r="T24" i="34"/>
  <c r="S24" i="34"/>
  <c r="Q24" i="34"/>
  <c r="P23" i="34"/>
  <c r="R23" i="34"/>
  <c r="W23" i="34"/>
  <c r="X23" i="34"/>
  <c r="Z23" i="34"/>
  <c r="AA23" i="34"/>
  <c r="T23" i="34"/>
  <c r="S23" i="34"/>
  <c r="Q23" i="34"/>
  <c r="P22" i="34"/>
  <c r="R22" i="34"/>
  <c r="W22" i="34"/>
  <c r="X22" i="34"/>
  <c r="Z22" i="34"/>
  <c r="AA22" i="34"/>
  <c r="T22" i="34"/>
  <c r="S22" i="34"/>
  <c r="Q22" i="34"/>
  <c r="P21" i="34"/>
  <c r="R21" i="34"/>
  <c r="W21" i="34"/>
  <c r="X21" i="34"/>
  <c r="Z21" i="34"/>
  <c r="AA21" i="34"/>
  <c r="T21" i="34"/>
  <c r="S21" i="34"/>
  <c r="Q21" i="34"/>
  <c r="P20" i="34"/>
  <c r="R20" i="34"/>
  <c r="W20" i="34"/>
  <c r="X20" i="34"/>
  <c r="Z20" i="34"/>
  <c r="AA20" i="34"/>
  <c r="T20" i="34"/>
  <c r="S20" i="34"/>
  <c r="Q20" i="34"/>
  <c r="P19" i="34"/>
  <c r="R19" i="34"/>
  <c r="W19" i="34"/>
  <c r="X19" i="34"/>
  <c r="Z19" i="34"/>
  <c r="AA19" i="34"/>
  <c r="T19" i="34"/>
  <c r="S19" i="34"/>
  <c r="Q19" i="34"/>
  <c r="P18" i="34"/>
  <c r="R18" i="34"/>
  <c r="W18" i="34"/>
  <c r="X18" i="34"/>
  <c r="Z18" i="34"/>
  <c r="AA18" i="34"/>
  <c r="T18" i="34"/>
  <c r="S18" i="34"/>
  <c r="Q18" i="34"/>
  <c r="P17" i="34"/>
  <c r="Q17" i="34"/>
  <c r="R17" i="34"/>
  <c r="Y17" i="34"/>
  <c r="W17" i="34"/>
  <c r="X17" i="34"/>
  <c r="Z17" i="34"/>
  <c r="AA17" i="34"/>
  <c r="T17" i="34"/>
  <c r="S17" i="34"/>
  <c r="P16" i="34"/>
  <c r="Q16" i="34"/>
  <c r="R16" i="34"/>
  <c r="Y16" i="34"/>
  <c r="W16" i="34"/>
  <c r="X16" i="34"/>
  <c r="Z16" i="34"/>
  <c r="AA16" i="34"/>
  <c r="T16" i="34"/>
  <c r="S16" i="34"/>
  <c r="P15" i="34"/>
  <c r="Q15" i="34"/>
  <c r="R15" i="34"/>
  <c r="Y15" i="34"/>
  <c r="W15" i="34"/>
  <c r="X15" i="34"/>
  <c r="Z15" i="34"/>
  <c r="AA15" i="34"/>
  <c r="T15" i="34"/>
  <c r="S15" i="34"/>
  <c r="P14" i="34"/>
  <c r="R14" i="34"/>
  <c r="W14" i="34"/>
  <c r="X14" i="34"/>
  <c r="Z14" i="34"/>
  <c r="AA14" i="34"/>
  <c r="T14" i="34"/>
  <c r="S14" i="34"/>
  <c r="Q14" i="34"/>
  <c r="P13" i="34"/>
  <c r="Q13" i="34"/>
  <c r="R13" i="34"/>
  <c r="Y13" i="34"/>
  <c r="W13" i="34"/>
  <c r="X13" i="34"/>
  <c r="Z13" i="34"/>
  <c r="AA13" i="34"/>
  <c r="T13" i="34"/>
  <c r="S13" i="34"/>
  <c r="P12" i="34"/>
  <c r="Q12" i="34"/>
  <c r="R12" i="34"/>
  <c r="Y12" i="34"/>
  <c r="W12" i="34"/>
  <c r="X12" i="34"/>
  <c r="Z12" i="34"/>
  <c r="AA12" i="34"/>
  <c r="T12" i="34"/>
  <c r="S12" i="34"/>
  <c r="P11" i="34"/>
  <c r="Q11" i="34"/>
  <c r="R11" i="34"/>
  <c r="Y11" i="34"/>
  <c r="W11" i="34"/>
  <c r="X11" i="34"/>
  <c r="Z11" i="34"/>
  <c r="AA11" i="34"/>
  <c r="T11" i="34"/>
  <c r="S11" i="34"/>
  <c r="P10" i="34"/>
  <c r="Q10" i="34"/>
  <c r="R10" i="34"/>
  <c r="Y10" i="34"/>
  <c r="W10" i="34"/>
  <c r="X10" i="34"/>
  <c r="Z10" i="34"/>
  <c r="AA10" i="34"/>
  <c r="T10" i="34"/>
  <c r="S10" i="34"/>
  <c r="P9" i="34"/>
  <c r="Q9" i="34"/>
  <c r="R9" i="34"/>
  <c r="W9" i="34"/>
  <c r="X9" i="34"/>
  <c r="Z9" i="34"/>
  <c r="AA9" i="34"/>
  <c r="T9" i="34"/>
  <c r="S9" i="34"/>
  <c r="Y9" i="34"/>
  <c r="P10" i="41"/>
  <c r="R10" i="41"/>
  <c r="Q10" i="41"/>
  <c r="P11" i="41"/>
  <c r="Q11" i="41"/>
  <c r="R11" i="41"/>
  <c r="P12" i="41"/>
  <c r="Q12" i="41"/>
  <c r="AA25" i="41"/>
  <c r="Z25" i="41"/>
  <c r="Y24" i="41"/>
  <c r="AD24" i="41"/>
  <c r="X24" i="41"/>
  <c r="Z24" i="41"/>
  <c r="AA24" i="41"/>
  <c r="AB24" i="41"/>
  <c r="P24" i="41"/>
  <c r="R24" i="41"/>
  <c r="Q24" i="41"/>
  <c r="Y23" i="41"/>
  <c r="AD23" i="41"/>
  <c r="X23" i="41"/>
  <c r="Z23" i="41"/>
  <c r="AA23" i="41"/>
  <c r="P23" i="41"/>
  <c r="R23" i="41"/>
  <c r="Q23" i="41"/>
  <c r="Y22" i="41"/>
  <c r="AD22" i="41"/>
  <c r="X22" i="41"/>
  <c r="Z22" i="41"/>
  <c r="AA22" i="41"/>
  <c r="T22" i="41"/>
  <c r="P22" i="41"/>
  <c r="R22" i="41"/>
  <c r="Q22" i="41"/>
  <c r="Y21" i="41"/>
  <c r="AD21" i="41"/>
  <c r="X21" i="41"/>
  <c r="Z21" i="41"/>
  <c r="AA21" i="41"/>
  <c r="P21" i="41"/>
  <c r="R21" i="41"/>
  <c r="Q21" i="41"/>
  <c r="Y20" i="41"/>
  <c r="AD20" i="41"/>
  <c r="X20" i="41"/>
  <c r="Z20" i="41"/>
  <c r="AA20" i="41"/>
  <c r="P20" i="41"/>
  <c r="R20" i="41"/>
  <c r="Q20" i="41"/>
  <c r="Y19" i="41"/>
  <c r="AD19" i="41"/>
  <c r="X19" i="41"/>
  <c r="Z19" i="41"/>
  <c r="AA19" i="41"/>
  <c r="P19" i="41"/>
  <c r="R19" i="41"/>
  <c r="S19" i="41"/>
  <c r="W19" i="41"/>
  <c r="Q19" i="41"/>
  <c r="Y18" i="41"/>
  <c r="AD18" i="41"/>
  <c r="X18" i="41"/>
  <c r="Z18" i="41"/>
  <c r="AA18" i="41"/>
  <c r="P18" i="41"/>
  <c r="R18" i="41"/>
  <c r="Q18" i="41"/>
  <c r="Y17" i="41"/>
  <c r="AD17" i="41"/>
  <c r="X17" i="41"/>
  <c r="Z17" i="41"/>
  <c r="AA17" i="41"/>
  <c r="AC17" i="41"/>
  <c r="P17" i="41"/>
  <c r="R17" i="41"/>
  <c r="Q17" i="41"/>
  <c r="Y16" i="41"/>
  <c r="AD16" i="41"/>
  <c r="X16" i="41"/>
  <c r="Z16" i="41"/>
  <c r="AA16" i="41"/>
  <c r="P16" i="41"/>
  <c r="R16" i="41"/>
  <c r="S16" i="41"/>
  <c r="Q16" i="41"/>
  <c r="Y15" i="41"/>
  <c r="AD15" i="41"/>
  <c r="X15" i="41"/>
  <c r="Z15" i="41"/>
  <c r="AA15" i="41"/>
  <c r="P15" i="41"/>
  <c r="R15" i="41"/>
  <c r="W15" i="41"/>
  <c r="Q15" i="41"/>
  <c r="Y14" i="41"/>
  <c r="AD14" i="41"/>
  <c r="X14" i="41"/>
  <c r="Z14" i="41"/>
  <c r="AA14" i="41"/>
  <c r="AB14" i="41"/>
  <c r="P14" i="41"/>
  <c r="R14" i="41"/>
  <c r="S14" i="41"/>
  <c r="W14" i="41"/>
  <c r="Q14" i="41"/>
  <c r="Y13" i="41"/>
  <c r="AD13" i="41"/>
  <c r="X13" i="41"/>
  <c r="Z13" i="41"/>
  <c r="AA13" i="41"/>
  <c r="AC13" i="41"/>
  <c r="P13" i="41"/>
  <c r="R13" i="41"/>
  <c r="Q13" i="41"/>
  <c r="Y12" i="41"/>
  <c r="X12" i="41"/>
  <c r="Z12" i="41"/>
  <c r="AA12" i="41"/>
  <c r="AC12" i="41"/>
  <c r="Y11" i="41"/>
  <c r="X11" i="41"/>
  <c r="Z11" i="41"/>
  <c r="AA11" i="41"/>
  <c r="AB11" i="41"/>
  <c r="Y10" i="41"/>
  <c r="X10" i="41"/>
  <c r="Z10" i="41"/>
  <c r="AA10" i="41"/>
  <c r="Y9" i="41"/>
  <c r="AD9" i="41"/>
  <c r="X9" i="41"/>
  <c r="Z9" i="41"/>
  <c r="AA9" i="41"/>
  <c r="P9" i="41"/>
  <c r="R9" i="41"/>
  <c r="Q9" i="41"/>
  <c r="Y24" i="34"/>
  <c r="AD24" i="34"/>
  <c r="AB24" i="34"/>
  <c r="AC9" i="34"/>
  <c r="AB19" i="34"/>
  <c r="Y14" i="34"/>
  <c r="AB16" i="34"/>
  <c r="AD16" i="34"/>
  <c r="Y18" i="34"/>
  <c r="AD18" i="34"/>
  <c r="Y19" i="34"/>
  <c r="AD19" i="34"/>
  <c r="Y20" i="34"/>
  <c r="AD20" i="34"/>
  <c r="Y21" i="34"/>
  <c r="Y22" i="34"/>
  <c r="AD22" i="34"/>
  <c r="Y23" i="34"/>
  <c r="AD23" i="34"/>
  <c r="AB17" i="34"/>
  <c r="AD17" i="34"/>
  <c r="AD21" i="34"/>
  <c r="AA25" i="34"/>
  <c r="Z25" i="34"/>
  <c r="AB21" i="34"/>
  <c r="AD9" i="34"/>
  <c r="AD12" i="41"/>
  <c r="S11" i="41"/>
  <c r="W11" i="41"/>
  <c r="S10" i="41"/>
  <c r="W10" i="41"/>
  <c r="R12" i="41"/>
  <c r="S12" i="41"/>
  <c r="AD11" i="41"/>
  <c r="W17" i="41"/>
  <c r="S17" i="41"/>
  <c r="S24" i="41"/>
  <c r="W24" i="41"/>
  <c r="W20" i="41"/>
  <c r="S20" i="41"/>
  <c r="W16" i="41"/>
  <c r="AC23" i="41"/>
  <c r="T23" i="41"/>
  <c r="T10" i="41"/>
  <c r="AC10" i="41"/>
  <c r="AD10" i="41"/>
  <c r="AB10" i="41"/>
  <c r="AB19" i="41"/>
  <c r="T19" i="41"/>
  <c r="AC19" i="41"/>
  <c r="T16" i="41"/>
  <c r="AC16" i="41"/>
  <c r="AB16" i="41"/>
  <c r="T9" i="41"/>
  <c r="AB9" i="41"/>
  <c r="AC9" i="41"/>
  <c r="T21" i="41"/>
  <c r="AB21" i="41"/>
  <c r="AC21" i="41"/>
  <c r="T18" i="41"/>
  <c r="AC18" i="41"/>
  <c r="AB18" i="41"/>
  <c r="T13" i="41"/>
  <c r="T12" i="41"/>
  <c r="AB13" i="41"/>
  <c r="AC14" i="41"/>
  <c r="AB23" i="41"/>
  <c r="AC24" i="41"/>
  <c r="T11" i="41"/>
  <c r="AC11" i="41"/>
  <c r="W18" i="41"/>
  <c r="S18" i="41"/>
  <c r="S9" i="41"/>
  <c r="W9" i="41"/>
  <c r="S23" i="41"/>
  <c r="W23" i="41"/>
  <c r="W13" i="41"/>
  <c r="S13" i="41"/>
  <c r="AB15" i="41"/>
  <c r="T15" i="41"/>
  <c r="AC15" i="41"/>
  <c r="AC20" i="41"/>
  <c r="AB20" i="41"/>
  <c r="T20" i="41"/>
  <c r="S22" i="41"/>
  <c r="W22" i="41"/>
  <c r="S21" i="41"/>
  <c r="W21" i="41"/>
  <c r="AB12" i="41"/>
  <c r="AB22" i="41"/>
  <c r="T17" i="41"/>
  <c r="AC22" i="41"/>
  <c r="T14" i="41"/>
  <c r="S15" i="41"/>
  <c r="AC19" i="34"/>
  <c r="AB17" i="41"/>
  <c r="T24" i="41"/>
  <c r="AC21" i="34"/>
  <c r="AC16" i="34"/>
  <c r="AC17" i="34"/>
  <c r="AC22" i="34"/>
  <c r="AB22" i="34"/>
  <c r="AC20" i="34"/>
  <c r="AB20" i="34"/>
  <c r="AB18" i="34"/>
  <c r="AC18" i="34"/>
  <c r="AB23" i="34"/>
  <c r="AC23" i="34"/>
  <c r="AC24" i="34"/>
  <c r="AB9" i="34"/>
  <c r="AB13" i="34"/>
  <c r="AC13" i="34"/>
  <c r="AD13" i="34"/>
  <c r="AB15" i="34"/>
  <c r="AD15" i="34"/>
  <c r="AC14" i="34"/>
  <c r="AD14" i="34"/>
  <c r="AB14" i="34"/>
  <c r="AB11" i="34"/>
  <c r="AC11" i="34"/>
  <c r="AD11" i="34"/>
  <c r="AB12" i="34"/>
  <c r="AC12" i="34"/>
  <c r="AD12" i="34"/>
  <c r="AC15" i="34"/>
  <c r="AB10" i="34"/>
  <c r="AC10" i="34"/>
  <c r="AD10" i="34"/>
  <c r="W1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060A918A-01D9-4444-99DF-78EF5AF8E6FB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19FB306-5A45-4D4C-A91F-2CEC7C87C17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82E09349-314A-5C4B-AE7F-A50A35ED9F2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7DB5A5AB-D70B-6F49-ADA6-CCFBB38F2924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966FF9D6-94E9-734B-92CD-9C2AA1290384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D3927B98-95E6-1F42-B0DB-8C24BB642A54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5D847F-3D9C-B24A-8ED3-7DD5671B1775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4A243A91-5953-954F-B192-A7BDCAF8505B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W7" authorId="0" shapeId="0" xr:uid="{03310000-6E4C-1F4C-BA13-ABCED023418F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sharedStrings.xml><?xml version="1.0" encoding="utf-8"?>
<sst xmlns="http://schemas.openxmlformats.org/spreadsheetml/2006/main" count="184" uniqueCount="74">
  <si>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</si>
  <si>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</si>
  <si>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</si>
  <si>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</si>
  <si>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</si>
  <si>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</si>
  <si>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</si>
  <si>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</si>
  <si>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</si>
  <si>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</si>
  <si>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</si>
  <si>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</si>
  <si>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</si>
  <si>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</si>
  <si>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</si>
  <si>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</si>
  <si>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</si>
  <si>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Rek.</t>
  </si>
  <si>
    <t xml:space="preserve"> 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</si>
  <si>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</si>
  <si>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</si>
  <si>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</si>
  <si>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</si>
  <si>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</si>
  <si>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</si>
  <si>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</si>
  <si>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</si>
  <si>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</si>
  <si>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</si>
  <si>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</si>
  <si>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</si>
  <si>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</si>
  <si>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</si>
  <si>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</si>
  <si>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</si>
  <si>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</si>
  <si>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</si>
  <si>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</si>
  <si>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</si>
  <si>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</si>
  <si>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</si>
  <si>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</si>
  <si>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</si>
  <si>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</si>
  <si>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</si>
  <si>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</si>
  <si>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</si>
  <si>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</si>
  <si>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</si>
  <si>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 xml:space="preserve">S t e v n e p r o t o k o l l  </t>
  </si>
  <si>
    <t>S t e v n e p r o t o k o l l</t>
  </si>
  <si>
    <t>Roland Siska</t>
  </si>
  <si>
    <t>49</t>
  </si>
  <si>
    <t>UM</t>
  </si>
  <si>
    <t>Hitra VK</t>
  </si>
  <si>
    <t>67</t>
  </si>
  <si>
    <t>Rene Djupå</t>
  </si>
  <si>
    <t xml:space="preserve">Tomack Sand </t>
  </si>
  <si>
    <t>Anders Lysø Sletvold</t>
  </si>
  <si>
    <t>81</t>
  </si>
  <si>
    <t>SM</t>
  </si>
  <si>
    <t>Marius Haranes</t>
  </si>
  <si>
    <t>89</t>
  </si>
  <si>
    <t xml:space="preserve">Remy Heggvik Aune </t>
  </si>
  <si>
    <t>109</t>
  </si>
  <si>
    <t>Mikal Akseth</t>
  </si>
  <si>
    <t>Randi Schei , Hitra VK , FD</t>
  </si>
  <si>
    <t>Ronja Lenvik , Hitra VK , FD</t>
  </si>
  <si>
    <t>Roar Aune , Hitra VK  , FD</t>
  </si>
  <si>
    <t>Viktora Rand , Hitra VK , FD</t>
  </si>
  <si>
    <t>Sigrid Røstvik, Hitra VK</t>
  </si>
  <si>
    <t>John Birger Brevik , Hitra VK , RD</t>
  </si>
  <si>
    <t xml:space="preserve">Sandstad </t>
  </si>
  <si>
    <t>Nasjonalt stevne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</si>
</sst>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  <numFmt numFmtId="171" formatCode="_-* #,##0.00_-;\-* #,##0.00_-;_-* &quot;-&quot;??_-;_-@"/>
    <numFmt numFmtId="172" formatCode="dd/mm/yy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0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>
      <alignment horizontal="center"/>
    </xf>
    <xf numFmtId="166" fontId="18" fillId="0" borderId="0" xfId="0" applyNumberFormat="1" applyFont="1"/>
    <xf numFmtId="0" fontId="18" fillId="0" borderId="0" xfId="0" applyFont="1"/>
    <xf numFmtId="168" fontId="10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/>
    <xf numFmtId="166" fontId="17" fillId="2" borderId="0" xfId="0" applyNumberFormat="1" applyFont="1" applyFill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0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vertical="center"/>
    </xf>
    <xf numFmtId="2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8" fontId="4" fillId="0" borderId="9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170" fontId="3" fillId="0" borderId="9" xfId="0" applyNumberFormat="1" applyFont="1" applyBorder="1" applyAlignment="1" applyProtection="1">
      <alignment horizontal="center" vertical="center"/>
      <protection locked="0"/>
    </xf>
    <xf numFmtId="170" fontId="3" fillId="0" borderId="9" xfId="0" quotePrefix="1" applyNumberFormat="1" applyFont="1" applyBorder="1" applyAlignment="1" applyProtection="1">
      <alignment horizontal="center" vertical="center"/>
      <protection locked="0"/>
    </xf>
    <xf numFmtId="17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9" fontId="4" fillId="0" borderId="12" xfId="0" quotePrefix="1" applyNumberFormat="1" applyFont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8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2" xfId="0" quotePrefix="1" applyNumberFormat="1" applyFont="1" applyBorder="1" applyAlignment="1" applyProtection="1">
      <alignment horizontal="center" vertical="center"/>
      <protection locked="0"/>
    </xf>
    <xf numFmtId="170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/>
    </xf>
    <xf numFmtId="49" fontId="4" fillId="0" borderId="15" xfId="0" quotePrefix="1" applyNumberFormat="1" applyFont="1" applyBorder="1" applyAlignment="1" applyProtection="1">
      <alignment horizontal="right" vertical="center"/>
      <protection locked="0"/>
    </xf>
    <xf numFmtId="2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8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170" fontId="3" fillId="0" borderId="15" xfId="0" quotePrefix="1" applyNumberFormat="1" applyFont="1" applyBorder="1" applyAlignment="1" applyProtection="1">
      <alignment horizontal="center" vertical="center"/>
      <protection locked="0"/>
    </xf>
    <xf numFmtId="170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7" fontId="12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71" fontId="22" fillId="0" borderId="28" xfId="0" applyNumberFormat="1" applyFont="1" applyBorder="1" applyAlignment="1">
      <alignment horizontal="right" vertical="center"/>
    </xf>
    <xf numFmtId="172" fontId="22" fillId="0" borderId="28" xfId="0" applyNumberFormat="1" applyFont="1" applyBorder="1" applyAlignment="1">
      <alignment horizontal="center" vertical="center"/>
    </xf>
    <xf numFmtId="1" fontId="23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165" fontId="24" fillId="0" borderId="29" xfId="0" applyNumberFormat="1" applyFont="1" applyBorder="1" applyAlignment="1">
      <alignment horizontal="center" vertical="center"/>
    </xf>
    <xf numFmtId="165" fontId="24" fillId="0" borderId="30" xfId="0" applyNumberFormat="1" applyFont="1" applyBorder="1" applyAlignment="1">
      <alignment horizontal="center" vertical="center"/>
    </xf>
    <xf numFmtId="1" fontId="24" fillId="0" borderId="31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14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8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0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71120"/>
          <a:ext cx="99631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3F99EA61-56D8-9A40-B9FD-95B5F042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71120"/>
          <a:ext cx="99631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B1:AD40"/>
  <sheetViews>
    <sheetView showGridLines="0" showRowColHeaders="0" showZeros="0" tabSelected="1" showOutlineSymbols="0" topLeftCell="A3" zoomScaleNormal="100" zoomScaleSheetLayoutView="75" zoomScalePageLayoutView="120" workbookViewId="0">
      <selection activeCell="I19" sqref="I19"/>
    </sheetView>
  </sheetViews>
  <sheetFormatPr baseColWidth="10" defaultColWidth="9.140625" defaultRowHeight="13.15" x14ac:dyDescent="0.4"/>
  <cols>
    <col min="1" max="1" width="9.140625" style="3"/>
    <col min="2" max="2" width="10.140625" style="3" bestFit="1" customWidth="1"/>
    <col min="3" max="3" width="6.28515625" style="1" customWidth="1"/>
    <col min="4" max="4" width="8.7109375" style="1" customWidth="1"/>
    <col min="5" max="5" width="6.28515625" style="19" customWidth="1"/>
    <col min="6" max="6" width="10.7109375" style="1" customWidth="1"/>
    <col min="7" max="7" width="3.85546875" style="1" customWidth="1"/>
    <col min="8" max="8" width="27.7109375" style="4" customWidth="1"/>
    <col min="9" max="9" width="20.28515625" style="4" customWidth="1"/>
    <col min="10" max="10" width="7.140625" style="1" customWidth="1"/>
    <col min="11" max="11" width="7.140625" style="21" customWidth="1"/>
    <col min="12" max="15" width="7.140625" style="1" customWidth="1"/>
    <col min="16" max="18" width="7.7109375" style="1" customWidth="1"/>
    <col min="19" max="19" width="10.7109375" style="20" customWidth="1"/>
    <col min="20" max="20" width="11.28515625" style="20" customWidth="1"/>
    <col min="21" max="22" width="5.7109375" style="20" customWidth="1"/>
    <col min="23" max="23" width="14.140625" style="3" customWidth="1"/>
    <col min="24" max="26" width="9.140625" style="3" hidden="1" customWidth="1"/>
    <col min="27" max="27" width="7.85546875" style="3" hidden="1" customWidth="1"/>
    <col min="28" max="28" width="9.140625" style="3" hidden="1" customWidth="1"/>
    <col min="29" max="30" width="9.140625" style="2" hidden="1" customWidth="1"/>
    <col min="31" max="16384" width="9.140625" style="3"/>
  </cols>
  <sheetData>
    <row r="1" spans="2:30" ht="53.25" customHeight="1" x14ac:dyDescent="1.6">
      <c r="H1" s="111" t="s">
        <v>49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30" ht="24.75" customHeight="1" x14ac:dyDescent="1.05">
      <c r="H2" s="116" t="s">
        <v>28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4" spans="2:30" ht="12" customHeight="1" x14ac:dyDescent="0.4"/>
    <row r="5" spans="2:30" s="5" customFormat="1" ht="15.4" x14ac:dyDescent="0.45">
      <c r="C5" s="27" t="s">
        <v>23</v>
      </c>
      <c r="D5" s="115" t="s">
        <v>73</v>
      </c>
      <c r="E5" s="115"/>
      <c r="F5" s="115"/>
      <c r="G5" s="115"/>
      <c r="H5" s="115"/>
      <c r="I5" s="27" t="s">
        <v>0</v>
      </c>
      <c r="J5" s="115" t="s">
        <v>54</v>
      </c>
      <c r="K5" s="115"/>
      <c r="L5" s="115"/>
      <c r="M5" s="115"/>
      <c r="N5" s="27" t="s">
        <v>1</v>
      </c>
      <c r="O5" s="114" t="s">
        <v>72</v>
      </c>
      <c r="P5" s="114"/>
      <c r="Q5" s="114"/>
      <c r="R5" s="114"/>
      <c r="S5" s="27" t="s">
        <v>2</v>
      </c>
      <c r="T5" s="33">
        <v>44895</v>
      </c>
      <c r="U5" s="28" t="s">
        <v>20</v>
      </c>
      <c r="V5" s="29">
        <v>1</v>
      </c>
      <c r="AC5" s="40"/>
      <c r="AD5" s="40"/>
    </row>
    <row r="6" spans="2:30" x14ac:dyDescent="0.4">
      <c r="AB6" s="43" t="s">
        <v>34</v>
      </c>
      <c r="AC6" s="43" t="s">
        <v>34</v>
      </c>
      <c r="AD6" s="43" t="s">
        <v>34</v>
      </c>
    </row>
    <row r="7" spans="2:30" s="1" customFormat="1" x14ac:dyDescent="0.4">
      <c r="B7" s="112" t="s">
        <v>40</v>
      </c>
      <c r="C7" s="11" t="s">
        <v>3</v>
      </c>
      <c r="D7" s="11" t="s">
        <v>4</v>
      </c>
      <c r="E7" s="85" t="s">
        <v>21</v>
      </c>
      <c r="F7" s="11" t="s">
        <v>5</v>
      </c>
      <c r="G7" s="11" t="s">
        <v>26</v>
      </c>
      <c r="H7" s="11" t="s">
        <v>6</v>
      </c>
      <c r="I7" s="11" t="s">
        <v>7</v>
      </c>
      <c r="J7" s="9"/>
      <c r="K7" s="87" t="s">
        <v>8</v>
      </c>
      <c r="L7" s="11"/>
      <c r="M7" s="11"/>
      <c r="N7" s="10" t="s">
        <v>9</v>
      </c>
      <c r="O7" s="11"/>
      <c r="P7" s="88" t="s">
        <v>24</v>
      </c>
      <c r="Q7" s="11"/>
      <c r="R7" s="11" t="s">
        <v>10</v>
      </c>
      <c r="S7" s="13" t="s">
        <v>11</v>
      </c>
      <c r="T7" s="90" t="s">
        <v>11</v>
      </c>
      <c r="U7" s="13" t="s">
        <v>12</v>
      </c>
      <c r="V7" s="13" t="s">
        <v>17</v>
      </c>
      <c r="W7" s="13" t="s">
        <v>13</v>
      </c>
      <c r="X7" s="2"/>
      <c r="AB7" s="44" t="s">
        <v>35</v>
      </c>
      <c r="AC7" s="44" t="s">
        <v>35</v>
      </c>
      <c r="AD7" s="44" t="s">
        <v>35</v>
      </c>
    </row>
    <row r="8" spans="2:30" s="1" customFormat="1" x14ac:dyDescent="0.4">
      <c r="B8" s="113"/>
      <c r="C8" s="12" t="s">
        <v>14</v>
      </c>
      <c r="D8" s="12" t="s">
        <v>15</v>
      </c>
      <c r="E8" s="86" t="s">
        <v>22</v>
      </c>
      <c r="F8" s="12" t="s">
        <v>19</v>
      </c>
      <c r="G8" s="12" t="s">
        <v>27</v>
      </c>
      <c r="H8" s="12"/>
      <c r="I8" s="12"/>
      <c r="J8" s="91">
        <v>1</v>
      </c>
      <c r="K8" s="91">
        <v>2</v>
      </c>
      <c r="L8" s="92">
        <v>3</v>
      </c>
      <c r="M8" s="92">
        <v>1</v>
      </c>
      <c r="N8" s="91">
        <v>2</v>
      </c>
      <c r="O8" s="92">
        <v>3</v>
      </c>
      <c r="P8" s="89" t="s">
        <v>25</v>
      </c>
      <c r="Q8" s="12"/>
      <c r="R8" s="12" t="s">
        <v>16</v>
      </c>
      <c r="S8" s="14"/>
      <c r="T8" s="14" t="s">
        <v>30</v>
      </c>
      <c r="U8" s="14"/>
      <c r="V8" s="14"/>
      <c r="W8" s="14"/>
      <c r="Y8" s="1" t="s">
        <v>38</v>
      </c>
      <c r="Z8" s="1" t="s">
        <v>29</v>
      </c>
      <c r="AA8" s="2" t="s">
        <v>30</v>
      </c>
      <c r="AB8" s="44" t="s">
        <v>36</v>
      </c>
      <c r="AC8" s="44" t="s">
        <v>39</v>
      </c>
      <c r="AD8" s="44" t="s">
        <v>37</v>
      </c>
    </row>
    <row r="9" spans="2:30" s="8" customFormat="1" ht="20.100000000000001" customHeight="1" x14ac:dyDescent="0.4">
      <c r="B9" s="84"/>
      <c r="C9" s="73"/>
      <c r="D9" s="74"/>
      <c r="E9" s="75"/>
      <c r="F9" s="76"/>
      <c r="G9" s="77"/>
      <c r="H9" s="78"/>
      <c r="I9" s="78"/>
      <c r="J9" s="79"/>
      <c r="K9" s="80"/>
      <c r="L9" s="79"/>
      <c r="M9" s="79"/>
      <c r="N9" s="79"/>
      <c r="O9" s="79"/>
      <c r="P9" s="81">
        <f t="shared" ref="P9:P24" si="0">IF(MAX(J9:L9)&lt;0,0,TRUNC(MAX(J9:L9)/1)*1)</f>
        <v>0</v>
      </c>
      <c r="Q9" s="81">
        <f t="shared" ref="Q9:Q24" si="1">IF(MAX(M9:O9)&lt;0,0,TRUNC(MAX(M9:O9)/1)*1)</f>
        <v>0</v>
      </c>
      <c r="R9" s="81">
        <f t="shared" ref="R9:R24" si="2">IF(P9=0,0,IF(Q9=0,0,SUM(P9:Q9)))</f>
        <v>0</v>
      </c>
      <c r="S9" s="82" t="str">
        <f t="shared" ref="S9:S24" si="3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82" t="str">
        <f t="shared" ref="T9:T24" si="4">IF(AA9=1,S9*AD9,"")</f>
        <v/>
      </c>
      <c r="U9" s="77"/>
      <c r="V9" s="75"/>
      <c r="W9" s="83" t="str">
        <f t="shared" ref="W9:W24" si="5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30">
        <f>T5</f>
        <v>44895</v>
      </c>
      <c r="Y9" s="1" t="b">
        <f t="shared" ref="Y9:Y24" si="6">IF(ISNUMBER(FIND("M",E9)),"m",IF(ISNUMBER(FIND("K",E9)),"k"))</f>
        <v>0</v>
      </c>
      <c r="Z9" s="38">
        <f t="shared" ref="Z9:Z24" si="7">IF(OR(F9="",X9=""),0,(YEAR(X9)-YEAR(F9)))</f>
        <v>0</v>
      </c>
      <c r="AA9" s="39">
        <f>IF(Z9&gt;34,1,0)</f>
        <v>0</v>
      </c>
      <c r="AB9" s="8" t="b">
        <f>IF(AA9=1,LOOKUP(Z9,'Meltzer-Faber'!A3:A63,'Meltzer-Faber'!B3:B63))</f>
        <v>0</v>
      </c>
      <c r="AC9" s="41" t="b">
        <f>IF(AA9=1,LOOKUP(Z9,'Meltzer-Faber'!A3:A63,'Meltzer-Faber'!C3:C63))</f>
        <v>0</v>
      </c>
      <c r="AD9" s="41" t="str">
        <f>IF(Y9="m",AB9,IF(Y9="k",AC9,""))</f>
        <v/>
      </c>
    </row>
    <row r="10" spans="2:30" s="8" customFormat="1" ht="20.100000000000001" customHeight="1" x14ac:dyDescent="0.4">
      <c r="B10" s="50">
        <v>2008001</v>
      </c>
      <c r="C10" s="73" t="s">
        <v>52</v>
      </c>
      <c r="D10" s="93">
        <v>46.86</v>
      </c>
      <c r="E10" s="75" t="s">
        <v>53</v>
      </c>
      <c r="F10" s="94">
        <v>39674</v>
      </c>
      <c r="G10" s="95"/>
      <c r="H10" s="96" t="s">
        <v>51</v>
      </c>
      <c r="I10" s="96" t="s">
        <v>54</v>
      </c>
      <c r="J10" s="97">
        <v>25</v>
      </c>
      <c r="K10" s="98">
        <v>28</v>
      </c>
      <c r="L10" s="98">
        <v>30</v>
      </c>
      <c r="M10" s="97">
        <v>35</v>
      </c>
      <c r="N10" s="100">
        <v>38</v>
      </c>
      <c r="O10" s="99">
        <v>40</v>
      </c>
      <c r="P10" s="58">
        <f t="shared" si="0"/>
        <v>30</v>
      </c>
      <c r="Q10" s="58">
        <f t="shared" si="1"/>
        <v>40</v>
      </c>
      <c r="R10" s="58">
        <f t="shared" si="2"/>
        <v>70</v>
      </c>
      <c r="S10" s="59">
        <f t="shared" si="3"/>
        <v>123.71142895399511</v>
      </c>
      <c r="T10" s="59" t="str">
        <f>IF(AA10=1,S10*AD10,"")</f>
        <v/>
      </c>
      <c r="U10" s="54"/>
      <c r="V10" s="52"/>
      <c r="W10" s="60">
        <f>IF(R10="","",IF(D10="","",IF((Y10="k"),IF(D10&gt;153.655,1,IF(D10&lt;28,10^(0.783497476*LOG10(28/153.655)^2),10^(0.783497476*LOG10(D10/153.655)^2))),IF(D10&gt;175.508,1,IF(D10&lt;32,10^(0.75194503*LOG10(32/175.508)^2),10^(0.75194503*LOG10(D10/175.508)^2))))))</f>
        <v>1.7673061279142159</v>
      </c>
      <c r="X10" s="30">
        <f>T5</f>
        <v>44895</v>
      </c>
      <c r="Y10" s="1" t="str">
        <f t="shared" si="6"/>
        <v>m</v>
      </c>
      <c r="Z10" s="38">
        <f t="shared" si="7"/>
        <v>14</v>
      </c>
      <c r="AA10" s="45">
        <f>IF(Z10&gt;34,1,0)</f>
        <v>0</v>
      </c>
      <c r="AB10" s="8" t="b">
        <f>IF(AA10=1,LOOKUP(Z10,'Meltzer-Faber'!A3:A63,'Meltzer-Faber'!B3:B63))</f>
        <v>0</v>
      </c>
      <c r="AC10" s="41" t="b">
        <f>IF(AA10=1,LOOKUP(Z10,'Meltzer-Faber'!A3:A63,'Meltzer-Faber'!C3:C63))</f>
        <v>0</v>
      </c>
      <c r="AD10" s="41" t="b">
        <f t="shared" ref="AD10:AD24" si="8">IF(Y10="m",AB10,IF(Y10="k",AC10,""))</f>
        <v>0</v>
      </c>
    </row>
    <row r="11" spans="2:30" s="8" customFormat="1" ht="20.100000000000001" customHeight="1" x14ac:dyDescent="0.4">
      <c r="B11" s="50">
        <v>2007001</v>
      </c>
      <c r="C11" s="73" t="s">
        <v>55</v>
      </c>
      <c r="D11" s="93">
        <v>66.16</v>
      </c>
      <c r="E11" s="75" t="s">
        <v>53</v>
      </c>
      <c r="F11" s="94">
        <v>39154</v>
      </c>
      <c r="G11" s="95"/>
      <c r="H11" s="96" t="s">
        <v>56</v>
      </c>
      <c r="I11" s="96" t="s">
        <v>54</v>
      </c>
      <c r="J11" s="97">
        <v>60</v>
      </c>
      <c r="K11" s="98">
        <v>63</v>
      </c>
      <c r="L11" s="98">
        <v>-66</v>
      </c>
      <c r="M11" s="97">
        <v>72</v>
      </c>
      <c r="N11" s="100">
        <v>75</v>
      </c>
      <c r="O11" s="99">
        <v>-77</v>
      </c>
      <c r="P11" s="58">
        <f t="shared" si="0"/>
        <v>63</v>
      </c>
      <c r="Q11" s="58">
        <f t="shared" si="1"/>
        <v>75</v>
      </c>
      <c r="R11" s="58">
        <f t="shared" si="2"/>
        <v>138</v>
      </c>
      <c r="S11" s="59">
        <f t="shared" si="3"/>
        <v>188.30872126484158</v>
      </c>
      <c r="T11" s="59" t="str">
        <f>IF(AA11=1,S11*AD11,"")</f>
        <v/>
      </c>
      <c r="U11" s="54"/>
      <c r="V11" s="52"/>
      <c r="W11" s="60">
        <f>IF(R11="","",IF(D11="","",IF((Y11="k"),IF(D11&gt;153.655,1,IF(D11&lt;28,10^(0.783497476*LOG10(28/153.655)^2),10^(0.783497476*LOG10(D11/153.655)^2))),IF(D11&gt;175.508,1,IF(D11&lt;32,10^(0.75194503*LOG10(32/175.508)^2),10^(0.75194503*LOG10(D11/175.508)^2))))))</f>
        <v>1.3645559511945042</v>
      </c>
      <c r="X11" s="30">
        <f>T5</f>
        <v>44895</v>
      </c>
      <c r="Y11" s="1" t="str">
        <f t="shared" si="6"/>
        <v>m</v>
      </c>
      <c r="Z11" s="38">
        <f t="shared" si="7"/>
        <v>15</v>
      </c>
      <c r="AA11" s="39">
        <f t="shared" ref="AA11:AA24" si="9">IF(Z11&gt;34,1,0)</f>
        <v>0</v>
      </c>
      <c r="AB11" s="8" t="b">
        <f>IF(AA11=1,LOOKUP(Z11,'Meltzer-Faber'!A3:A63,'Meltzer-Faber'!B3:B63))</f>
        <v>0</v>
      </c>
      <c r="AC11" s="41" t="b">
        <f>IF(AA11=1,LOOKUP(Z11,'Meltzer-Faber'!A3:A63,'Meltzer-Faber'!C3:C63))</f>
        <v>0</v>
      </c>
      <c r="AD11" s="41" t="b">
        <f t="shared" si="8"/>
        <v>0</v>
      </c>
    </row>
    <row r="12" spans="2:30" s="8" customFormat="1" ht="20.100000000000001" customHeight="1" x14ac:dyDescent="0.4">
      <c r="B12" s="50">
        <v>2007002</v>
      </c>
      <c r="C12" s="73" t="s">
        <v>55</v>
      </c>
      <c r="D12" s="93">
        <v>62.72</v>
      </c>
      <c r="E12" s="75" t="s">
        <v>53</v>
      </c>
      <c r="F12" s="94">
        <v>39199</v>
      </c>
      <c r="G12" s="95"/>
      <c r="H12" s="96" t="s">
        <v>57</v>
      </c>
      <c r="I12" s="96" t="s">
        <v>54</v>
      </c>
      <c r="J12" s="97">
        <v>63</v>
      </c>
      <c r="K12" s="98">
        <v>-66</v>
      </c>
      <c r="L12" s="98">
        <v>-66</v>
      </c>
      <c r="M12" s="97">
        <v>82</v>
      </c>
      <c r="N12" s="101">
        <v>86</v>
      </c>
      <c r="O12" s="99">
        <v>88</v>
      </c>
      <c r="P12" s="58">
        <f t="shared" si="0"/>
        <v>63</v>
      </c>
      <c r="Q12" s="58">
        <f t="shared" si="1"/>
        <v>88</v>
      </c>
      <c r="R12" s="58">
        <f t="shared" si="2"/>
        <v>151</v>
      </c>
      <c r="S12" s="59">
        <f t="shared" si="3"/>
        <v>213.37767451831849</v>
      </c>
      <c r="T12" s="59" t="str">
        <f>IF(AA12=1,S12*AD12,"")</f>
        <v/>
      </c>
      <c r="U12" s="54"/>
      <c r="V12" s="52" t="s">
        <v>18</v>
      </c>
      <c r="W12" s="60">
        <f>IF(R12="","",IF(D12="","",IF((Y12="k"),IF(D12&gt;153.655,1,IF(D12&lt;28,10^(0.783497476*LOG10(28/153.655)^2),10^(0.783497476*LOG10(D12/153.655)^2))),IF(D12&gt;175.508,1,IF(D12&lt;32,10^(0.75194503*LOG10(32/175.508)^2),10^(0.75194503*LOG10(D12/175.508)^2))))))</f>
        <v>1.4130971822405198</v>
      </c>
      <c r="X12" s="30">
        <f>T5</f>
        <v>44895</v>
      </c>
      <c r="Y12" s="1" t="str">
        <f t="shared" si="6"/>
        <v>m</v>
      </c>
      <c r="Z12" s="38">
        <f t="shared" si="7"/>
        <v>15</v>
      </c>
      <c r="AA12" s="39">
        <f t="shared" si="9"/>
        <v>0</v>
      </c>
      <c r="AB12" s="8" t="b">
        <f>IF(AA12=1,LOOKUP(Z12,'Meltzer-Faber'!A3:A63,'Meltzer-Faber'!B3:B63))</f>
        <v>0</v>
      </c>
      <c r="AC12" s="41" t="b">
        <f>IF(AA12=1,LOOKUP(Z12,'Meltzer-Faber'!A3:A63,'Meltzer-Faber'!C3:C63))</f>
        <v>0</v>
      </c>
      <c r="AD12" s="41" t="b">
        <f t="shared" si="8"/>
        <v>0</v>
      </c>
    </row>
    <row r="13" spans="2:30" s="8" customFormat="1" ht="20.100000000000001" customHeight="1" x14ac:dyDescent="0.4">
      <c r="B13" s="50">
        <v>2008002</v>
      </c>
      <c r="C13" s="73" t="s">
        <v>55</v>
      </c>
      <c r="D13" s="51">
        <v>62.22</v>
      </c>
      <c r="E13" s="75" t="s">
        <v>53</v>
      </c>
      <c r="F13" s="53">
        <v>39607</v>
      </c>
      <c r="G13" s="54"/>
      <c r="H13" s="55" t="s">
        <v>58</v>
      </c>
      <c r="I13" s="55" t="s">
        <v>54</v>
      </c>
      <c r="J13" s="56">
        <v>29</v>
      </c>
      <c r="K13" s="57">
        <v>32</v>
      </c>
      <c r="L13" s="56">
        <v>35</v>
      </c>
      <c r="M13" s="56">
        <v>45</v>
      </c>
      <c r="N13" s="56">
        <v>48</v>
      </c>
      <c r="O13" s="56">
        <v>50</v>
      </c>
      <c r="P13" s="58">
        <f t="shared" si="0"/>
        <v>35</v>
      </c>
      <c r="Q13" s="58">
        <f t="shared" si="1"/>
        <v>50</v>
      </c>
      <c r="R13" s="58">
        <f t="shared" si="2"/>
        <v>85</v>
      </c>
      <c r="S13" s="59">
        <f t="shared" si="3"/>
        <v>120.7636420944754</v>
      </c>
      <c r="T13" s="59" t="str">
        <f t="shared" si="4"/>
        <v/>
      </c>
      <c r="U13" s="54"/>
      <c r="V13" s="52" t="s">
        <v>18</v>
      </c>
      <c r="W13" s="60">
        <f t="shared" si="5"/>
        <v>1.42074873052324</v>
      </c>
      <c r="X13" s="30">
        <f>T5</f>
        <v>44895</v>
      </c>
      <c r="Y13" s="1" t="str">
        <f t="shared" si="6"/>
        <v>m</v>
      </c>
      <c r="Z13" s="38">
        <f t="shared" si="7"/>
        <v>14</v>
      </c>
      <c r="AA13" s="39">
        <f t="shared" si="9"/>
        <v>0</v>
      </c>
      <c r="AB13" s="8" t="b">
        <f>IF(AA13=1,LOOKUP(Z13,'Meltzer-Faber'!A3:A63,'Meltzer-Faber'!B3:B63))</f>
        <v>0</v>
      </c>
      <c r="AC13" s="41" t="b">
        <f>IF(AA13=1,LOOKUP(Z13,'Meltzer-Faber'!A3:A63,'Meltzer-Faber'!C3:C63))</f>
        <v>0</v>
      </c>
      <c r="AD13" s="41" t="b">
        <f t="shared" si="8"/>
        <v>0</v>
      </c>
    </row>
    <row r="14" spans="2:30" s="8" customFormat="1" ht="20.100000000000001" customHeight="1" x14ac:dyDescent="0.4">
      <c r="B14" s="50"/>
      <c r="C14" s="73"/>
      <c r="D14" s="51"/>
      <c r="E14" s="75"/>
      <c r="F14" s="53"/>
      <c r="G14" s="54"/>
      <c r="H14" s="55"/>
      <c r="I14" s="55"/>
      <c r="J14" s="56"/>
      <c r="K14" s="57"/>
      <c r="L14" s="56"/>
      <c r="M14" s="56"/>
      <c r="N14" s="56"/>
      <c r="O14" s="56"/>
      <c r="P14" s="58">
        <f t="shared" si="0"/>
        <v>0</v>
      </c>
      <c r="Q14" s="58">
        <f t="shared" si="1"/>
        <v>0</v>
      </c>
      <c r="R14" s="58">
        <f t="shared" si="2"/>
        <v>0</v>
      </c>
      <c r="S14" s="59" t="str">
        <f t="shared" si="3"/>
        <v/>
      </c>
      <c r="T14" s="59" t="str">
        <f t="shared" si="4"/>
        <v/>
      </c>
      <c r="U14" s="54"/>
      <c r="V14" s="52" t="s">
        <v>18</v>
      </c>
      <c r="W14" s="60" t="str">
        <f t="shared" si="5"/>
        <v/>
      </c>
      <c r="X14" s="30">
        <f>T5</f>
        <v>44895</v>
      </c>
      <c r="Y14" s="1" t="b">
        <f t="shared" si="6"/>
        <v>0</v>
      </c>
      <c r="Z14" s="38">
        <f t="shared" si="7"/>
        <v>0</v>
      </c>
      <c r="AA14" s="39">
        <f t="shared" si="9"/>
        <v>0</v>
      </c>
      <c r="AB14" s="8" t="b">
        <f>IF(AA14=1,LOOKUP(Z14,'Meltzer-Faber'!A3:A63,'Meltzer-Faber'!B3:B63))</f>
        <v>0</v>
      </c>
      <c r="AC14" s="41" t="b">
        <f>IF(AA14=1,LOOKUP(Z14,'Meltzer-Faber'!A3:A63,'Meltzer-Faber'!C3:C63))</f>
        <v>0</v>
      </c>
      <c r="AD14" s="41" t="str">
        <f t="shared" si="8"/>
        <v/>
      </c>
    </row>
    <row r="15" spans="2:30" s="8" customFormat="1" ht="20.100000000000001" customHeight="1" x14ac:dyDescent="0.4">
      <c r="B15" s="50">
        <v>2000001</v>
      </c>
      <c r="C15" s="73" t="s">
        <v>59</v>
      </c>
      <c r="D15" s="51">
        <v>75.150000000000006</v>
      </c>
      <c r="E15" s="75" t="s">
        <v>60</v>
      </c>
      <c r="F15" s="53">
        <v>36711</v>
      </c>
      <c r="G15" s="54"/>
      <c r="H15" s="55" t="s">
        <v>61</v>
      </c>
      <c r="I15" s="55" t="s">
        <v>54</v>
      </c>
      <c r="J15" s="56">
        <v>88</v>
      </c>
      <c r="K15" s="57">
        <v>-91</v>
      </c>
      <c r="L15" s="56">
        <v>92</v>
      </c>
      <c r="M15" s="56">
        <v>106</v>
      </c>
      <c r="N15" s="56">
        <v>110</v>
      </c>
      <c r="O15" s="56">
        <v>-113</v>
      </c>
      <c r="P15" s="58">
        <f t="shared" si="0"/>
        <v>92</v>
      </c>
      <c r="Q15" s="58">
        <f t="shared" si="1"/>
        <v>110</v>
      </c>
      <c r="R15" s="58">
        <f t="shared" si="2"/>
        <v>202</v>
      </c>
      <c r="S15" s="59">
        <f t="shared" si="3"/>
        <v>255.49740901594663</v>
      </c>
      <c r="T15" s="59" t="str">
        <f t="shared" si="4"/>
        <v/>
      </c>
      <c r="U15" s="54"/>
      <c r="V15" s="52"/>
      <c r="W15" s="60">
        <f t="shared" si="5"/>
        <v>1.2648386584947853</v>
      </c>
      <c r="X15" s="30">
        <f>T5</f>
        <v>44895</v>
      </c>
      <c r="Y15" s="1" t="str">
        <f t="shared" si="6"/>
        <v>m</v>
      </c>
      <c r="Z15" s="38">
        <f t="shared" si="7"/>
        <v>22</v>
      </c>
      <c r="AA15" s="39">
        <f t="shared" si="9"/>
        <v>0</v>
      </c>
      <c r="AB15" s="8" t="b">
        <f>IF(AA15=1,LOOKUP(Z15,'Meltzer-Faber'!A3:A63,'Meltzer-Faber'!B3:B63))</f>
        <v>0</v>
      </c>
      <c r="AC15" s="41" t="b">
        <f>IF(AA15=1,LOOKUP(Z15,'Meltzer-Faber'!A3:A63,'Meltzer-Faber'!C3:C63))</f>
        <v>0</v>
      </c>
      <c r="AD15" s="41" t="b">
        <f t="shared" si="8"/>
        <v>0</v>
      </c>
    </row>
    <row r="16" spans="2:30" s="8" customFormat="1" ht="20.100000000000001" customHeight="1" x14ac:dyDescent="0.4">
      <c r="B16" s="50">
        <v>2001001</v>
      </c>
      <c r="C16" s="73" t="s">
        <v>62</v>
      </c>
      <c r="D16" s="51">
        <v>84.4</v>
      </c>
      <c r="E16" s="75" t="s">
        <v>60</v>
      </c>
      <c r="F16" s="53">
        <v>37160</v>
      </c>
      <c r="G16" s="54"/>
      <c r="H16" s="55" t="s">
        <v>63</v>
      </c>
      <c r="I16" s="55" t="s">
        <v>54</v>
      </c>
      <c r="J16" s="56">
        <v>106</v>
      </c>
      <c r="K16" s="57">
        <v>-110</v>
      </c>
      <c r="L16" s="56">
        <v>110</v>
      </c>
      <c r="M16" s="56">
        <v>148</v>
      </c>
      <c r="N16" s="56">
        <v>152</v>
      </c>
      <c r="O16" s="56">
        <v>-156</v>
      </c>
      <c r="P16" s="58">
        <f t="shared" si="0"/>
        <v>110</v>
      </c>
      <c r="Q16" s="58">
        <f t="shared" si="1"/>
        <v>152</v>
      </c>
      <c r="R16" s="58">
        <f t="shared" si="2"/>
        <v>262</v>
      </c>
      <c r="S16" s="59">
        <f t="shared" si="3"/>
        <v>312.11828236342882</v>
      </c>
      <c r="T16" s="59" t="str">
        <f t="shared" si="4"/>
        <v/>
      </c>
      <c r="U16" s="54"/>
      <c r="V16" s="52"/>
      <c r="W16" s="60">
        <f t="shared" si="5"/>
        <v>1.1912911540588886</v>
      </c>
      <c r="X16" s="30">
        <f>T5</f>
        <v>44895</v>
      </c>
      <c r="Y16" s="1" t="str">
        <f t="shared" si="6"/>
        <v>m</v>
      </c>
      <c r="Z16" s="38">
        <f t="shared" si="7"/>
        <v>21</v>
      </c>
      <c r="AA16" s="39">
        <f t="shared" si="9"/>
        <v>0</v>
      </c>
      <c r="AB16" s="8" t="b">
        <f>IF(AA16=1,LOOKUP(Z16,'Meltzer-Faber'!A3:A63,'Meltzer-Faber'!B3:B63))</f>
        <v>0</v>
      </c>
      <c r="AC16" s="41" t="b">
        <f>IF(AA16=1,LOOKUP(Z16,'Meltzer-Faber'!A3:A63,'Meltzer-Faber'!C3:C63))</f>
        <v>0</v>
      </c>
      <c r="AD16" s="41" t="b">
        <f t="shared" si="8"/>
        <v>0</v>
      </c>
    </row>
    <row r="17" spans="2:30" s="8" customFormat="1" ht="20.100000000000001" customHeight="1" x14ac:dyDescent="0.4">
      <c r="B17" s="50">
        <v>2001002</v>
      </c>
      <c r="C17" s="73" t="s">
        <v>64</v>
      </c>
      <c r="D17" s="51">
        <v>107.35</v>
      </c>
      <c r="E17" s="75" t="s">
        <v>60</v>
      </c>
      <c r="F17" s="53">
        <v>37217</v>
      </c>
      <c r="G17" s="54"/>
      <c r="H17" s="55" t="s">
        <v>65</v>
      </c>
      <c r="I17" s="55" t="s">
        <v>54</v>
      </c>
      <c r="J17" s="56">
        <v>-120</v>
      </c>
      <c r="K17" s="57">
        <v>-122</v>
      </c>
      <c r="L17" s="56">
        <v>122</v>
      </c>
      <c r="M17" s="56">
        <v>150</v>
      </c>
      <c r="N17" s="56">
        <v>-156</v>
      </c>
      <c r="O17" s="56">
        <v>-160</v>
      </c>
      <c r="P17" s="58">
        <f t="shared" si="0"/>
        <v>122</v>
      </c>
      <c r="Q17" s="58">
        <f t="shared" si="1"/>
        <v>150</v>
      </c>
      <c r="R17" s="58">
        <f t="shared" si="2"/>
        <v>272</v>
      </c>
      <c r="S17" s="59">
        <f t="shared" si="3"/>
        <v>294.33547083140013</v>
      </c>
      <c r="T17" s="59" t="str">
        <f t="shared" si="4"/>
        <v/>
      </c>
      <c r="U17" s="54"/>
      <c r="V17" s="52"/>
      <c r="W17" s="60">
        <f t="shared" si="5"/>
        <v>1.0821157015860299</v>
      </c>
      <c r="X17" s="30">
        <f>T5</f>
        <v>44895</v>
      </c>
      <c r="Y17" s="1" t="str">
        <f t="shared" si="6"/>
        <v>m</v>
      </c>
      <c r="Z17" s="38">
        <f t="shared" si="7"/>
        <v>21</v>
      </c>
      <c r="AA17" s="39">
        <f t="shared" si="9"/>
        <v>0</v>
      </c>
      <c r="AB17" s="8" t="b">
        <f>IF(AA17=1,LOOKUP(Z17,'Meltzer-Faber'!A3:A63,'Meltzer-Faber'!B3:B63))</f>
        <v>0</v>
      </c>
      <c r="AC17" s="41" t="b">
        <f>IF(AA17=1,LOOKUP(Z17,'Meltzer-Faber'!A3:A63,'Meltzer-Faber'!C3:C63))</f>
        <v>0</v>
      </c>
      <c r="AD17" s="41" t="b">
        <f t="shared" si="8"/>
        <v>0</v>
      </c>
    </row>
    <row r="18" spans="2:30" s="8" customFormat="1" ht="20.100000000000001" customHeight="1" x14ac:dyDescent="0.4">
      <c r="B18" s="50"/>
      <c r="C18" s="73"/>
      <c r="D18" s="51"/>
      <c r="E18" s="75"/>
      <c r="F18" s="53"/>
      <c r="G18" s="54"/>
      <c r="H18" s="55"/>
      <c r="I18" s="55"/>
      <c r="J18" s="56"/>
      <c r="K18" s="57"/>
      <c r="L18" s="56"/>
      <c r="M18" s="56"/>
      <c r="N18" s="56"/>
      <c r="O18" s="56"/>
      <c r="P18" s="58">
        <f t="shared" si="0"/>
        <v>0</v>
      </c>
      <c r="Q18" s="58">
        <f t="shared" si="1"/>
        <v>0</v>
      </c>
      <c r="R18" s="58">
        <f t="shared" si="2"/>
        <v>0</v>
      </c>
      <c r="S18" s="59" t="str">
        <f t="shared" si="3"/>
        <v/>
      </c>
      <c r="T18" s="59" t="str">
        <f t="shared" si="4"/>
        <v/>
      </c>
      <c r="U18" s="54"/>
      <c r="V18" s="52" t="s">
        <v>18</v>
      </c>
      <c r="W18" s="60" t="str">
        <f t="shared" si="5"/>
        <v/>
      </c>
      <c r="X18" s="30">
        <f>T5</f>
        <v>44895</v>
      </c>
      <c r="Y18" s="1" t="b">
        <f t="shared" si="6"/>
        <v>0</v>
      </c>
      <c r="Z18" s="38">
        <f t="shared" si="7"/>
        <v>0</v>
      </c>
      <c r="AA18" s="39">
        <f t="shared" si="9"/>
        <v>0</v>
      </c>
      <c r="AB18" s="8" t="b">
        <f>IF(AA18=1,LOOKUP(Z18,'Meltzer-Faber'!A3:A63,'Meltzer-Faber'!B3:B63))</f>
        <v>0</v>
      </c>
      <c r="AC18" s="41" t="b">
        <f>IF(AA18=1,LOOKUP(Z18,'Meltzer-Faber'!A3:A63,'Meltzer-Faber'!C3:C63))</f>
        <v>0</v>
      </c>
      <c r="AD18" s="41" t="str">
        <f t="shared" si="8"/>
        <v/>
      </c>
    </row>
    <row r="19" spans="2:30" s="8" customFormat="1" ht="20.100000000000001" customHeight="1" x14ac:dyDescent="0.4">
      <c r="B19" s="50"/>
      <c r="C19" s="73"/>
      <c r="D19" s="51"/>
      <c r="E19" s="75"/>
      <c r="F19" s="53"/>
      <c r="G19" s="54"/>
      <c r="H19" s="55"/>
      <c r="I19" s="55"/>
      <c r="J19" s="56"/>
      <c r="K19" s="57"/>
      <c r="L19" s="56"/>
      <c r="M19" s="56"/>
      <c r="N19" s="56"/>
      <c r="O19" s="56"/>
      <c r="P19" s="58">
        <f t="shared" si="0"/>
        <v>0</v>
      </c>
      <c r="Q19" s="58">
        <f t="shared" si="1"/>
        <v>0</v>
      </c>
      <c r="R19" s="58">
        <f t="shared" si="2"/>
        <v>0</v>
      </c>
      <c r="S19" s="59" t="str">
        <f t="shared" si="3"/>
        <v/>
      </c>
      <c r="T19" s="59" t="str">
        <f t="shared" si="4"/>
        <v/>
      </c>
      <c r="U19" s="54"/>
      <c r="V19" s="52"/>
      <c r="W19" s="60" t="str">
        <f t="shared" si="5"/>
        <v/>
      </c>
      <c r="X19" s="30">
        <f>T5</f>
        <v>44895</v>
      </c>
      <c r="Y19" s="1" t="b">
        <f t="shared" si="6"/>
        <v>0</v>
      </c>
      <c r="Z19" s="38">
        <f t="shared" si="7"/>
        <v>0</v>
      </c>
      <c r="AA19" s="39">
        <f t="shared" si="9"/>
        <v>0</v>
      </c>
      <c r="AB19" s="8" t="b">
        <f>IF(AA19=1,LOOKUP(Z19,'Meltzer-Faber'!A3:A63,'Meltzer-Faber'!B3:B63))</f>
        <v>0</v>
      </c>
      <c r="AC19" s="41" t="b">
        <f>IF(AA19=1,LOOKUP(Z19,'Meltzer-Faber'!A3:A63,'Meltzer-Faber'!C3:C63))</f>
        <v>0</v>
      </c>
      <c r="AD19" s="41" t="str">
        <f t="shared" si="8"/>
        <v/>
      </c>
    </row>
    <row r="20" spans="2:30" s="8" customFormat="1" ht="20.100000000000001" customHeight="1" x14ac:dyDescent="0.4">
      <c r="B20" s="50"/>
      <c r="C20" s="73"/>
      <c r="D20" s="51"/>
      <c r="E20" s="75"/>
      <c r="F20" s="53"/>
      <c r="G20" s="54"/>
      <c r="H20" s="55"/>
      <c r="I20" s="55"/>
      <c r="J20" s="56"/>
      <c r="K20" s="57"/>
      <c r="L20" s="56"/>
      <c r="M20" s="56"/>
      <c r="N20" s="56"/>
      <c r="O20" s="56"/>
      <c r="P20" s="58">
        <f t="shared" si="0"/>
        <v>0</v>
      </c>
      <c r="Q20" s="58">
        <f t="shared" si="1"/>
        <v>0</v>
      </c>
      <c r="R20" s="58">
        <f t="shared" si="2"/>
        <v>0</v>
      </c>
      <c r="S20" s="59" t="str">
        <f t="shared" si="3"/>
        <v/>
      </c>
      <c r="T20" s="59" t="str">
        <f t="shared" si="4"/>
        <v/>
      </c>
      <c r="U20" s="54"/>
      <c r="V20" s="52"/>
      <c r="W20" s="60" t="str">
        <f t="shared" si="5"/>
        <v/>
      </c>
      <c r="X20" s="30">
        <f>T5</f>
        <v>44895</v>
      </c>
      <c r="Y20" s="1" t="b">
        <f t="shared" si="6"/>
        <v>0</v>
      </c>
      <c r="Z20" s="38">
        <f t="shared" si="7"/>
        <v>0</v>
      </c>
      <c r="AA20" s="39">
        <f t="shared" si="9"/>
        <v>0</v>
      </c>
      <c r="AB20" s="8" t="b">
        <f>IF(AA20=1,LOOKUP(Z20,'Meltzer-Faber'!A3:A63,'Meltzer-Faber'!B3:B63))</f>
        <v>0</v>
      </c>
      <c r="AC20" s="41" t="b">
        <f>IF(AA20=1,LOOKUP(Z20,'Meltzer-Faber'!A3:A63,'Meltzer-Faber'!C3:C63))</f>
        <v>0</v>
      </c>
      <c r="AD20" s="41" t="str">
        <f t="shared" si="8"/>
        <v/>
      </c>
    </row>
    <row r="21" spans="2:30" s="8" customFormat="1" ht="20.100000000000001" customHeight="1" x14ac:dyDescent="0.4">
      <c r="B21" s="50"/>
      <c r="C21" s="73"/>
      <c r="D21" s="51"/>
      <c r="E21" s="75"/>
      <c r="F21" s="53"/>
      <c r="G21" s="54"/>
      <c r="H21" s="55"/>
      <c r="I21" s="55"/>
      <c r="J21" s="56"/>
      <c r="K21" s="57"/>
      <c r="L21" s="56"/>
      <c r="M21" s="56"/>
      <c r="N21" s="56"/>
      <c r="O21" s="56"/>
      <c r="P21" s="58">
        <f t="shared" si="0"/>
        <v>0</v>
      </c>
      <c r="Q21" s="58">
        <f t="shared" si="1"/>
        <v>0</v>
      </c>
      <c r="R21" s="58">
        <f t="shared" si="2"/>
        <v>0</v>
      </c>
      <c r="S21" s="59" t="str">
        <f t="shared" si="3"/>
        <v/>
      </c>
      <c r="T21" s="59" t="str">
        <f t="shared" si="4"/>
        <v/>
      </c>
      <c r="U21" s="54"/>
      <c r="V21" s="52"/>
      <c r="W21" s="60" t="str">
        <f t="shared" si="5"/>
        <v/>
      </c>
      <c r="X21" s="30">
        <f>T5</f>
        <v>44895</v>
      </c>
      <c r="Y21" s="1" t="b">
        <f t="shared" si="6"/>
        <v>0</v>
      </c>
      <c r="Z21" s="38">
        <f t="shared" si="7"/>
        <v>0</v>
      </c>
      <c r="AA21" s="39">
        <f t="shared" si="9"/>
        <v>0</v>
      </c>
      <c r="AB21" s="8" t="b">
        <f>IF(AA21=1,LOOKUP(Z21,'Meltzer-Faber'!A3:A63,'Meltzer-Faber'!B3:B63))</f>
        <v>0</v>
      </c>
      <c r="AC21" s="41" t="b">
        <f>IF(AA21=1,LOOKUP(Z21,'Meltzer-Faber'!A3:A63,'Meltzer-Faber'!C3:C63))</f>
        <v>0</v>
      </c>
      <c r="AD21" s="41" t="str">
        <f t="shared" si="8"/>
        <v/>
      </c>
    </row>
    <row r="22" spans="2:30" s="8" customFormat="1" ht="20.100000000000001" customHeight="1" x14ac:dyDescent="0.4">
      <c r="B22" s="50"/>
      <c r="C22" s="73"/>
      <c r="D22" s="51"/>
      <c r="E22" s="75"/>
      <c r="F22" s="53"/>
      <c r="G22" s="54"/>
      <c r="H22" s="55"/>
      <c r="I22" s="55"/>
      <c r="J22" s="56"/>
      <c r="K22" s="57"/>
      <c r="L22" s="56"/>
      <c r="M22" s="56"/>
      <c r="N22" s="56"/>
      <c r="O22" s="56"/>
      <c r="P22" s="58">
        <f t="shared" si="0"/>
        <v>0</v>
      </c>
      <c r="Q22" s="58">
        <f t="shared" si="1"/>
        <v>0</v>
      </c>
      <c r="R22" s="58">
        <f t="shared" si="2"/>
        <v>0</v>
      </c>
      <c r="S22" s="59" t="str">
        <f t="shared" si="3"/>
        <v/>
      </c>
      <c r="T22" s="59" t="str">
        <f t="shared" si="4"/>
        <v/>
      </c>
      <c r="U22" s="54"/>
      <c r="V22" s="52"/>
      <c r="W22" s="60" t="str">
        <f t="shared" si="5"/>
        <v/>
      </c>
      <c r="X22" s="30">
        <f>T5</f>
        <v>44895</v>
      </c>
      <c r="Y22" s="1" t="b">
        <f t="shared" si="6"/>
        <v>0</v>
      </c>
      <c r="Z22" s="38">
        <f t="shared" si="7"/>
        <v>0</v>
      </c>
      <c r="AA22" s="39">
        <f t="shared" si="9"/>
        <v>0</v>
      </c>
      <c r="AB22" s="8" t="b">
        <f>IF(AA22=1,LOOKUP(Z22,'Meltzer-Faber'!A3:A63,'Meltzer-Faber'!B3:B63))</f>
        <v>0</v>
      </c>
      <c r="AC22" s="41" t="b">
        <f>IF(AA22=1,LOOKUP(Z22,'Meltzer-Faber'!A3:A63,'Meltzer-Faber'!C3:C63))</f>
        <v>0</v>
      </c>
      <c r="AD22" s="41" t="str">
        <f t="shared" si="8"/>
        <v/>
      </c>
    </row>
    <row r="23" spans="2:30" s="8" customFormat="1" ht="20.100000000000001" customHeight="1" x14ac:dyDescent="0.4">
      <c r="B23" s="50"/>
      <c r="C23" s="73"/>
      <c r="D23" s="51"/>
      <c r="E23" s="75"/>
      <c r="F23" s="53"/>
      <c r="G23" s="54"/>
      <c r="H23" s="55"/>
      <c r="I23" s="55"/>
      <c r="J23" s="56"/>
      <c r="K23" s="57"/>
      <c r="L23" s="56"/>
      <c r="M23" s="56"/>
      <c r="N23" s="56"/>
      <c r="O23" s="56"/>
      <c r="P23" s="58">
        <f t="shared" si="0"/>
        <v>0</v>
      </c>
      <c r="Q23" s="58">
        <f t="shared" si="1"/>
        <v>0</v>
      </c>
      <c r="R23" s="58">
        <f t="shared" si="2"/>
        <v>0</v>
      </c>
      <c r="S23" s="59" t="str">
        <f t="shared" si="3"/>
        <v/>
      </c>
      <c r="T23" s="59" t="str">
        <f t="shared" si="4"/>
        <v/>
      </c>
      <c r="U23" s="54"/>
      <c r="V23" s="52"/>
      <c r="W23" s="60" t="str">
        <f t="shared" si="5"/>
        <v/>
      </c>
      <c r="X23" s="30">
        <f>T5</f>
        <v>44895</v>
      </c>
      <c r="Y23" s="1" t="b">
        <f t="shared" si="6"/>
        <v>0</v>
      </c>
      <c r="Z23" s="38">
        <f t="shared" si="7"/>
        <v>0</v>
      </c>
      <c r="AA23" s="39">
        <f t="shared" si="9"/>
        <v>0</v>
      </c>
      <c r="AB23" s="8" t="b">
        <f>IF(AA23=1,LOOKUP(Z23,'Meltzer-Faber'!A3:A63,'Meltzer-Faber'!B3:B63))</f>
        <v>0</v>
      </c>
      <c r="AC23" s="41" t="b">
        <f>IF(AA23=1,LOOKUP(Z23,'Meltzer-Faber'!A3:A63,'Meltzer-Faber'!C3:C63))</f>
        <v>0</v>
      </c>
      <c r="AD23" s="41" t="str">
        <f t="shared" si="8"/>
        <v/>
      </c>
    </row>
    <row r="24" spans="2:30" s="8" customFormat="1" ht="20.100000000000001" customHeight="1" x14ac:dyDescent="0.4">
      <c r="B24" s="61"/>
      <c r="C24" s="62"/>
      <c r="D24" s="63"/>
      <c r="E24" s="75"/>
      <c r="F24" s="65"/>
      <c r="G24" s="66"/>
      <c r="H24" s="67"/>
      <c r="I24" s="67"/>
      <c r="J24" s="68"/>
      <c r="K24" s="69"/>
      <c r="L24" s="68"/>
      <c r="M24" s="68"/>
      <c r="N24" s="68"/>
      <c r="O24" s="68"/>
      <c r="P24" s="70">
        <f t="shared" si="0"/>
        <v>0</v>
      </c>
      <c r="Q24" s="70">
        <f t="shared" si="1"/>
        <v>0</v>
      </c>
      <c r="R24" s="70">
        <f t="shared" si="2"/>
        <v>0</v>
      </c>
      <c r="S24" s="71" t="str">
        <f t="shared" si="3"/>
        <v/>
      </c>
      <c r="T24" s="71" t="str">
        <f t="shared" si="4"/>
        <v/>
      </c>
      <c r="U24" s="66"/>
      <c r="V24" s="64"/>
      <c r="W24" s="72" t="str">
        <f t="shared" si="5"/>
        <v/>
      </c>
      <c r="X24" s="30">
        <f>T5</f>
        <v>44895</v>
      </c>
      <c r="Y24" s="1" t="b">
        <f t="shared" si="6"/>
        <v>0</v>
      </c>
      <c r="Z24" s="38">
        <f t="shared" si="7"/>
        <v>0</v>
      </c>
      <c r="AA24" s="39">
        <f t="shared" si="9"/>
        <v>0</v>
      </c>
      <c r="AB24" s="8" t="b">
        <f>IF(AA24=1,LOOKUP(Z24,'Meltzer-Faber'!A3:A63,'Meltzer-Faber'!B3:B63))</f>
        <v>0</v>
      </c>
      <c r="AC24" s="41" t="b">
        <f>IF(AA24=1,LOOKUP(Z24,'Meltzer-Faber'!A3:A63,'Meltzer-Faber'!C3:C63))</f>
        <v>0</v>
      </c>
      <c r="AD24" s="41" t="str">
        <f t="shared" si="8"/>
        <v/>
      </c>
    </row>
    <row r="25" spans="2:30" s="6" customFormat="1" ht="18.95" customHeight="1" x14ac:dyDescent="0.4">
      <c r="D25" s="46"/>
      <c r="E25" s="47"/>
      <c r="F25" s="7"/>
      <c r="G25" s="7"/>
      <c r="J25" s="48"/>
      <c r="K25" s="49"/>
      <c r="L25" s="48"/>
      <c r="M25" s="48" t="s">
        <v>18</v>
      </c>
      <c r="N25" s="48"/>
      <c r="O25" s="48"/>
      <c r="P25" s="47"/>
      <c r="Q25" s="47"/>
      <c r="R25" s="47"/>
      <c r="S25" s="22"/>
      <c r="T25" s="22"/>
      <c r="U25" s="22"/>
      <c r="V25" s="22"/>
      <c r="W25" s="7"/>
      <c r="X25" s="1"/>
      <c r="Y25" s="25"/>
      <c r="Z25" s="38">
        <f>(YEAR(X25)-YEAR(F25))</f>
        <v>0</v>
      </c>
      <c r="AA25" s="39">
        <f t="shared" ref="AA25" si="10">IF(Z27&gt;34,1,0)</f>
        <v>0</v>
      </c>
      <c r="AC25" s="7"/>
      <c r="AD25" s="7"/>
    </row>
    <row r="26" spans="2:30" s="6" customFormat="1" ht="21" customHeight="1" x14ac:dyDescent="0.4">
      <c r="D26" s="46"/>
      <c r="E26" s="47"/>
      <c r="F26" s="7"/>
      <c r="G26" s="7"/>
      <c r="J26" s="48"/>
      <c r="K26" s="49"/>
      <c r="L26" s="48"/>
      <c r="M26" s="48"/>
      <c r="N26" s="48"/>
      <c r="O26" s="48"/>
      <c r="P26" s="47"/>
      <c r="Q26" s="47"/>
      <c r="R26" s="47"/>
      <c r="S26" s="22"/>
      <c r="T26" s="22"/>
      <c r="U26" s="22"/>
      <c r="V26" s="22"/>
      <c r="W26" s="7"/>
      <c r="X26" s="1"/>
      <c r="Y26" s="25"/>
      <c r="Z26" s="38"/>
      <c r="AA26" s="39"/>
      <c r="AC26" s="7"/>
      <c r="AD26" s="7"/>
    </row>
    <row r="27" spans="2:30" customFormat="1" ht="23.1" customHeight="1" x14ac:dyDescent="0.4">
      <c r="B27" s="118" t="s">
        <v>41</v>
      </c>
      <c r="C27" s="108"/>
      <c r="D27" s="108" t="s">
        <v>40</v>
      </c>
      <c r="E27" s="108"/>
      <c r="F27" s="108" t="s">
        <v>6</v>
      </c>
      <c r="G27" s="108"/>
      <c r="H27" s="109"/>
      <c r="J27" s="119" t="s">
        <v>41</v>
      </c>
      <c r="K27" s="120"/>
      <c r="L27" s="120"/>
      <c r="M27" s="120" t="s">
        <v>40</v>
      </c>
      <c r="N27" s="120"/>
      <c r="O27" s="120" t="s">
        <v>6</v>
      </c>
      <c r="P27" s="120"/>
      <c r="Q27" s="120"/>
      <c r="R27" s="120"/>
      <c r="S27" s="121"/>
      <c r="T27" s="18"/>
      <c r="U27" s="18"/>
      <c r="V27" s="18"/>
      <c r="X27" s="3"/>
      <c r="Y27" s="3"/>
      <c r="Z27" s="3"/>
      <c r="AA27" s="1"/>
      <c r="AC27" s="42"/>
      <c r="AD27" s="42"/>
    </row>
    <row r="28" spans="2:30" s="5" customFormat="1" ht="20.100000000000001" customHeight="1" x14ac:dyDescent="0.4">
      <c r="B28" s="106" t="s">
        <v>48</v>
      </c>
      <c r="C28" s="102"/>
      <c r="D28" s="102">
        <v>1973001</v>
      </c>
      <c r="E28" s="102"/>
      <c r="F28" s="102" t="s">
        <v>66</v>
      </c>
      <c r="G28" s="102"/>
      <c r="H28" s="103"/>
      <c r="J28" s="122" t="s">
        <v>43</v>
      </c>
      <c r="K28" s="123"/>
      <c r="L28" s="123"/>
      <c r="M28" s="123">
        <v>1961001</v>
      </c>
      <c r="N28" s="123"/>
      <c r="O28" s="123" t="s">
        <v>71</v>
      </c>
      <c r="P28" s="123"/>
      <c r="Q28" s="123"/>
      <c r="R28" s="123"/>
      <c r="S28" s="124"/>
      <c r="AA28" s="1"/>
      <c r="AC28" s="40"/>
      <c r="AD28" s="40"/>
    </row>
    <row r="29" spans="2:30" s="5" customFormat="1" ht="21" customHeight="1" x14ac:dyDescent="0.4">
      <c r="B29" s="106" t="s">
        <v>44</v>
      </c>
      <c r="C29" s="102"/>
      <c r="D29" s="102">
        <v>2004001</v>
      </c>
      <c r="E29" s="102"/>
      <c r="F29" s="102" t="s">
        <v>67</v>
      </c>
      <c r="G29" s="102"/>
      <c r="H29" s="103"/>
      <c r="J29" s="122" t="s">
        <v>46</v>
      </c>
      <c r="K29" s="123"/>
      <c r="L29" s="123"/>
      <c r="M29" s="123"/>
      <c r="N29" s="123"/>
      <c r="O29" s="123"/>
      <c r="P29" s="123"/>
      <c r="Q29" s="123"/>
      <c r="R29" s="123"/>
      <c r="S29" s="124"/>
      <c r="AC29" s="40"/>
      <c r="AD29" s="40"/>
    </row>
    <row r="30" spans="2:30" s="5" customFormat="1" ht="18.95" customHeight="1" x14ac:dyDescent="0.4">
      <c r="B30" s="106" t="s">
        <v>44</v>
      </c>
      <c r="C30" s="102"/>
      <c r="D30" s="102">
        <v>1971003</v>
      </c>
      <c r="E30" s="102"/>
      <c r="F30" s="102" t="s">
        <v>68</v>
      </c>
      <c r="G30" s="102"/>
      <c r="H30" s="103"/>
      <c r="J30" s="122" t="s">
        <v>45</v>
      </c>
      <c r="K30" s="123"/>
      <c r="L30" s="123"/>
      <c r="M30" s="123"/>
      <c r="N30" s="123"/>
      <c r="O30" s="123"/>
      <c r="P30" s="123"/>
      <c r="Q30" s="123"/>
      <c r="R30" s="123"/>
      <c r="S30" s="124"/>
      <c r="AC30" s="40"/>
      <c r="AD30" s="40"/>
    </row>
    <row r="31" spans="2:30" s="5" customFormat="1" ht="21" customHeight="1" x14ac:dyDescent="0.4">
      <c r="B31" s="106" t="s">
        <v>44</v>
      </c>
      <c r="C31" s="102"/>
      <c r="D31" s="102">
        <v>1983003</v>
      </c>
      <c r="E31" s="102"/>
      <c r="F31" s="102" t="s">
        <v>69</v>
      </c>
      <c r="G31" s="102"/>
      <c r="H31" s="103"/>
      <c r="J31" s="122" t="s">
        <v>42</v>
      </c>
      <c r="K31" s="123"/>
      <c r="L31" s="123"/>
      <c r="M31" s="123"/>
      <c r="N31" s="123"/>
      <c r="O31" s="123"/>
      <c r="P31" s="123"/>
      <c r="Q31" s="123"/>
      <c r="R31" s="123"/>
      <c r="S31" s="124"/>
      <c r="Y31" s="5" t="s">
        <v>18</v>
      </c>
      <c r="AC31" s="40"/>
      <c r="AD31" s="40"/>
    </row>
    <row r="32" spans="2:30" s="5" customFormat="1" ht="20.100000000000001" customHeight="1" x14ac:dyDescent="0.4">
      <c r="B32" s="106" t="s">
        <v>44</v>
      </c>
      <c r="C32" s="102"/>
      <c r="D32" s="102"/>
      <c r="E32" s="102"/>
      <c r="F32" s="102"/>
      <c r="G32" s="102"/>
      <c r="H32" s="103"/>
      <c r="J32" s="122" t="s">
        <v>42</v>
      </c>
      <c r="K32" s="123"/>
      <c r="L32" s="123"/>
      <c r="M32" s="123"/>
      <c r="N32" s="123"/>
      <c r="O32" s="123"/>
      <c r="P32" s="123"/>
      <c r="Q32" s="123"/>
      <c r="R32" s="123"/>
      <c r="S32" s="124"/>
      <c r="AC32" s="40"/>
      <c r="AD32" s="40"/>
    </row>
    <row r="33" spans="2:22" ht="18.95" customHeight="1" x14ac:dyDescent="0.4">
      <c r="B33" s="106" t="s">
        <v>44</v>
      </c>
      <c r="C33" s="102"/>
      <c r="D33" s="102"/>
      <c r="E33" s="102"/>
      <c r="F33" s="102"/>
      <c r="G33" s="102"/>
      <c r="H33" s="103"/>
      <c r="I33" s="3"/>
      <c r="J33" s="122" t="s">
        <v>42</v>
      </c>
      <c r="K33" s="123"/>
      <c r="L33" s="123"/>
      <c r="M33" s="123"/>
      <c r="N33" s="123"/>
      <c r="O33" s="123"/>
      <c r="P33" s="123"/>
      <c r="Q33" s="123"/>
      <c r="R33" s="123"/>
      <c r="S33" s="124"/>
      <c r="T33" s="3"/>
      <c r="U33" s="3"/>
      <c r="V33" s="3"/>
    </row>
    <row r="34" spans="2:22" ht="20.100000000000001" customHeight="1" x14ac:dyDescent="0.4">
      <c r="B34" s="106" t="s">
        <v>47</v>
      </c>
      <c r="C34" s="102"/>
      <c r="D34" s="102">
        <v>1968001</v>
      </c>
      <c r="E34" s="102"/>
      <c r="F34" s="102" t="s">
        <v>70</v>
      </c>
      <c r="G34" s="102"/>
      <c r="H34" s="103"/>
      <c r="I34" s="3"/>
      <c r="J34" s="122" t="s">
        <v>42</v>
      </c>
      <c r="K34" s="123"/>
      <c r="L34" s="123"/>
      <c r="M34" s="123"/>
      <c r="N34" s="123"/>
      <c r="O34" s="123"/>
      <c r="P34" s="123"/>
      <c r="Q34" s="123"/>
      <c r="R34" s="123"/>
      <c r="S34" s="124"/>
      <c r="T34" s="3"/>
      <c r="U34" s="3"/>
      <c r="V34" s="3"/>
    </row>
    <row r="35" spans="2:22" ht="20.100000000000001" customHeight="1" x14ac:dyDescent="0.4">
      <c r="B35" s="106"/>
      <c r="C35" s="102"/>
      <c r="D35" s="102"/>
      <c r="E35" s="102"/>
      <c r="F35" s="102"/>
      <c r="G35" s="102"/>
      <c r="H35" s="103"/>
      <c r="I35" s="3"/>
      <c r="J35" s="122" t="s">
        <v>42</v>
      </c>
      <c r="K35" s="123"/>
      <c r="L35" s="123"/>
      <c r="M35" s="123"/>
      <c r="N35" s="123"/>
      <c r="O35" s="123"/>
      <c r="P35" s="123"/>
      <c r="Q35" s="123"/>
      <c r="R35" s="123"/>
      <c r="S35" s="124"/>
      <c r="T35" s="3"/>
      <c r="U35" s="3"/>
      <c r="V35" s="3"/>
    </row>
    <row r="36" spans="2:22" ht="18.95" customHeight="1" x14ac:dyDescent="0.4">
      <c r="B36" s="106"/>
      <c r="C36" s="117"/>
      <c r="D36" s="102"/>
      <c r="E36" s="102"/>
      <c r="F36" s="102"/>
      <c r="G36" s="102"/>
      <c r="H36" s="103"/>
      <c r="I36" s="3"/>
      <c r="J36" s="122"/>
      <c r="K36" s="123"/>
      <c r="L36" s="123"/>
      <c r="M36" s="123"/>
      <c r="N36" s="123"/>
      <c r="O36" s="123"/>
      <c r="P36" s="123"/>
      <c r="Q36" s="123"/>
      <c r="R36" s="123"/>
      <c r="S36" s="124"/>
      <c r="T36" s="3"/>
      <c r="U36" s="3"/>
      <c r="V36" s="3"/>
    </row>
    <row r="37" spans="2:22" ht="18" customHeight="1" x14ac:dyDescent="0.4">
      <c r="B37" s="106"/>
      <c r="C37" s="102"/>
      <c r="D37" s="102"/>
      <c r="E37" s="102"/>
      <c r="F37" s="102"/>
      <c r="G37" s="102"/>
      <c r="H37" s="103"/>
      <c r="I37" s="3"/>
      <c r="J37" s="122"/>
      <c r="K37" s="123"/>
      <c r="L37" s="123"/>
      <c r="M37" s="123"/>
      <c r="N37" s="123"/>
      <c r="O37" s="123"/>
      <c r="P37" s="123"/>
      <c r="Q37" s="123"/>
      <c r="R37" s="123"/>
      <c r="S37" s="124"/>
      <c r="T37" s="3"/>
      <c r="U37" s="3"/>
      <c r="V37" s="3"/>
    </row>
    <row r="38" spans="2:22" ht="18" customHeight="1" x14ac:dyDescent="0.4">
      <c r="B38" s="107"/>
      <c r="C38" s="104"/>
      <c r="D38" s="104"/>
      <c r="E38" s="104"/>
      <c r="F38" s="104"/>
      <c r="G38" s="104"/>
      <c r="H38" s="105"/>
      <c r="I38" s="3"/>
      <c r="J38" s="125"/>
      <c r="K38" s="126"/>
      <c r="L38" s="126"/>
      <c r="M38" s="126"/>
      <c r="N38" s="126"/>
      <c r="O38" s="126"/>
      <c r="P38" s="126"/>
      <c r="Q38" s="126"/>
      <c r="R38" s="126"/>
      <c r="S38" s="127"/>
      <c r="T38" s="3"/>
      <c r="U38" s="3"/>
      <c r="V38" s="3"/>
    </row>
    <row r="39" spans="2:22" ht="13.9" x14ac:dyDescent="0.4">
      <c r="B39" s="1"/>
      <c r="D39" s="110"/>
      <c r="E39" s="110"/>
      <c r="F39" s="110"/>
      <c r="G39" s="110"/>
      <c r="H39" s="24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2:22" ht="13.9" x14ac:dyDescent="0.4">
      <c r="B40" s="23"/>
      <c r="C40" s="23"/>
      <c r="D40" s="15"/>
      <c r="E40" s="16"/>
      <c r="F40" s="16"/>
      <c r="G40" s="17"/>
      <c r="H40" s="3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</sheetData>
  <mergeCells count="81">
    <mergeCell ref="J38:L38"/>
    <mergeCell ref="M38:N38"/>
    <mergeCell ref="O38:S38"/>
    <mergeCell ref="O35:S35"/>
    <mergeCell ref="O36:S36"/>
    <mergeCell ref="J37:L37"/>
    <mergeCell ref="M37:N37"/>
    <mergeCell ref="O37:S37"/>
    <mergeCell ref="J35:L35"/>
    <mergeCell ref="J36:L36"/>
    <mergeCell ref="M35:N35"/>
    <mergeCell ref="M36:N36"/>
    <mergeCell ref="O30:S30"/>
    <mergeCell ref="O31:S31"/>
    <mergeCell ref="O32:S32"/>
    <mergeCell ref="O33:S33"/>
    <mergeCell ref="O34:S34"/>
    <mergeCell ref="J30:L30"/>
    <mergeCell ref="J31:L31"/>
    <mergeCell ref="J32:L32"/>
    <mergeCell ref="M33:N33"/>
    <mergeCell ref="M34:N34"/>
    <mergeCell ref="M30:N30"/>
    <mergeCell ref="M31:N31"/>
    <mergeCell ref="M32:N32"/>
    <mergeCell ref="J33:L33"/>
    <mergeCell ref="J34:L34"/>
    <mergeCell ref="J27:L27"/>
    <mergeCell ref="M27:N27"/>
    <mergeCell ref="O27:S27"/>
    <mergeCell ref="J28:L28"/>
    <mergeCell ref="J29:L29"/>
    <mergeCell ref="O28:S28"/>
    <mergeCell ref="O29:S29"/>
    <mergeCell ref="M28:N28"/>
    <mergeCell ref="M29:N29"/>
    <mergeCell ref="D39:G39"/>
    <mergeCell ref="I39:U39"/>
    <mergeCell ref="I40:U40"/>
    <mergeCell ref="H1:R1"/>
    <mergeCell ref="B7:B8"/>
    <mergeCell ref="O5:R5"/>
    <mergeCell ref="J5:M5"/>
    <mergeCell ref="H2:R2"/>
    <mergeCell ref="D5:H5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F27:H27"/>
    <mergeCell ref="F28:H28"/>
    <mergeCell ref="F29:H29"/>
    <mergeCell ref="F30:H30"/>
    <mergeCell ref="F31:H31"/>
    <mergeCell ref="F36:H36"/>
    <mergeCell ref="F32:H32"/>
    <mergeCell ref="F33:H33"/>
    <mergeCell ref="F34:H34"/>
    <mergeCell ref="F35:H35"/>
    <mergeCell ref="F37:H37"/>
    <mergeCell ref="F38:H38"/>
    <mergeCell ref="D37:E37"/>
    <mergeCell ref="D38:E38"/>
    <mergeCell ref="B37:C37"/>
    <mergeCell ref="B38:C38"/>
  </mergeCells>
  <phoneticPr fontId="25" type="noConversion"/>
  <conditionalFormatting sqref="N9:O9">
    <cfRule type="cellIs" dxfId="119" priority="59" stopIfTrue="1" operator="between">
      <formula>1</formula>
      <formula>300</formula>
    </cfRule>
    <cfRule type="cellIs" dxfId="118" priority="60" stopIfTrue="1" operator="lessThanOrEqual">
      <formula>0</formula>
    </cfRule>
  </conditionalFormatting>
  <conditionalFormatting sqref="J9:M9">
    <cfRule type="cellIs" dxfId="117" priority="57" stopIfTrue="1" operator="between">
      <formula>1</formula>
      <formula>300</formula>
    </cfRule>
    <cfRule type="cellIs" dxfId="116" priority="58" stopIfTrue="1" operator="lessThanOrEqual">
      <formula>0</formula>
    </cfRule>
  </conditionalFormatting>
  <conditionalFormatting sqref="N13:O13">
    <cfRule type="cellIs" dxfId="115" priority="55" stopIfTrue="1" operator="between">
      <formula>1</formula>
      <formula>300</formula>
    </cfRule>
    <cfRule type="cellIs" dxfId="114" priority="56" stopIfTrue="1" operator="lessThanOrEqual">
      <formula>0</formula>
    </cfRule>
  </conditionalFormatting>
  <conditionalFormatting sqref="J13:M13">
    <cfRule type="cellIs" dxfId="113" priority="53" stopIfTrue="1" operator="between">
      <formula>1</formula>
      <formula>300</formula>
    </cfRule>
    <cfRule type="cellIs" dxfId="112" priority="54" stopIfTrue="1" operator="lessThanOrEqual">
      <formula>0</formula>
    </cfRule>
  </conditionalFormatting>
  <conditionalFormatting sqref="N14:O14">
    <cfRule type="cellIs" dxfId="111" priority="51" stopIfTrue="1" operator="between">
      <formula>1</formula>
      <formula>300</formula>
    </cfRule>
    <cfRule type="cellIs" dxfId="110" priority="52" stopIfTrue="1" operator="lessThanOrEqual">
      <formula>0</formula>
    </cfRule>
  </conditionalFormatting>
  <conditionalFormatting sqref="J14:M14">
    <cfRule type="cellIs" dxfId="109" priority="49" stopIfTrue="1" operator="between">
      <formula>1</formula>
      <formula>300</formula>
    </cfRule>
    <cfRule type="cellIs" dxfId="108" priority="50" stopIfTrue="1" operator="lessThanOrEqual">
      <formula>0</formula>
    </cfRule>
  </conditionalFormatting>
  <conditionalFormatting sqref="N15:O15">
    <cfRule type="cellIs" dxfId="107" priority="47" stopIfTrue="1" operator="between">
      <formula>1</formula>
      <formula>300</formula>
    </cfRule>
    <cfRule type="cellIs" dxfId="106" priority="48" stopIfTrue="1" operator="lessThanOrEqual">
      <formula>0</formula>
    </cfRule>
  </conditionalFormatting>
  <conditionalFormatting sqref="J15:M15">
    <cfRule type="cellIs" dxfId="105" priority="45" stopIfTrue="1" operator="between">
      <formula>1</formula>
      <formula>300</formula>
    </cfRule>
    <cfRule type="cellIs" dxfId="104" priority="46" stopIfTrue="1" operator="lessThanOrEqual">
      <formula>0</formula>
    </cfRule>
  </conditionalFormatting>
  <conditionalFormatting sqref="N16:O16">
    <cfRule type="cellIs" dxfId="103" priority="43" stopIfTrue="1" operator="between">
      <formula>1</formula>
      <formula>300</formula>
    </cfRule>
    <cfRule type="cellIs" dxfId="102" priority="44" stopIfTrue="1" operator="lessThanOrEqual">
      <formula>0</formula>
    </cfRule>
  </conditionalFormatting>
  <conditionalFormatting sqref="J16:M16">
    <cfRule type="cellIs" dxfId="101" priority="41" stopIfTrue="1" operator="between">
      <formula>1</formula>
      <formula>300</formula>
    </cfRule>
    <cfRule type="cellIs" dxfId="100" priority="42" stopIfTrue="1" operator="lessThanOrEqual">
      <formula>0</formula>
    </cfRule>
  </conditionalFormatting>
  <conditionalFormatting sqref="N17:O17">
    <cfRule type="cellIs" dxfId="99" priority="39" stopIfTrue="1" operator="between">
      <formula>1</formula>
      <formula>300</formula>
    </cfRule>
    <cfRule type="cellIs" dxfId="98" priority="40" stopIfTrue="1" operator="lessThanOrEqual">
      <formula>0</formula>
    </cfRule>
  </conditionalFormatting>
  <conditionalFormatting sqref="J17:M17">
    <cfRule type="cellIs" dxfId="97" priority="37" stopIfTrue="1" operator="between">
      <formula>1</formula>
      <formula>300</formula>
    </cfRule>
    <cfRule type="cellIs" dxfId="96" priority="38" stopIfTrue="1" operator="lessThanOrEqual">
      <formula>0</formula>
    </cfRule>
  </conditionalFormatting>
  <conditionalFormatting sqref="N18:O18">
    <cfRule type="cellIs" dxfId="95" priority="35" stopIfTrue="1" operator="between">
      <formula>1</formula>
      <formula>300</formula>
    </cfRule>
    <cfRule type="cellIs" dxfId="94" priority="36" stopIfTrue="1" operator="lessThanOrEqual">
      <formula>0</formula>
    </cfRule>
  </conditionalFormatting>
  <conditionalFormatting sqref="J18:M18">
    <cfRule type="cellIs" dxfId="93" priority="33" stopIfTrue="1" operator="between">
      <formula>1</formula>
      <formula>300</formula>
    </cfRule>
    <cfRule type="cellIs" dxfId="92" priority="34" stopIfTrue="1" operator="lessThanOrEqual">
      <formula>0</formula>
    </cfRule>
  </conditionalFormatting>
  <conditionalFormatting sqref="N19:O19">
    <cfRule type="cellIs" dxfId="91" priority="31" stopIfTrue="1" operator="between">
      <formula>1</formula>
      <formula>300</formula>
    </cfRule>
    <cfRule type="cellIs" dxfId="90" priority="32" stopIfTrue="1" operator="lessThanOrEqual">
      <formula>0</formula>
    </cfRule>
  </conditionalFormatting>
  <conditionalFormatting sqref="J19:M19">
    <cfRule type="cellIs" dxfId="89" priority="29" stopIfTrue="1" operator="between">
      <formula>1</formula>
      <formula>300</formula>
    </cfRule>
    <cfRule type="cellIs" dxfId="88" priority="30" stopIfTrue="1" operator="lessThanOrEqual">
      <formula>0</formula>
    </cfRule>
  </conditionalFormatting>
  <conditionalFormatting sqref="N20:O20">
    <cfRule type="cellIs" dxfId="87" priority="27" stopIfTrue="1" operator="between">
      <formula>1</formula>
      <formula>300</formula>
    </cfRule>
    <cfRule type="cellIs" dxfId="86" priority="28" stopIfTrue="1" operator="lessThanOrEqual">
      <formula>0</formula>
    </cfRule>
  </conditionalFormatting>
  <conditionalFormatting sqref="J20:M20">
    <cfRule type="cellIs" dxfId="85" priority="25" stopIfTrue="1" operator="between">
      <formula>1</formula>
      <formula>300</formula>
    </cfRule>
    <cfRule type="cellIs" dxfId="84" priority="26" stopIfTrue="1" operator="lessThanOrEqual">
      <formula>0</formula>
    </cfRule>
  </conditionalFormatting>
  <conditionalFormatting sqref="N21:O21">
    <cfRule type="cellIs" dxfId="83" priority="23" stopIfTrue="1" operator="between">
      <formula>1</formula>
      <formula>300</formula>
    </cfRule>
    <cfRule type="cellIs" dxfId="82" priority="24" stopIfTrue="1" operator="lessThanOrEqual">
      <formula>0</formula>
    </cfRule>
  </conditionalFormatting>
  <conditionalFormatting sqref="J21:M21">
    <cfRule type="cellIs" dxfId="81" priority="21" stopIfTrue="1" operator="between">
      <formula>1</formula>
      <formula>300</formula>
    </cfRule>
    <cfRule type="cellIs" dxfId="80" priority="22" stopIfTrue="1" operator="lessThanOrEqual">
      <formula>0</formula>
    </cfRule>
  </conditionalFormatting>
  <conditionalFormatting sqref="N22:O22">
    <cfRule type="cellIs" dxfId="79" priority="19" stopIfTrue="1" operator="between">
      <formula>1</formula>
      <formula>300</formula>
    </cfRule>
    <cfRule type="cellIs" dxfId="78" priority="20" stopIfTrue="1" operator="lessThanOrEqual">
      <formula>0</formula>
    </cfRule>
  </conditionalFormatting>
  <conditionalFormatting sqref="J22:M22">
    <cfRule type="cellIs" dxfId="77" priority="17" stopIfTrue="1" operator="between">
      <formula>1</formula>
      <formula>300</formula>
    </cfRule>
    <cfRule type="cellIs" dxfId="76" priority="18" stopIfTrue="1" operator="lessThanOrEqual">
      <formula>0</formula>
    </cfRule>
  </conditionalFormatting>
  <conditionalFormatting sqref="N23:O23">
    <cfRule type="cellIs" dxfId="75" priority="15" stopIfTrue="1" operator="between">
      <formula>1</formula>
      <formula>300</formula>
    </cfRule>
    <cfRule type="cellIs" dxfId="74" priority="16" stopIfTrue="1" operator="lessThanOrEqual">
      <formula>0</formula>
    </cfRule>
  </conditionalFormatting>
  <conditionalFormatting sqref="J23:M23">
    <cfRule type="cellIs" dxfId="73" priority="13" stopIfTrue="1" operator="between">
      <formula>1</formula>
      <formula>300</formula>
    </cfRule>
    <cfRule type="cellIs" dxfId="72" priority="14" stopIfTrue="1" operator="lessThanOrEqual">
      <formula>0</formula>
    </cfRule>
  </conditionalFormatting>
  <conditionalFormatting sqref="N24:O24">
    <cfRule type="cellIs" dxfId="71" priority="11" stopIfTrue="1" operator="between">
      <formula>1</formula>
      <formula>300</formula>
    </cfRule>
    <cfRule type="cellIs" dxfId="70" priority="12" stopIfTrue="1" operator="lessThanOrEqual">
      <formula>0</formula>
    </cfRule>
  </conditionalFormatting>
  <conditionalFormatting sqref="J24:M24">
    <cfRule type="cellIs" dxfId="69" priority="9" stopIfTrue="1" operator="between">
      <formula>1</formula>
      <formula>300</formula>
    </cfRule>
    <cfRule type="cellIs" dxfId="68" priority="10" stopIfTrue="1" operator="lessThanOrEqual">
      <formula>0</formula>
    </cfRule>
  </conditionalFormatting>
  <conditionalFormatting sqref="K12">
    <cfRule type="cellIs" dxfId="67" priority="1" stopIfTrue="1" operator="between">
      <formula>1</formula>
      <formula>300</formula>
    </cfRule>
  </conditionalFormatting>
  <conditionalFormatting sqref="K12">
    <cfRule type="cellIs" dxfId="66" priority="2" stopIfTrue="1" operator="lessThanOrEqual">
      <formula>0</formula>
    </cfRule>
  </conditionalFormatting>
  <conditionalFormatting sqref="J10:O10">
    <cfRule type="cellIs" dxfId="65" priority="3" stopIfTrue="1" operator="between">
      <formula>1</formula>
      <formula>300</formula>
    </cfRule>
  </conditionalFormatting>
  <conditionalFormatting sqref="J10:O10">
    <cfRule type="cellIs" dxfId="64" priority="4" stopIfTrue="1" operator="lessThanOrEqual">
      <formula>0</formula>
    </cfRule>
  </conditionalFormatting>
  <conditionalFormatting sqref="J11:O11">
    <cfRule type="cellIs" dxfId="63" priority="5" stopIfTrue="1" operator="between">
      <formula>1</formula>
      <formula>300</formula>
    </cfRule>
  </conditionalFormatting>
  <conditionalFormatting sqref="J11:O11">
    <cfRule type="cellIs" dxfId="62" priority="6" stopIfTrue="1" operator="lessThanOrEqual">
      <formula>0</formula>
    </cfRule>
  </conditionalFormatting>
  <conditionalFormatting sqref="J12:O12">
    <cfRule type="cellIs" dxfId="61" priority="7" stopIfTrue="1" operator="between">
      <formula>1</formula>
      <formula>300</formula>
    </cfRule>
  </conditionalFormatting>
  <conditionalFormatting sqref="J12:O12">
    <cfRule type="cellIs" dxfId="60" priority="8" stopIfTrue="1" operator="lessThanOrEqual">
      <formula>0</formula>
    </cfRule>
  </conditionalFormatting>
  <dataValidations count="4">
    <dataValidation type="list" allowBlank="1" showInputMessage="1" showErrorMessage="1" errorTitle="Feil_i_vektklasse" error="Feil verdi i vektklasse" sqref="C9:C24" xr:uid="{54AF4B2C-BF62-D149-A878-851F99489990}">
      <formula1>"40,45,49,55,59,64,71,76,81,+81,87,+87,49,55,61,67,73,81,89,96,102,+102,109,+109"</formula1>
    </dataValidation>
    <dataValidation type="list" allowBlank="1" showInputMessage="1" showErrorMessage="1" errorTitle="Feil_i_kategori" error="Feil verdi i kategori" sqref="E9:E24" xr:uid="{6A463B08-2DF6-7D43-BC58-F0D3DB56AB4D}">
      <formula1>"UM,JM,SM,UK,JK,SK,M35,M40,M45,M50,M55,M60,M65,M70,M75,M80,M85,M90,K35,K40,K45,K50,K55,K60,K65,K70,K75,K80,K85,K90"</formula1>
    </dataValidation>
    <dataValidation type="list" allowBlank="1" showInputMessage="1" showErrorMessage="1" sqref="J28:L38 B28:C38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H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D5C7-19A3-B047-A46E-2A96DA1BD936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120" workbookViewId="0">
      <selection activeCell="AH22" sqref="AH22"/>
    </sheetView>
  </sheetViews>
  <sheetFormatPr baseColWidth="10" defaultColWidth="9.140625" defaultRowHeight="13.15" x14ac:dyDescent="0.4"/>
  <cols>
    <col min="1" max="1" width="9.140625" style="3"/>
    <col min="2" max="2" width="10.140625" style="3" bestFit="1" customWidth="1"/>
    <col min="3" max="3" width="6.28515625" style="1" customWidth="1"/>
    <col min="4" max="4" width="8.7109375" style="1" customWidth="1"/>
    <col min="5" max="5" width="6.28515625" style="19" customWidth="1"/>
    <col min="6" max="6" width="10.7109375" style="1" customWidth="1"/>
    <col min="7" max="7" width="3.85546875" style="1" customWidth="1"/>
    <col min="8" max="8" width="27.7109375" style="4" customWidth="1"/>
    <col min="9" max="9" width="20.28515625" style="4" customWidth="1"/>
    <col min="10" max="10" width="7.140625" style="1" customWidth="1"/>
    <col min="11" max="11" width="7.140625" style="21" customWidth="1"/>
    <col min="12" max="15" width="7.140625" style="1" customWidth="1"/>
    <col min="16" max="18" width="7.7109375" style="1" customWidth="1"/>
    <col min="19" max="19" width="10.7109375" style="20" customWidth="1"/>
    <col min="20" max="20" width="11.28515625" style="20" customWidth="1"/>
    <col min="21" max="22" width="5.7109375" style="20" customWidth="1"/>
    <col min="23" max="23" width="14.140625" style="3" customWidth="1"/>
    <col min="24" max="26" width="9.140625" style="3" hidden="1" customWidth="1"/>
    <col min="27" max="27" width="7.85546875" style="3" hidden="1" customWidth="1"/>
    <col min="28" max="28" width="9.140625" style="3" hidden="1" customWidth="1"/>
    <col min="29" max="30" width="9.140625" style="2" hidden="1" customWidth="1"/>
    <col min="31" max="16384" width="9.140625" style="3"/>
  </cols>
  <sheetData>
    <row r="1" spans="2:30" ht="53.25" customHeight="1" x14ac:dyDescent="1.6">
      <c r="H1" s="111" t="s">
        <v>50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30" ht="24.75" customHeight="1" x14ac:dyDescent="1.05">
      <c r="H2" s="116" t="s">
        <v>28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4" spans="2:30" ht="12" customHeight="1" x14ac:dyDescent="0.4"/>
    <row r="5" spans="2:30" s="5" customFormat="1" ht="15.4" x14ac:dyDescent="0.45">
      <c r="C5" s="27" t="s">
        <v>23</v>
      </c>
      <c r="D5" s="115"/>
      <c r="E5" s="115"/>
      <c r="F5" s="115"/>
      <c r="G5" s="115"/>
      <c r="H5" s="115"/>
      <c r="I5" s="27" t="s">
        <v>0</v>
      </c>
      <c r="J5" s="115"/>
      <c r="K5" s="115"/>
      <c r="L5" s="115"/>
      <c r="M5" s="115"/>
      <c r="N5" s="27" t="s">
        <v>1</v>
      </c>
      <c r="O5" s="114"/>
      <c r="P5" s="114"/>
      <c r="Q5" s="114"/>
      <c r="R5" s="114"/>
      <c r="S5" s="27" t="s">
        <v>2</v>
      </c>
      <c r="T5" s="33"/>
      <c r="U5" s="28" t="s">
        <v>20</v>
      </c>
      <c r="V5" s="29">
        <v>2</v>
      </c>
      <c r="AC5" s="40"/>
      <c r="AD5" s="40"/>
    </row>
    <row r="6" spans="2:30" x14ac:dyDescent="0.4">
      <c r="AB6" s="43" t="s">
        <v>34</v>
      </c>
      <c r="AC6" s="43" t="s">
        <v>34</v>
      </c>
      <c r="AD6" s="43" t="s">
        <v>34</v>
      </c>
    </row>
    <row r="7" spans="2:30" s="1" customFormat="1" x14ac:dyDescent="0.4">
      <c r="B7" s="112" t="s">
        <v>40</v>
      </c>
      <c r="C7" s="11" t="s">
        <v>3</v>
      </c>
      <c r="D7" s="11" t="s">
        <v>4</v>
      </c>
      <c r="E7" s="85" t="s">
        <v>21</v>
      </c>
      <c r="F7" s="11" t="s">
        <v>5</v>
      </c>
      <c r="G7" s="11" t="s">
        <v>26</v>
      </c>
      <c r="H7" s="11" t="s">
        <v>6</v>
      </c>
      <c r="I7" s="11" t="s">
        <v>7</v>
      </c>
      <c r="J7" s="9"/>
      <c r="K7" s="87" t="s">
        <v>8</v>
      </c>
      <c r="L7" s="11"/>
      <c r="M7" s="11"/>
      <c r="N7" s="10" t="s">
        <v>9</v>
      </c>
      <c r="O7" s="11"/>
      <c r="P7" s="88" t="s">
        <v>24</v>
      </c>
      <c r="Q7" s="11"/>
      <c r="R7" s="11" t="s">
        <v>10</v>
      </c>
      <c r="S7" s="13" t="s">
        <v>11</v>
      </c>
      <c r="T7" s="90" t="s">
        <v>11</v>
      </c>
      <c r="U7" s="13" t="s">
        <v>12</v>
      </c>
      <c r="V7" s="13" t="s">
        <v>17</v>
      </c>
      <c r="W7" s="13" t="s">
        <v>13</v>
      </c>
      <c r="X7" s="2"/>
      <c r="AB7" s="44" t="s">
        <v>35</v>
      </c>
      <c r="AC7" s="44" t="s">
        <v>35</v>
      </c>
      <c r="AD7" s="44" t="s">
        <v>35</v>
      </c>
    </row>
    <row r="8" spans="2:30" s="1" customFormat="1" x14ac:dyDescent="0.4">
      <c r="B8" s="113"/>
      <c r="C8" s="12" t="s">
        <v>14</v>
      </c>
      <c r="D8" s="12" t="s">
        <v>15</v>
      </c>
      <c r="E8" s="86" t="s">
        <v>22</v>
      </c>
      <c r="F8" s="12" t="s">
        <v>19</v>
      </c>
      <c r="G8" s="12" t="s">
        <v>27</v>
      </c>
      <c r="H8" s="12"/>
      <c r="I8" s="12"/>
      <c r="J8" s="91">
        <v>1</v>
      </c>
      <c r="K8" s="91">
        <v>2</v>
      </c>
      <c r="L8" s="92">
        <v>3</v>
      </c>
      <c r="M8" s="92">
        <v>1</v>
      </c>
      <c r="N8" s="91">
        <v>2</v>
      </c>
      <c r="O8" s="92">
        <v>3</v>
      </c>
      <c r="P8" s="89" t="s">
        <v>25</v>
      </c>
      <c r="Q8" s="12"/>
      <c r="R8" s="12" t="s">
        <v>16</v>
      </c>
      <c r="S8" s="14"/>
      <c r="T8" s="14" t="s">
        <v>30</v>
      </c>
      <c r="U8" s="14"/>
      <c r="V8" s="14"/>
      <c r="W8" s="14"/>
      <c r="Y8" s="1" t="s">
        <v>38</v>
      </c>
      <c r="Z8" s="1" t="s">
        <v>29</v>
      </c>
      <c r="AA8" s="2" t="s">
        <v>30</v>
      </c>
      <c r="AB8" s="44" t="s">
        <v>36</v>
      </c>
      <c r="AC8" s="44" t="s">
        <v>39</v>
      </c>
      <c r="AD8" s="44" t="s">
        <v>37</v>
      </c>
    </row>
    <row r="9" spans="2:30" s="8" customFormat="1" ht="20.100000000000001" customHeight="1" x14ac:dyDescent="0.4">
      <c r="B9" s="84"/>
      <c r="C9" s="73"/>
      <c r="D9" s="74"/>
      <c r="E9" s="75"/>
      <c r="F9" s="76"/>
      <c r="G9" s="77"/>
      <c r="H9" s="78"/>
      <c r="I9" s="78"/>
      <c r="J9" s="79"/>
      <c r="K9" s="80"/>
      <c r="L9" s="79"/>
      <c r="M9" s="79"/>
      <c r="N9" s="79"/>
      <c r="O9" s="79"/>
      <c r="P9" s="81">
        <f t="shared" ref="P9:P24" si="0">IF(MAX(J9:L9)&lt;0,0,TRUNC(MAX(J9:L9)/1)*1)</f>
        <v>0</v>
      </c>
      <c r="Q9" s="81">
        <f t="shared" ref="Q9:Q24" si="1">IF(MAX(M9:O9)&lt;0,0,TRUNC(MAX(M9:O9)/1)*1)</f>
        <v>0</v>
      </c>
      <c r="R9" s="81">
        <f t="shared" ref="R9:R24" si="2">IF(P9=0,0,IF(Q9=0,0,SUM(P9:Q9)))</f>
        <v>0</v>
      </c>
      <c r="S9" s="82" t="str">
        <f t="shared" ref="S9:S24" si="3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82" t="str">
        <f t="shared" ref="T9:T24" si="4">IF(AA9=1,S9*AD9,"")</f>
        <v/>
      </c>
      <c r="U9" s="77"/>
      <c r="V9" s="75"/>
      <c r="W9" s="83" t="str">
        <f t="shared" ref="W9:W24" si="5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30">
        <f>T5</f>
        <v>0</v>
      </c>
      <c r="Y9" s="1" t="b">
        <f t="shared" ref="Y9:Y24" si="6">IF(ISNUMBER(FIND("M",E9)),"m",IF(ISNUMBER(FIND("K",E9)),"k"))</f>
        <v>0</v>
      </c>
      <c r="Z9" s="38">
        <f t="shared" ref="Z9:Z24" si="7">IF(OR(F9="",X9=""),0,(YEAR(X9)-YEAR(F9)))</f>
        <v>0</v>
      </c>
      <c r="AA9" s="39">
        <f>IF(Z9&gt;34,1,0)</f>
        <v>0</v>
      </c>
      <c r="AB9" s="8" t="b">
        <f>IF(AA9=1,LOOKUP(Z9,'Meltzer-Faber'!A3:A63,'Meltzer-Faber'!B3:B63))</f>
        <v>0</v>
      </c>
      <c r="AC9" s="41" t="b">
        <f>IF(AA9=1,LOOKUP(Z9,'Meltzer-Faber'!A3:A63,'Meltzer-Faber'!C3:C63))</f>
        <v>0</v>
      </c>
      <c r="AD9" s="41" t="str">
        <f>IF(Y9="m",AB9,IF(Y9="k",AC9,""))</f>
        <v/>
      </c>
    </row>
    <row r="10" spans="2:30" s="8" customFormat="1" ht="20.100000000000001" customHeight="1" x14ac:dyDescent="0.4">
      <c r="B10" s="50"/>
      <c r="C10" s="73"/>
      <c r="D10" s="93"/>
      <c r="E10" s="75"/>
      <c r="F10" s="94"/>
      <c r="G10" s="95"/>
      <c r="H10" s="96" t="s">
        <v>18</v>
      </c>
      <c r="I10" s="96"/>
      <c r="J10" s="97"/>
      <c r="K10" s="98"/>
      <c r="L10" s="98"/>
      <c r="M10" s="97"/>
      <c r="N10" s="100"/>
      <c r="O10" s="99"/>
      <c r="P10" s="58">
        <f t="shared" si="0"/>
        <v>0</v>
      </c>
      <c r="Q10" s="58">
        <f t="shared" si="1"/>
        <v>0</v>
      </c>
      <c r="R10" s="58">
        <f t="shared" si="2"/>
        <v>0</v>
      </c>
      <c r="S10" s="59" t="str">
        <f t="shared" si="3"/>
        <v/>
      </c>
      <c r="T10" s="59" t="str">
        <f>IF(AA10=1,S10*AD10,"")</f>
        <v/>
      </c>
      <c r="U10" s="54"/>
      <c r="V10" s="52"/>
      <c r="W10" s="60" t="str">
        <f>IF(R10="","",IF(D10="","",IF((Y10="k"),IF(D10&gt;153.655,1,IF(D10&lt;28,10^(0.783497476*LOG10(28/153.655)^2),10^(0.783497476*LOG10(D10/153.655)^2))),IF(D10&gt;175.508,1,IF(D10&lt;32,10^(0.75194503*LOG10(32/175.508)^2),10^(0.75194503*LOG10(D10/175.508)^2))))))</f>
        <v/>
      </c>
      <c r="X10" s="30">
        <f>T5</f>
        <v>0</v>
      </c>
      <c r="Y10" s="1" t="b">
        <f>IF(ISNUMBER(FIND("M",E10)),"m",IF(ISNUMBER(FIND("K",E10)),"k"))</f>
        <v>0</v>
      </c>
      <c r="Z10" s="38">
        <f>IF(OR(F10="",X10=""),0,(YEAR(X10)-YEAR(F10)))</f>
        <v>0</v>
      </c>
      <c r="AA10" s="45">
        <f>IF(Z10&gt;34,1,0)</f>
        <v>0</v>
      </c>
      <c r="AB10" s="8" t="b">
        <f>IF(AA10=1,LOOKUP(Z10,'Meltzer-Faber'!A3:A63,'Meltzer-Faber'!B3:B63))</f>
        <v>0</v>
      </c>
      <c r="AC10" s="41" t="b">
        <f>IF(AA10=1,LOOKUP(Z10,'Meltzer-Faber'!A3:A63,'Meltzer-Faber'!C3:C63))</f>
        <v>0</v>
      </c>
      <c r="AD10" s="41" t="str">
        <f t="shared" ref="AD10:AD24" si="8">IF(Y10="m",AB10,IF(Y10="k",AC10,""))</f>
        <v/>
      </c>
    </row>
    <row r="11" spans="2:30" s="8" customFormat="1" ht="20.100000000000001" customHeight="1" x14ac:dyDescent="0.4">
      <c r="B11" s="50"/>
      <c r="C11" s="73"/>
      <c r="D11" s="93"/>
      <c r="E11" s="75"/>
      <c r="F11" s="94"/>
      <c r="G11" s="95"/>
      <c r="H11" s="96"/>
      <c r="I11" s="96"/>
      <c r="J11" s="97"/>
      <c r="K11" s="98"/>
      <c r="L11" s="98"/>
      <c r="M11" s="97"/>
      <c r="N11" s="100"/>
      <c r="O11" s="99"/>
      <c r="P11" s="58">
        <f t="shared" si="0"/>
        <v>0</v>
      </c>
      <c r="Q11" s="58">
        <f t="shared" si="1"/>
        <v>0</v>
      </c>
      <c r="R11" s="58">
        <f t="shared" si="2"/>
        <v>0</v>
      </c>
      <c r="S11" s="59" t="str">
        <f t="shared" si="3"/>
        <v/>
      </c>
      <c r="T11" s="59" t="str">
        <f>IF(AA11=1,S11*AD11,"")</f>
        <v/>
      </c>
      <c r="U11" s="54"/>
      <c r="V11" s="52"/>
      <c r="W11" s="60" t="str">
        <f>IF(R11="","",IF(D11="","",IF((Y11="k"),IF(D11&gt;153.655,1,IF(D11&lt;28,10^(0.783497476*LOG10(28/153.655)^2),10^(0.783497476*LOG10(D11/153.655)^2))),IF(D11&gt;175.508,1,IF(D11&lt;32,10^(0.75194503*LOG10(32/175.508)^2),10^(0.75194503*LOG10(D11/175.508)^2))))))</f>
        <v/>
      </c>
      <c r="X11" s="30">
        <f>T5</f>
        <v>0</v>
      </c>
      <c r="Y11" s="1" t="b">
        <f>IF(ISNUMBER(FIND("M",E11)),"m",IF(ISNUMBER(FIND("K",E11)),"k"))</f>
        <v>0</v>
      </c>
      <c r="Z11" s="38">
        <f>IF(OR(F11="",X11=""),0,(YEAR(X11)-YEAR(F11)))</f>
        <v>0</v>
      </c>
      <c r="AA11" s="39">
        <f t="shared" ref="AA11:AA24" si="9">IF(Z11&gt;34,1,0)</f>
        <v>0</v>
      </c>
      <c r="AB11" s="8" t="b">
        <f>IF(AA11=1,LOOKUP(Z11,'Meltzer-Faber'!A3:A63,'Meltzer-Faber'!B3:B63))</f>
        <v>0</v>
      </c>
      <c r="AC11" s="41" t="b">
        <f>IF(AA11=1,LOOKUP(Z11,'Meltzer-Faber'!A3:A63,'Meltzer-Faber'!C3:C63))</f>
        <v>0</v>
      </c>
      <c r="AD11" s="41" t="str">
        <f t="shared" si="8"/>
        <v/>
      </c>
    </row>
    <row r="12" spans="2:30" s="8" customFormat="1" ht="20.100000000000001" customHeight="1" x14ac:dyDescent="0.4">
      <c r="B12" s="50"/>
      <c r="C12" s="73"/>
      <c r="D12" s="93"/>
      <c r="E12" s="75"/>
      <c r="F12" s="94"/>
      <c r="G12" s="95"/>
      <c r="H12" s="96"/>
      <c r="I12" s="96"/>
      <c r="J12" s="97"/>
      <c r="K12" s="98"/>
      <c r="L12" s="98"/>
      <c r="M12" s="97"/>
      <c r="N12" s="101"/>
      <c r="O12" s="99"/>
      <c r="P12" s="58">
        <f t="shared" si="0"/>
        <v>0</v>
      </c>
      <c r="Q12" s="58">
        <f t="shared" si="1"/>
        <v>0</v>
      </c>
      <c r="R12" s="58">
        <f t="shared" si="2"/>
        <v>0</v>
      </c>
      <c r="S12" s="59" t="str">
        <f t="shared" si="3"/>
        <v/>
      </c>
      <c r="T12" s="59" t="str">
        <f>IF(AA12=1,S12*AD12,"")</f>
        <v/>
      </c>
      <c r="U12" s="54"/>
      <c r="V12" s="52" t="s">
        <v>18</v>
      </c>
      <c r="W12" s="60" t="str">
        <f>IF(R12="","",IF(D12="","",IF((Y12="k"),IF(D12&gt;153.655,1,IF(D12&lt;28,10^(0.783497476*LOG10(28/153.655)^2),10^(0.783497476*LOG10(D12/153.655)^2))),IF(D12&gt;175.508,1,IF(D12&lt;32,10^(0.75194503*LOG10(32/175.508)^2),10^(0.75194503*LOG10(D12/175.508)^2))))))</f>
        <v/>
      </c>
      <c r="X12" s="30">
        <f>T5</f>
        <v>0</v>
      </c>
      <c r="Y12" s="1" t="b">
        <f>IF(ISNUMBER(FIND("M",E12)),"m",IF(ISNUMBER(FIND("K",E12)),"k"))</f>
        <v>0</v>
      </c>
      <c r="Z12" s="38">
        <f>IF(OR(F12="",X12=""),0,(YEAR(X12)-YEAR(F12)))</f>
        <v>0</v>
      </c>
      <c r="AA12" s="39">
        <f t="shared" si="9"/>
        <v>0</v>
      </c>
      <c r="AB12" s="8" t="b">
        <f>IF(AA12=1,LOOKUP(Z12,'Meltzer-Faber'!A3:A63,'Meltzer-Faber'!B3:B63))</f>
        <v>0</v>
      </c>
      <c r="AC12" s="41" t="b">
        <f>IF(AA12=1,LOOKUP(Z12,'Meltzer-Faber'!A3:A63,'Meltzer-Faber'!C3:C63))</f>
        <v>0</v>
      </c>
      <c r="AD12" s="41" t="str">
        <f t="shared" si="8"/>
        <v/>
      </c>
    </row>
    <row r="13" spans="2:30" s="8" customFormat="1" ht="20.100000000000001" customHeight="1" x14ac:dyDescent="0.4">
      <c r="B13" s="50"/>
      <c r="C13" s="73"/>
      <c r="D13" s="51"/>
      <c r="E13" s="75"/>
      <c r="F13" s="53"/>
      <c r="G13" s="54"/>
      <c r="H13" s="55"/>
      <c r="I13" s="55"/>
      <c r="J13" s="56"/>
      <c r="K13" s="57"/>
      <c r="L13" s="56"/>
      <c r="M13" s="56"/>
      <c r="N13" s="56"/>
      <c r="O13" s="56"/>
      <c r="P13" s="58">
        <f t="shared" si="0"/>
        <v>0</v>
      </c>
      <c r="Q13" s="58">
        <f t="shared" si="1"/>
        <v>0</v>
      </c>
      <c r="R13" s="58">
        <f t="shared" si="2"/>
        <v>0</v>
      </c>
      <c r="S13" s="59" t="str">
        <f t="shared" si="3"/>
        <v/>
      </c>
      <c r="T13" s="59" t="str">
        <f t="shared" si="4"/>
        <v/>
      </c>
      <c r="U13" s="54"/>
      <c r="V13" s="52" t="s">
        <v>18</v>
      </c>
      <c r="W13" s="60" t="str">
        <f t="shared" si="5"/>
        <v/>
      </c>
      <c r="X13" s="30">
        <f>T5</f>
        <v>0</v>
      </c>
      <c r="Y13" s="1" t="b">
        <f t="shared" si="6"/>
        <v>0</v>
      </c>
      <c r="Z13" s="38">
        <f t="shared" si="7"/>
        <v>0</v>
      </c>
      <c r="AA13" s="39">
        <f t="shared" si="9"/>
        <v>0</v>
      </c>
      <c r="AB13" s="8" t="b">
        <f>IF(AA13=1,LOOKUP(Z13,'Meltzer-Faber'!A3:A63,'Meltzer-Faber'!B3:B63))</f>
        <v>0</v>
      </c>
      <c r="AC13" s="41" t="b">
        <f>IF(AA13=1,LOOKUP(Z13,'Meltzer-Faber'!A3:A63,'Meltzer-Faber'!C3:C63))</f>
        <v>0</v>
      </c>
      <c r="AD13" s="41" t="str">
        <f t="shared" si="8"/>
        <v/>
      </c>
    </row>
    <row r="14" spans="2:30" s="8" customFormat="1" ht="20.100000000000001" customHeight="1" x14ac:dyDescent="0.4">
      <c r="B14" s="50"/>
      <c r="C14" s="73"/>
      <c r="D14" s="51"/>
      <c r="E14" s="75"/>
      <c r="F14" s="53"/>
      <c r="G14" s="54"/>
      <c r="H14" s="55"/>
      <c r="I14" s="55"/>
      <c r="J14" s="56"/>
      <c r="K14" s="57"/>
      <c r="L14" s="56"/>
      <c r="M14" s="56"/>
      <c r="N14" s="56"/>
      <c r="O14" s="56"/>
      <c r="P14" s="58">
        <f t="shared" si="0"/>
        <v>0</v>
      </c>
      <c r="Q14" s="58">
        <f t="shared" si="1"/>
        <v>0</v>
      </c>
      <c r="R14" s="58">
        <f t="shared" si="2"/>
        <v>0</v>
      </c>
      <c r="S14" s="59" t="str">
        <f t="shared" si="3"/>
        <v/>
      </c>
      <c r="T14" s="59" t="str">
        <f t="shared" si="4"/>
        <v/>
      </c>
      <c r="U14" s="54"/>
      <c r="V14" s="52" t="s">
        <v>18</v>
      </c>
      <c r="W14" s="60" t="str">
        <f t="shared" si="5"/>
        <v/>
      </c>
      <c r="X14" s="30">
        <f>T5</f>
        <v>0</v>
      </c>
      <c r="Y14" s="1" t="b">
        <f t="shared" si="6"/>
        <v>0</v>
      </c>
      <c r="Z14" s="38">
        <f t="shared" si="7"/>
        <v>0</v>
      </c>
      <c r="AA14" s="39">
        <f t="shared" si="9"/>
        <v>0</v>
      </c>
      <c r="AB14" s="8" t="b">
        <f>IF(AA14=1,LOOKUP(Z14,'Meltzer-Faber'!A3:A63,'Meltzer-Faber'!B3:B63))</f>
        <v>0</v>
      </c>
      <c r="AC14" s="41" t="b">
        <f>IF(AA14=1,LOOKUP(Z14,'Meltzer-Faber'!A3:A63,'Meltzer-Faber'!C3:C63))</f>
        <v>0</v>
      </c>
      <c r="AD14" s="41" t="str">
        <f t="shared" si="8"/>
        <v/>
      </c>
    </row>
    <row r="15" spans="2:30" s="8" customFormat="1" ht="20.100000000000001" customHeight="1" x14ac:dyDescent="0.4">
      <c r="B15" s="50"/>
      <c r="C15" s="73"/>
      <c r="D15" s="51"/>
      <c r="E15" s="75"/>
      <c r="F15" s="53"/>
      <c r="G15" s="54"/>
      <c r="H15" s="55"/>
      <c r="I15" s="55"/>
      <c r="J15" s="56"/>
      <c r="K15" s="57"/>
      <c r="L15" s="56"/>
      <c r="M15" s="56"/>
      <c r="N15" s="56"/>
      <c r="O15" s="56"/>
      <c r="P15" s="58">
        <f t="shared" si="0"/>
        <v>0</v>
      </c>
      <c r="Q15" s="58">
        <f t="shared" si="1"/>
        <v>0</v>
      </c>
      <c r="R15" s="58">
        <f t="shared" si="2"/>
        <v>0</v>
      </c>
      <c r="S15" s="59" t="str">
        <f t="shared" si="3"/>
        <v/>
      </c>
      <c r="T15" s="59" t="str">
        <f t="shared" si="4"/>
        <v/>
      </c>
      <c r="U15" s="54"/>
      <c r="V15" s="52"/>
      <c r="W15" s="60" t="str">
        <f t="shared" si="5"/>
        <v/>
      </c>
      <c r="X15" s="30">
        <f>T5</f>
        <v>0</v>
      </c>
      <c r="Y15" s="1" t="b">
        <f t="shared" si="6"/>
        <v>0</v>
      </c>
      <c r="Z15" s="38">
        <f t="shared" si="7"/>
        <v>0</v>
      </c>
      <c r="AA15" s="39">
        <f t="shared" si="9"/>
        <v>0</v>
      </c>
      <c r="AB15" s="8" t="b">
        <f>IF(AA15=1,LOOKUP(Z15,'Meltzer-Faber'!A3:A63,'Meltzer-Faber'!B3:B63))</f>
        <v>0</v>
      </c>
      <c r="AC15" s="41" t="b">
        <f>IF(AA15=1,LOOKUP(Z15,'Meltzer-Faber'!A3:A63,'Meltzer-Faber'!C3:C63))</f>
        <v>0</v>
      </c>
      <c r="AD15" s="41" t="str">
        <f t="shared" si="8"/>
        <v/>
      </c>
    </row>
    <row r="16" spans="2:30" s="8" customFormat="1" ht="20.100000000000001" customHeight="1" x14ac:dyDescent="0.4">
      <c r="B16" s="50"/>
      <c r="C16" s="73"/>
      <c r="D16" s="51"/>
      <c r="E16" s="75"/>
      <c r="F16" s="53"/>
      <c r="G16" s="54"/>
      <c r="H16" s="55"/>
      <c r="I16" s="55"/>
      <c r="J16" s="56"/>
      <c r="K16" s="57"/>
      <c r="L16" s="56"/>
      <c r="M16" s="56"/>
      <c r="N16" s="56"/>
      <c r="O16" s="56"/>
      <c r="P16" s="58">
        <f t="shared" si="0"/>
        <v>0</v>
      </c>
      <c r="Q16" s="58">
        <f t="shared" si="1"/>
        <v>0</v>
      </c>
      <c r="R16" s="58">
        <f t="shared" si="2"/>
        <v>0</v>
      </c>
      <c r="S16" s="59" t="str">
        <f t="shared" si="3"/>
        <v/>
      </c>
      <c r="T16" s="59" t="str">
        <f t="shared" si="4"/>
        <v/>
      </c>
      <c r="U16" s="54"/>
      <c r="V16" s="52"/>
      <c r="W16" s="60" t="str">
        <f t="shared" si="5"/>
        <v/>
      </c>
      <c r="X16" s="30">
        <f>T5</f>
        <v>0</v>
      </c>
      <c r="Y16" s="1" t="b">
        <f t="shared" si="6"/>
        <v>0</v>
      </c>
      <c r="Z16" s="38">
        <f t="shared" si="7"/>
        <v>0</v>
      </c>
      <c r="AA16" s="39">
        <f t="shared" si="9"/>
        <v>0</v>
      </c>
      <c r="AB16" s="8" t="b">
        <f>IF(AA16=1,LOOKUP(Z16,'Meltzer-Faber'!A3:A63,'Meltzer-Faber'!B3:B63))</f>
        <v>0</v>
      </c>
      <c r="AC16" s="41" t="b">
        <f>IF(AA16=1,LOOKUP(Z16,'Meltzer-Faber'!A3:A63,'Meltzer-Faber'!C3:C63))</f>
        <v>0</v>
      </c>
      <c r="AD16" s="41" t="str">
        <f t="shared" si="8"/>
        <v/>
      </c>
    </row>
    <row r="17" spans="2:30" s="8" customFormat="1" ht="20.100000000000001" customHeight="1" x14ac:dyDescent="0.4">
      <c r="B17" s="50"/>
      <c r="C17" s="73"/>
      <c r="D17" s="51"/>
      <c r="E17" s="75"/>
      <c r="F17" s="53"/>
      <c r="G17" s="54"/>
      <c r="H17" s="55"/>
      <c r="I17" s="55"/>
      <c r="J17" s="56"/>
      <c r="K17" s="57"/>
      <c r="L17" s="56"/>
      <c r="M17" s="56"/>
      <c r="N17" s="56"/>
      <c r="O17" s="56"/>
      <c r="P17" s="58">
        <f t="shared" si="0"/>
        <v>0</v>
      </c>
      <c r="Q17" s="58">
        <f t="shared" si="1"/>
        <v>0</v>
      </c>
      <c r="R17" s="58">
        <f t="shared" si="2"/>
        <v>0</v>
      </c>
      <c r="S17" s="59" t="str">
        <f t="shared" si="3"/>
        <v/>
      </c>
      <c r="T17" s="59" t="str">
        <f t="shared" si="4"/>
        <v/>
      </c>
      <c r="U17" s="54"/>
      <c r="V17" s="52"/>
      <c r="W17" s="60" t="str">
        <f t="shared" si="5"/>
        <v/>
      </c>
      <c r="X17" s="30">
        <f>T5</f>
        <v>0</v>
      </c>
      <c r="Y17" s="1" t="b">
        <f t="shared" si="6"/>
        <v>0</v>
      </c>
      <c r="Z17" s="38">
        <f t="shared" si="7"/>
        <v>0</v>
      </c>
      <c r="AA17" s="39">
        <f t="shared" si="9"/>
        <v>0</v>
      </c>
      <c r="AB17" s="8" t="b">
        <f>IF(AA17=1,LOOKUP(Z17,'Meltzer-Faber'!A3:A63,'Meltzer-Faber'!B3:B63))</f>
        <v>0</v>
      </c>
      <c r="AC17" s="41" t="b">
        <f>IF(AA17=1,LOOKUP(Z17,'Meltzer-Faber'!A3:A63,'Meltzer-Faber'!C3:C63))</f>
        <v>0</v>
      </c>
      <c r="AD17" s="41" t="str">
        <f t="shared" si="8"/>
        <v/>
      </c>
    </row>
    <row r="18" spans="2:30" s="8" customFormat="1" ht="20.100000000000001" customHeight="1" x14ac:dyDescent="0.4">
      <c r="B18" s="50"/>
      <c r="C18" s="73"/>
      <c r="D18" s="51"/>
      <c r="E18" s="75"/>
      <c r="F18" s="53"/>
      <c r="G18" s="54"/>
      <c r="H18" s="55"/>
      <c r="I18" s="55"/>
      <c r="J18" s="56"/>
      <c r="K18" s="57"/>
      <c r="L18" s="56"/>
      <c r="M18" s="56"/>
      <c r="N18" s="56"/>
      <c r="O18" s="56"/>
      <c r="P18" s="58">
        <f t="shared" si="0"/>
        <v>0</v>
      </c>
      <c r="Q18" s="58">
        <f t="shared" si="1"/>
        <v>0</v>
      </c>
      <c r="R18" s="58">
        <f t="shared" si="2"/>
        <v>0</v>
      </c>
      <c r="S18" s="59" t="str">
        <f t="shared" si="3"/>
        <v/>
      </c>
      <c r="T18" s="59" t="str">
        <f t="shared" si="4"/>
        <v/>
      </c>
      <c r="U18" s="54"/>
      <c r="V18" s="52" t="s">
        <v>18</v>
      </c>
      <c r="W18" s="60" t="str">
        <f t="shared" si="5"/>
        <v/>
      </c>
      <c r="X18" s="30">
        <f>T5</f>
        <v>0</v>
      </c>
      <c r="Y18" s="1" t="b">
        <f t="shared" si="6"/>
        <v>0</v>
      </c>
      <c r="Z18" s="38">
        <f t="shared" si="7"/>
        <v>0</v>
      </c>
      <c r="AA18" s="39">
        <f t="shared" si="9"/>
        <v>0</v>
      </c>
      <c r="AB18" s="8" t="b">
        <f>IF(AA18=1,LOOKUP(Z18,'Meltzer-Faber'!A3:A63,'Meltzer-Faber'!B3:B63))</f>
        <v>0</v>
      </c>
      <c r="AC18" s="41" t="b">
        <f>IF(AA18=1,LOOKUP(Z18,'Meltzer-Faber'!A3:A63,'Meltzer-Faber'!C3:C63))</f>
        <v>0</v>
      </c>
      <c r="AD18" s="41" t="str">
        <f t="shared" si="8"/>
        <v/>
      </c>
    </row>
    <row r="19" spans="2:30" s="8" customFormat="1" ht="20.100000000000001" customHeight="1" x14ac:dyDescent="0.4">
      <c r="B19" s="50"/>
      <c r="C19" s="73"/>
      <c r="D19" s="51"/>
      <c r="E19" s="75"/>
      <c r="F19" s="53"/>
      <c r="G19" s="54"/>
      <c r="H19" s="55"/>
      <c r="I19" s="55"/>
      <c r="J19" s="56"/>
      <c r="K19" s="57"/>
      <c r="L19" s="56"/>
      <c r="M19" s="56"/>
      <c r="N19" s="56"/>
      <c r="O19" s="56"/>
      <c r="P19" s="58">
        <f t="shared" si="0"/>
        <v>0</v>
      </c>
      <c r="Q19" s="58">
        <f t="shared" si="1"/>
        <v>0</v>
      </c>
      <c r="R19" s="58">
        <f t="shared" si="2"/>
        <v>0</v>
      </c>
      <c r="S19" s="59" t="str">
        <f t="shared" si="3"/>
        <v/>
      </c>
      <c r="T19" s="59" t="str">
        <f t="shared" si="4"/>
        <v/>
      </c>
      <c r="U19" s="54"/>
      <c r="V19" s="52"/>
      <c r="W19" s="60" t="str">
        <f t="shared" si="5"/>
        <v/>
      </c>
      <c r="X19" s="30">
        <f>T5</f>
        <v>0</v>
      </c>
      <c r="Y19" s="1" t="b">
        <f t="shared" si="6"/>
        <v>0</v>
      </c>
      <c r="Z19" s="38">
        <f t="shared" si="7"/>
        <v>0</v>
      </c>
      <c r="AA19" s="39">
        <f t="shared" si="9"/>
        <v>0</v>
      </c>
      <c r="AB19" s="8" t="b">
        <f>IF(AA19=1,LOOKUP(Z19,'Meltzer-Faber'!A3:A63,'Meltzer-Faber'!B3:B63))</f>
        <v>0</v>
      </c>
      <c r="AC19" s="41" t="b">
        <f>IF(AA19=1,LOOKUP(Z19,'Meltzer-Faber'!A3:A63,'Meltzer-Faber'!C3:C63))</f>
        <v>0</v>
      </c>
      <c r="AD19" s="41" t="str">
        <f t="shared" si="8"/>
        <v/>
      </c>
    </row>
    <row r="20" spans="2:30" s="8" customFormat="1" ht="20.100000000000001" customHeight="1" x14ac:dyDescent="0.4">
      <c r="B20" s="50"/>
      <c r="C20" s="73"/>
      <c r="D20" s="51"/>
      <c r="E20" s="75"/>
      <c r="F20" s="53"/>
      <c r="G20" s="54"/>
      <c r="H20" s="55"/>
      <c r="I20" s="55"/>
      <c r="J20" s="56"/>
      <c r="K20" s="57"/>
      <c r="L20" s="56"/>
      <c r="M20" s="56"/>
      <c r="N20" s="56"/>
      <c r="O20" s="56"/>
      <c r="P20" s="58">
        <f t="shared" si="0"/>
        <v>0</v>
      </c>
      <c r="Q20" s="58">
        <f t="shared" si="1"/>
        <v>0</v>
      </c>
      <c r="R20" s="58">
        <f t="shared" si="2"/>
        <v>0</v>
      </c>
      <c r="S20" s="59" t="str">
        <f t="shared" si="3"/>
        <v/>
      </c>
      <c r="T20" s="59" t="str">
        <f t="shared" si="4"/>
        <v/>
      </c>
      <c r="U20" s="54"/>
      <c r="V20" s="52"/>
      <c r="W20" s="60" t="str">
        <f t="shared" si="5"/>
        <v/>
      </c>
      <c r="X20" s="30">
        <f>T5</f>
        <v>0</v>
      </c>
      <c r="Y20" s="1" t="b">
        <f t="shared" si="6"/>
        <v>0</v>
      </c>
      <c r="Z20" s="38">
        <f t="shared" si="7"/>
        <v>0</v>
      </c>
      <c r="AA20" s="39">
        <f t="shared" si="9"/>
        <v>0</v>
      </c>
      <c r="AB20" s="8" t="b">
        <f>IF(AA20=1,LOOKUP(Z20,'Meltzer-Faber'!A3:A63,'Meltzer-Faber'!B3:B63))</f>
        <v>0</v>
      </c>
      <c r="AC20" s="41" t="b">
        <f>IF(AA20=1,LOOKUP(Z20,'Meltzer-Faber'!A3:A63,'Meltzer-Faber'!C3:C63))</f>
        <v>0</v>
      </c>
      <c r="AD20" s="41" t="str">
        <f t="shared" si="8"/>
        <v/>
      </c>
    </row>
    <row r="21" spans="2:30" s="8" customFormat="1" ht="20.100000000000001" customHeight="1" x14ac:dyDescent="0.4">
      <c r="B21" s="50"/>
      <c r="C21" s="73"/>
      <c r="D21" s="51"/>
      <c r="E21" s="75"/>
      <c r="F21" s="53"/>
      <c r="G21" s="54"/>
      <c r="H21" s="55"/>
      <c r="I21" s="55"/>
      <c r="J21" s="56"/>
      <c r="K21" s="57"/>
      <c r="L21" s="56"/>
      <c r="M21" s="56"/>
      <c r="N21" s="56"/>
      <c r="O21" s="56"/>
      <c r="P21" s="58">
        <f t="shared" si="0"/>
        <v>0</v>
      </c>
      <c r="Q21" s="58">
        <f t="shared" si="1"/>
        <v>0</v>
      </c>
      <c r="R21" s="58">
        <f t="shared" si="2"/>
        <v>0</v>
      </c>
      <c r="S21" s="59" t="str">
        <f t="shared" si="3"/>
        <v/>
      </c>
      <c r="T21" s="59" t="str">
        <f t="shared" si="4"/>
        <v/>
      </c>
      <c r="U21" s="54"/>
      <c r="V21" s="52"/>
      <c r="W21" s="60" t="str">
        <f t="shared" si="5"/>
        <v/>
      </c>
      <c r="X21" s="30">
        <f>T5</f>
        <v>0</v>
      </c>
      <c r="Y21" s="1" t="b">
        <f t="shared" si="6"/>
        <v>0</v>
      </c>
      <c r="Z21" s="38">
        <f t="shared" si="7"/>
        <v>0</v>
      </c>
      <c r="AA21" s="39">
        <f t="shared" si="9"/>
        <v>0</v>
      </c>
      <c r="AB21" s="8" t="b">
        <f>IF(AA21=1,LOOKUP(Z21,'Meltzer-Faber'!A3:A63,'Meltzer-Faber'!B3:B63))</f>
        <v>0</v>
      </c>
      <c r="AC21" s="41" t="b">
        <f>IF(AA21=1,LOOKUP(Z21,'Meltzer-Faber'!A3:A63,'Meltzer-Faber'!C3:C63))</f>
        <v>0</v>
      </c>
      <c r="AD21" s="41" t="str">
        <f t="shared" si="8"/>
        <v/>
      </c>
    </row>
    <row r="22" spans="2:30" s="8" customFormat="1" ht="20.100000000000001" customHeight="1" x14ac:dyDescent="0.4">
      <c r="B22" s="50"/>
      <c r="C22" s="73"/>
      <c r="D22" s="51"/>
      <c r="E22" s="75"/>
      <c r="F22" s="53"/>
      <c r="G22" s="54"/>
      <c r="H22" s="55"/>
      <c r="I22" s="55"/>
      <c r="J22" s="56"/>
      <c r="K22" s="57"/>
      <c r="L22" s="56"/>
      <c r="M22" s="56"/>
      <c r="N22" s="56"/>
      <c r="O22" s="56"/>
      <c r="P22" s="58">
        <f t="shared" si="0"/>
        <v>0</v>
      </c>
      <c r="Q22" s="58">
        <f t="shared" si="1"/>
        <v>0</v>
      </c>
      <c r="R22" s="58">
        <f t="shared" si="2"/>
        <v>0</v>
      </c>
      <c r="S22" s="59" t="str">
        <f t="shared" si="3"/>
        <v/>
      </c>
      <c r="T22" s="59" t="str">
        <f t="shared" si="4"/>
        <v/>
      </c>
      <c r="U22" s="54"/>
      <c r="V22" s="52"/>
      <c r="W22" s="60" t="str">
        <f t="shared" si="5"/>
        <v/>
      </c>
      <c r="X22" s="30">
        <f>T5</f>
        <v>0</v>
      </c>
      <c r="Y22" s="1" t="b">
        <f t="shared" si="6"/>
        <v>0</v>
      </c>
      <c r="Z22" s="38">
        <f t="shared" si="7"/>
        <v>0</v>
      </c>
      <c r="AA22" s="39">
        <f t="shared" si="9"/>
        <v>0</v>
      </c>
      <c r="AB22" s="8" t="b">
        <f>IF(AA22=1,LOOKUP(Z22,'Meltzer-Faber'!A3:A63,'Meltzer-Faber'!B3:B63))</f>
        <v>0</v>
      </c>
      <c r="AC22" s="41" t="b">
        <f>IF(AA22=1,LOOKUP(Z22,'Meltzer-Faber'!A3:A63,'Meltzer-Faber'!C3:C63))</f>
        <v>0</v>
      </c>
      <c r="AD22" s="41" t="str">
        <f t="shared" si="8"/>
        <v/>
      </c>
    </row>
    <row r="23" spans="2:30" s="8" customFormat="1" ht="20.100000000000001" customHeight="1" x14ac:dyDescent="0.4">
      <c r="B23" s="50"/>
      <c r="C23" s="73"/>
      <c r="D23" s="51"/>
      <c r="E23" s="75"/>
      <c r="F23" s="53"/>
      <c r="G23" s="54"/>
      <c r="H23" s="55"/>
      <c r="I23" s="55"/>
      <c r="J23" s="56"/>
      <c r="K23" s="57"/>
      <c r="L23" s="56"/>
      <c r="M23" s="56"/>
      <c r="N23" s="56"/>
      <c r="O23" s="56"/>
      <c r="P23" s="58">
        <f t="shared" si="0"/>
        <v>0</v>
      </c>
      <c r="Q23" s="58">
        <f t="shared" si="1"/>
        <v>0</v>
      </c>
      <c r="R23" s="58">
        <f t="shared" si="2"/>
        <v>0</v>
      </c>
      <c r="S23" s="59" t="str">
        <f t="shared" si="3"/>
        <v/>
      </c>
      <c r="T23" s="59" t="str">
        <f t="shared" si="4"/>
        <v/>
      </c>
      <c r="U23" s="54"/>
      <c r="V23" s="52"/>
      <c r="W23" s="60" t="str">
        <f t="shared" si="5"/>
        <v/>
      </c>
      <c r="X23" s="30">
        <f>T5</f>
        <v>0</v>
      </c>
      <c r="Y23" s="1" t="b">
        <f t="shared" si="6"/>
        <v>0</v>
      </c>
      <c r="Z23" s="38">
        <f t="shared" si="7"/>
        <v>0</v>
      </c>
      <c r="AA23" s="39">
        <f t="shared" si="9"/>
        <v>0</v>
      </c>
      <c r="AB23" s="8" t="b">
        <f>IF(AA23=1,LOOKUP(Z23,'Meltzer-Faber'!A3:A63,'Meltzer-Faber'!B3:B63))</f>
        <v>0</v>
      </c>
      <c r="AC23" s="41" t="b">
        <f>IF(AA23=1,LOOKUP(Z23,'Meltzer-Faber'!A3:A63,'Meltzer-Faber'!C3:C63))</f>
        <v>0</v>
      </c>
      <c r="AD23" s="41" t="str">
        <f t="shared" si="8"/>
        <v/>
      </c>
    </row>
    <row r="24" spans="2:30" s="8" customFormat="1" ht="20.100000000000001" customHeight="1" x14ac:dyDescent="0.4">
      <c r="B24" s="61"/>
      <c r="C24" s="62"/>
      <c r="D24" s="63"/>
      <c r="E24" s="75"/>
      <c r="F24" s="65"/>
      <c r="G24" s="66"/>
      <c r="H24" s="67"/>
      <c r="I24" s="67"/>
      <c r="J24" s="68"/>
      <c r="K24" s="69"/>
      <c r="L24" s="68"/>
      <c r="M24" s="68"/>
      <c r="N24" s="68"/>
      <c r="O24" s="68"/>
      <c r="P24" s="70">
        <f t="shared" si="0"/>
        <v>0</v>
      </c>
      <c r="Q24" s="70">
        <f t="shared" si="1"/>
        <v>0</v>
      </c>
      <c r="R24" s="70">
        <f t="shared" si="2"/>
        <v>0</v>
      </c>
      <c r="S24" s="71" t="str">
        <f t="shared" si="3"/>
        <v/>
      </c>
      <c r="T24" s="71" t="str">
        <f t="shared" si="4"/>
        <v/>
      </c>
      <c r="U24" s="66"/>
      <c r="V24" s="64"/>
      <c r="W24" s="72" t="str">
        <f t="shared" si="5"/>
        <v/>
      </c>
      <c r="X24" s="30">
        <f>T5</f>
        <v>0</v>
      </c>
      <c r="Y24" s="1" t="b">
        <f t="shared" si="6"/>
        <v>0</v>
      </c>
      <c r="Z24" s="38">
        <f t="shared" si="7"/>
        <v>0</v>
      </c>
      <c r="AA24" s="39">
        <f t="shared" si="9"/>
        <v>0</v>
      </c>
      <c r="AB24" s="8" t="b">
        <f>IF(AA24=1,LOOKUP(Z24,'Meltzer-Faber'!A3:A63,'Meltzer-Faber'!B3:B63))</f>
        <v>0</v>
      </c>
      <c r="AC24" s="41" t="b">
        <f>IF(AA24=1,LOOKUP(Z24,'Meltzer-Faber'!A3:A63,'Meltzer-Faber'!C3:C63))</f>
        <v>0</v>
      </c>
      <c r="AD24" s="41" t="str">
        <f t="shared" si="8"/>
        <v/>
      </c>
    </row>
    <row r="25" spans="2:30" s="6" customFormat="1" ht="18.95" customHeight="1" x14ac:dyDescent="0.4">
      <c r="D25" s="46"/>
      <c r="E25" s="47"/>
      <c r="F25" s="7"/>
      <c r="G25" s="7"/>
      <c r="J25" s="48"/>
      <c r="K25" s="49"/>
      <c r="L25" s="48"/>
      <c r="M25" s="48" t="s">
        <v>18</v>
      </c>
      <c r="N25" s="48"/>
      <c r="O25" s="48"/>
      <c r="P25" s="47"/>
      <c r="Q25" s="47"/>
      <c r="R25" s="47"/>
      <c r="S25" s="22"/>
      <c r="T25" s="22"/>
      <c r="U25" s="22"/>
      <c r="V25" s="22"/>
      <c r="W25" s="7"/>
      <c r="X25" s="1"/>
      <c r="Y25" s="25"/>
      <c r="Z25" s="38">
        <f>(YEAR(X25)-YEAR(F25))</f>
        <v>0</v>
      </c>
      <c r="AA25" s="39">
        <f t="shared" ref="AA25" si="10">IF(Z27&gt;34,1,0)</f>
        <v>0</v>
      </c>
      <c r="AC25" s="7"/>
      <c r="AD25" s="7"/>
    </row>
    <row r="26" spans="2:30" s="6" customFormat="1" ht="21" customHeight="1" x14ac:dyDescent="0.4">
      <c r="D26" s="46"/>
      <c r="E26" s="47"/>
      <c r="F26" s="7"/>
      <c r="G26" s="7"/>
      <c r="J26" s="48"/>
      <c r="K26" s="49"/>
      <c r="L26" s="48"/>
      <c r="M26" s="48"/>
      <c r="N26" s="48"/>
      <c r="O26" s="48"/>
      <c r="P26" s="47"/>
      <c r="Q26" s="47"/>
      <c r="R26" s="47"/>
      <c r="S26" s="22"/>
      <c r="T26" s="22"/>
      <c r="U26" s="22"/>
      <c r="V26" s="22"/>
      <c r="W26" s="7"/>
      <c r="X26" s="1"/>
      <c r="Y26" s="25"/>
      <c r="Z26" s="38"/>
      <c r="AA26" s="39"/>
      <c r="AC26" s="7"/>
      <c r="AD26" s="7"/>
    </row>
    <row r="27" spans="2:30" customFormat="1" ht="23.1" customHeight="1" x14ac:dyDescent="0.4">
      <c r="B27" s="118" t="s">
        <v>41</v>
      </c>
      <c r="C27" s="108"/>
      <c r="D27" s="108" t="s">
        <v>40</v>
      </c>
      <c r="E27" s="108"/>
      <c r="F27" s="108" t="s">
        <v>6</v>
      </c>
      <c r="G27" s="108"/>
      <c r="H27" s="109"/>
      <c r="J27" s="119" t="s">
        <v>41</v>
      </c>
      <c r="K27" s="120"/>
      <c r="L27" s="120"/>
      <c r="M27" s="120" t="s">
        <v>40</v>
      </c>
      <c r="N27" s="120"/>
      <c r="O27" s="120" t="s">
        <v>6</v>
      </c>
      <c r="P27" s="120"/>
      <c r="Q27" s="120"/>
      <c r="R27" s="120"/>
      <c r="S27" s="121"/>
      <c r="T27" s="18"/>
      <c r="U27" s="18"/>
      <c r="V27" s="18"/>
      <c r="X27" s="3"/>
      <c r="Y27" s="3"/>
      <c r="Z27" s="3"/>
      <c r="AA27" s="1"/>
      <c r="AC27" s="42"/>
      <c r="AD27" s="42"/>
    </row>
    <row r="28" spans="2:30" s="5" customFormat="1" ht="20.100000000000001" customHeight="1" x14ac:dyDescent="0.4">
      <c r="B28" s="106" t="s">
        <v>48</v>
      </c>
      <c r="C28" s="102"/>
      <c r="D28" s="102"/>
      <c r="E28" s="102"/>
      <c r="F28" s="102"/>
      <c r="G28" s="102"/>
      <c r="H28" s="103"/>
      <c r="J28" s="122" t="s">
        <v>43</v>
      </c>
      <c r="K28" s="123"/>
      <c r="L28" s="123"/>
      <c r="M28" s="123"/>
      <c r="N28" s="123"/>
      <c r="O28" s="123"/>
      <c r="P28" s="123"/>
      <c r="Q28" s="123"/>
      <c r="R28" s="123"/>
      <c r="S28" s="124"/>
      <c r="AA28" s="1"/>
      <c r="AC28" s="40"/>
      <c r="AD28" s="40"/>
    </row>
    <row r="29" spans="2:30" s="5" customFormat="1" ht="21" customHeight="1" x14ac:dyDescent="0.4">
      <c r="B29" s="106" t="s">
        <v>44</v>
      </c>
      <c r="C29" s="102"/>
      <c r="D29" s="102"/>
      <c r="E29" s="102"/>
      <c r="F29" s="102"/>
      <c r="G29" s="102"/>
      <c r="H29" s="103"/>
      <c r="J29" s="122" t="s">
        <v>46</v>
      </c>
      <c r="K29" s="123"/>
      <c r="L29" s="123"/>
      <c r="M29" s="123"/>
      <c r="N29" s="123"/>
      <c r="O29" s="123"/>
      <c r="P29" s="123"/>
      <c r="Q29" s="123"/>
      <c r="R29" s="123"/>
      <c r="S29" s="124"/>
      <c r="AC29" s="40"/>
      <c r="AD29" s="40"/>
    </row>
    <row r="30" spans="2:30" s="5" customFormat="1" ht="18.95" customHeight="1" x14ac:dyDescent="0.4">
      <c r="B30" s="106" t="s">
        <v>44</v>
      </c>
      <c r="C30" s="102"/>
      <c r="D30" s="102"/>
      <c r="E30" s="102"/>
      <c r="F30" s="102"/>
      <c r="G30" s="102"/>
      <c r="H30" s="103"/>
      <c r="J30" s="122" t="s">
        <v>45</v>
      </c>
      <c r="K30" s="123"/>
      <c r="L30" s="123"/>
      <c r="M30" s="123"/>
      <c r="N30" s="123"/>
      <c r="O30" s="123"/>
      <c r="P30" s="123"/>
      <c r="Q30" s="123"/>
      <c r="R30" s="123"/>
      <c r="S30" s="124"/>
      <c r="AC30" s="40"/>
      <c r="AD30" s="40"/>
    </row>
    <row r="31" spans="2:30" s="5" customFormat="1" ht="21" customHeight="1" x14ac:dyDescent="0.4">
      <c r="B31" s="106" t="s">
        <v>44</v>
      </c>
      <c r="C31" s="102"/>
      <c r="D31" s="102"/>
      <c r="E31" s="102"/>
      <c r="F31" s="102"/>
      <c r="G31" s="102"/>
      <c r="H31" s="103"/>
      <c r="J31" s="122" t="s">
        <v>42</v>
      </c>
      <c r="K31" s="123"/>
      <c r="L31" s="123"/>
      <c r="M31" s="123"/>
      <c r="N31" s="123"/>
      <c r="O31" s="123"/>
      <c r="P31" s="123"/>
      <c r="Q31" s="123"/>
      <c r="R31" s="123"/>
      <c r="S31" s="124"/>
      <c r="Y31" s="5" t="s">
        <v>18</v>
      </c>
      <c r="AC31" s="40"/>
      <c r="AD31" s="40"/>
    </row>
    <row r="32" spans="2:30" s="5" customFormat="1" ht="20.100000000000001" customHeight="1" x14ac:dyDescent="0.4">
      <c r="B32" s="106" t="s">
        <v>44</v>
      </c>
      <c r="C32" s="102"/>
      <c r="D32" s="102"/>
      <c r="E32" s="102"/>
      <c r="F32" s="102"/>
      <c r="G32" s="102"/>
      <c r="H32" s="103"/>
      <c r="J32" s="122" t="s">
        <v>42</v>
      </c>
      <c r="K32" s="123"/>
      <c r="L32" s="123"/>
      <c r="M32" s="123"/>
      <c r="N32" s="123"/>
      <c r="O32" s="123"/>
      <c r="P32" s="123"/>
      <c r="Q32" s="123"/>
      <c r="R32" s="123"/>
      <c r="S32" s="124"/>
      <c r="AC32" s="40"/>
      <c r="AD32" s="40"/>
    </row>
    <row r="33" spans="2:22" ht="18.95" customHeight="1" x14ac:dyDescent="0.4">
      <c r="B33" s="106" t="s">
        <v>44</v>
      </c>
      <c r="C33" s="102"/>
      <c r="D33" s="102"/>
      <c r="E33" s="102"/>
      <c r="F33" s="102"/>
      <c r="G33" s="102"/>
      <c r="H33" s="103"/>
      <c r="I33" s="3"/>
      <c r="J33" s="122" t="s">
        <v>42</v>
      </c>
      <c r="K33" s="123"/>
      <c r="L33" s="123"/>
      <c r="M33" s="123"/>
      <c r="N33" s="123"/>
      <c r="O33" s="123"/>
      <c r="P33" s="123"/>
      <c r="Q33" s="123"/>
      <c r="R33" s="123"/>
      <c r="S33" s="124"/>
      <c r="T33" s="3"/>
      <c r="U33" s="3"/>
      <c r="V33" s="3"/>
    </row>
    <row r="34" spans="2:22" ht="20.100000000000001" customHeight="1" x14ac:dyDescent="0.4">
      <c r="B34" s="106" t="s">
        <v>47</v>
      </c>
      <c r="C34" s="102"/>
      <c r="D34" s="102"/>
      <c r="E34" s="102"/>
      <c r="F34" s="102"/>
      <c r="G34" s="102"/>
      <c r="H34" s="103"/>
      <c r="I34" s="3"/>
      <c r="J34" s="122" t="s">
        <v>42</v>
      </c>
      <c r="K34" s="123"/>
      <c r="L34" s="123"/>
      <c r="M34" s="123"/>
      <c r="N34" s="123"/>
      <c r="O34" s="123"/>
      <c r="P34" s="123"/>
      <c r="Q34" s="123"/>
      <c r="R34" s="123"/>
      <c r="S34" s="124"/>
      <c r="T34" s="3"/>
      <c r="U34" s="3"/>
      <c r="V34" s="3"/>
    </row>
    <row r="35" spans="2:22" ht="20.100000000000001" customHeight="1" x14ac:dyDescent="0.4">
      <c r="B35" s="106"/>
      <c r="C35" s="102"/>
      <c r="D35" s="102"/>
      <c r="E35" s="102"/>
      <c r="F35" s="102"/>
      <c r="G35" s="102"/>
      <c r="H35" s="103"/>
      <c r="I35" s="3"/>
      <c r="J35" s="122" t="s">
        <v>42</v>
      </c>
      <c r="K35" s="123"/>
      <c r="L35" s="123"/>
      <c r="M35" s="123"/>
      <c r="N35" s="123"/>
      <c r="O35" s="123"/>
      <c r="P35" s="123"/>
      <c r="Q35" s="123"/>
      <c r="R35" s="123"/>
      <c r="S35" s="124"/>
      <c r="T35" s="3"/>
      <c r="U35" s="3"/>
      <c r="V35" s="3"/>
    </row>
    <row r="36" spans="2:22" ht="18.95" customHeight="1" x14ac:dyDescent="0.4">
      <c r="B36" s="106"/>
      <c r="C36" s="117"/>
      <c r="D36" s="102"/>
      <c r="E36" s="102"/>
      <c r="F36" s="102"/>
      <c r="G36" s="102"/>
      <c r="H36" s="103"/>
      <c r="I36" s="3"/>
      <c r="J36" s="122"/>
      <c r="K36" s="123"/>
      <c r="L36" s="123"/>
      <c r="M36" s="123"/>
      <c r="N36" s="123"/>
      <c r="O36" s="123"/>
      <c r="P36" s="123"/>
      <c r="Q36" s="123"/>
      <c r="R36" s="123"/>
      <c r="S36" s="124"/>
      <c r="T36" s="3"/>
      <c r="U36" s="3"/>
      <c r="V36" s="3"/>
    </row>
    <row r="37" spans="2:22" ht="18" customHeight="1" x14ac:dyDescent="0.4">
      <c r="B37" s="106"/>
      <c r="C37" s="102"/>
      <c r="D37" s="102"/>
      <c r="E37" s="102"/>
      <c r="F37" s="102"/>
      <c r="G37" s="102"/>
      <c r="H37" s="103"/>
      <c r="I37" s="3"/>
      <c r="J37" s="122"/>
      <c r="K37" s="123"/>
      <c r="L37" s="123"/>
      <c r="M37" s="123"/>
      <c r="N37" s="123"/>
      <c r="O37" s="123"/>
      <c r="P37" s="123"/>
      <c r="Q37" s="123"/>
      <c r="R37" s="123"/>
      <c r="S37" s="124"/>
      <c r="T37" s="3"/>
      <c r="U37" s="3"/>
      <c r="V37" s="3"/>
    </row>
    <row r="38" spans="2:22" ht="18" customHeight="1" x14ac:dyDescent="0.4">
      <c r="B38" s="107"/>
      <c r="C38" s="104"/>
      <c r="D38" s="104"/>
      <c r="E38" s="104"/>
      <c r="F38" s="104"/>
      <c r="G38" s="104"/>
      <c r="H38" s="105"/>
      <c r="I38" s="3"/>
      <c r="J38" s="125"/>
      <c r="K38" s="126"/>
      <c r="L38" s="126"/>
      <c r="M38" s="126"/>
      <c r="N38" s="126"/>
      <c r="O38" s="126"/>
      <c r="P38" s="126"/>
      <c r="Q38" s="126"/>
      <c r="R38" s="126"/>
      <c r="S38" s="127"/>
      <c r="T38" s="3"/>
      <c r="U38" s="3"/>
      <c r="V38" s="3"/>
    </row>
    <row r="39" spans="2:22" ht="13.9" x14ac:dyDescent="0.4">
      <c r="B39" s="1"/>
      <c r="D39" s="110"/>
      <c r="E39" s="110"/>
      <c r="F39" s="110"/>
      <c r="G39" s="110"/>
      <c r="H39" s="24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2:22" ht="13.9" x14ac:dyDescent="0.4">
      <c r="B40" s="23"/>
      <c r="C40" s="23"/>
      <c r="D40" s="15"/>
      <c r="E40" s="16"/>
      <c r="F40" s="16"/>
      <c r="G40" s="17"/>
      <c r="H40" s="3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</sheetData>
  <mergeCells count="81">
    <mergeCell ref="D39:G39"/>
    <mergeCell ref="I39:U39"/>
    <mergeCell ref="I40:U40"/>
    <mergeCell ref="B38:C38"/>
    <mergeCell ref="D38:E38"/>
    <mergeCell ref="F38:H38"/>
    <mergeCell ref="J38:L38"/>
    <mergeCell ref="M38:N38"/>
    <mergeCell ref="O38:S38"/>
    <mergeCell ref="O37:S37"/>
    <mergeCell ref="B36:C36"/>
    <mergeCell ref="D36:E36"/>
    <mergeCell ref="F36:H36"/>
    <mergeCell ref="J36:L36"/>
    <mergeCell ref="M36:N36"/>
    <mergeCell ref="O36:S36"/>
    <mergeCell ref="B37:C37"/>
    <mergeCell ref="D37:E37"/>
    <mergeCell ref="F37:H37"/>
    <mergeCell ref="J37:L37"/>
    <mergeCell ref="M37:N37"/>
    <mergeCell ref="O35:S35"/>
    <mergeCell ref="B34:C34"/>
    <mergeCell ref="D34:E34"/>
    <mergeCell ref="F34:H34"/>
    <mergeCell ref="J34:L34"/>
    <mergeCell ref="M34:N34"/>
    <mergeCell ref="O34:S34"/>
    <mergeCell ref="B35:C35"/>
    <mergeCell ref="D35:E35"/>
    <mergeCell ref="F35:H35"/>
    <mergeCell ref="J35:L35"/>
    <mergeCell ref="M35:N35"/>
    <mergeCell ref="O33:S33"/>
    <mergeCell ref="B32:C32"/>
    <mergeCell ref="D32:E32"/>
    <mergeCell ref="F32:H32"/>
    <mergeCell ref="J32:L32"/>
    <mergeCell ref="M32:N32"/>
    <mergeCell ref="O32:S32"/>
    <mergeCell ref="B33:C33"/>
    <mergeCell ref="D33:E33"/>
    <mergeCell ref="F33:H33"/>
    <mergeCell ref="J33:L33"/>
    <mergeCell ref="M33:N33"/>
    <mergeCell ref="O31:S31"/>
    <mergeCell ref="B30:C30"/>
    <mergeCell ref="D30:E30"/>
    <mergeCell ref="F30:H30"/>
    <mergeCell ref="J30:L30"/>
    <mergeCell ref="M30:N30"/>
    <mergeCell ref="O30:S30"/>
    <mergeCell ref="B31:C31"/>
    <mergeCell ref="D31:E31"/>
    <mergeCell ref="F31:H31"/>
    <mergeCell ref="J31:L31"/>
    <mergeCell ref="M31:N31"/>
    <mergeCell ref="O29:S29"/>
    <mergeCell ref="B28:C28"/>
    <mergeCell ref="D28:E28"/>
    <mergeCell ref="F28:H28"/>
    <mergeCell ref="J28:L28"/>
    <mergeCell ref="M28:N28"/>
    <mergeCell ref="O28:S28"/>
    <mergeCell ref="B29:C29"/>
    <mergeCell ref="D29:E29"/>
    <mergeCell ref="F29:H29"/>
    <mergeCell ref="J29:L29"/>
    <mergeCell ref="M29:N29"/>
    <mergeCell ref="B7:B8"/>
    <mergeCell ref="O27:S27"/>
    <mergeCell ref="H1:R1"/>
    <mergeCell ref="H2:R2"/>
    <mergeCell ref="D5:H5"/>
    <mergeCell ref="J5:M5"/>
    <mergeCell ref="O5:R5"/>
    <mergeCell ref="B27:C27"/>
    <mergeCell ref="D27:E27"/>
    <mergeCell ref="F27:H27"/>
    <mergeCell ref="J27:L27"/>
    <mergeCell ref="M27:N27"/>
  </mergeCells>
  <conditionalFormatting sqref="N9:O9">
    <cfRule type="cellIs" dxfId="59" priority="71" stopIfTrue="1" operator="between">
      <formula>1</formula>
      <formula>300</formula>
    </cfRule>
    <cfRule type="cellIs" dxfId="58" priority="72" stopIfTrue="1" operator="lessThanOrEqual">
      <formula>0</formula>
    </cfRule>
  </conditionalFormatting>
  <conditionalFormatting sqref="J9:M9">
    <cfRule type="cellIs" dxfId="57" priority="69" stopIfTrue="1" operator="between">
      <formula>1</formula>
      <formula>300</formula>
    </cfRule>
    <cfRule type="cellIs" dxfId="56" priority="70" stopIfTrue="1" operator="lessThanOrEqual">
      <formula>0</formula>
    </cfRule>
  </conditionalFormatting>
  <conditionalFormatting sqref="N13:O13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J13:M13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N14:O14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J14:M14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N15:O15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J15:M15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N16:O16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J16:M16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N17:O17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J17:M17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N18:O18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J18:M18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N19:O19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J19:M19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N20:O20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J20:M20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N21:O21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J21:M21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N22:O22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J22:M22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N23:O23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J23:M23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N24:O24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J24:M24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K12">
    <cfRule type="cellIs" dxfId="7" priority="1" stopIfTrue="1" operator="between">
      <formula>1</formula>
      <formula>300</formula>
    </cfRule>
  </conditionalFormatting>
  <conditionalFormatting sqref="K12">
    <cfRule type="cellIs" dxfId="6" priority="2" stopIfTrue="1" operator="lessThanOrEqual">
      <formula>0</formula>
    </cfRule>
  </conditionalFormatting>
  <conditionalFormatting sqref="J10:O10">
    <cfRule type="cellIs" dxfId="5" priority="3" stopIfTrue="1" operator="between">
      <formula>1</formula>
      <formula>300</formula>
    </cfRule>
  </conditionalFormatting>
  <conditionalFormatting sqref="J10:O10">
    <cfRule type="cellIs" dxfId="4" priority="4" stopIfTrue="1" operator="lessThanOrEqual">
      <formula>0</formula>
    </cfRule>
  </conditionalFormatting>
  <conditionalFormatting sqref="J11:O11">
    <cfRule type="cellIs" dxfId="3" priority="5" stopIfTrue="1" operator="between">
      <formula>1</formula>
      <formula>300</formula>
    </cfRule>
  </conditionalFormatting>
  <conditionalFormatting sqref="J11:O11">
    <cfRule type="cellIs" dxfId="2" priority="6" stopIfTrue="1" operator="lessThanOrEqual">
      <formula>0</formula>
    </cfRule>
  </conditionalFormatting>
  <conditionalFormatting sqref="J12:O12">
    <cfRule type="cellIs" dxfId="1" priority="7" stopIfTrue="1" operator="between">
      <formula>1</formula>
      <formula>300</formula>
    </cfRule>
  </conditionalFormatting>
  <conditionalFormatting sqref="J12:O12">
    <cfRule type="cellIs" dxfId="0" priority="8" stopIfTrue="1" operator="lessThanOrEqual">
      <formula>0</formula>
    </cfRule>
  </conditionalFormatting>
  <dataValidations count="4">
    <dataValidation type="list" allowBlank="1" showInputMessage="1" showErrorMessage="1" sqref="D5:H5" xr:uid="{6E90FAA9-EF66-3A4A-8FE1-B2C2DD8C8FAB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J28:L38 B28:C38" xr:uid="{5805F6A7-55AF-B64A-A6C5-552B4AA6B2F5}">
      <formula1>"Dommer,Stevnets leder,Jury,Sekretær,Speaker,Teknisk kontrollør, Chief Marshall,Tidtaker"</formula1>
    </dataValidation>
    <dataValidation type="list" allowBlank="1" showInputMessage="1" showErrorMessage="1" errorTitle="Feil_i_kategori" error="Feil verdi i kategori" sqref="E9:E24" xr:uid="{032EFC8C-679B-1B44-AD37-7A2706A8D788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C9:C24" xr:uid="{4C9A9AA7-3508-1345-A6AD-9A604EA2FA1A}">
      <formula1>"40,45,49,55,59,64,71,76,81,+81,87,+87,49,55,61,67,73,81,89,96,102,+102,109,+109"</formula1>
    </dataValidation>
  </dataValidations>
  <pageMargins left="0.27559055118110198" right="0.35433070866141703" top="0.27559055118110198" bottom="0.27559055118110198" header="0.5" footer="0.5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26" customWidth="1"/>
    <col min="3" max="3" width="12.28515625" bestFit="1" customWidth="1"/>
  </cols>
  <sheetData>
    <row r="1" spans="1:3" ht="12.75" x14ac:dyDescent="0.35">
      <c r="A1" s="128" t="s">
        <v>31</v>
      </c>
      <c r="B1" s="128"/>
      <c r="C1" s="128"/>
    </row>
    <row r="2" spans="1:3" ht="12.75" x14ac:dyDescent="0.35">
      <c r="A2" s="32" t="s">
        <v>29</v>
      </c>
      <c r="B2" s="31" t="s">
        <v>32</v>
      </c>
      <c r="C2" t="s">
        <v>33</v>
      </c>
    </row>
    <row r="3" spans="1:3" ht="12.75" x14ac:dyDescent="0.35">
      <c r="A3" s="34">
        <v>30</v>
      </c>
      <c r="B3" s="31">
        <v>1</v>
      </c>
      <c r="C3" s="32">
        <v>1</v>
      </c>
    </row>
    <row r="4" spans="1:3" ht="12.75" x14ac:dyDescent="0.35">
      <c r="A4" s="34">
        <v>31</v>
      </c>
      <c r="B4" s="31">
        <v>1.016</v>
      </c>
      <c r="C4" s="31">
        <v>1.016</v>
      </c>
    </row>
    <row r="5" spans="1:3" ht="12.75" x14ac:dyDescent="0.35">
      <c r="A5" s="34">
        <v>32</v>
      </c>
      <c r="B5" s="31">
        <v>1.0309999999999999</v>
      </c>
      <c r="C5" s="31">
        <v>1.0169999999999999</v>
      </c>
    </row>
    <row r="6" spans="1:3" ht="12.75" x14ac:dyDescent="0.35">
      <c r="A6" s="34">
        <v>33</v>
      </c>
      <c r="B6" s="31">
        <v>1.046</v>
      </c>
      <c r="C6" s="31">
        <v>1.046</v>
      </c>
    </row>
    <row r="7" spans="1:3" ht="12.75" x14ac:dyDescent="0.35">
      <c r="A7" s="34">
        <v>34</v>
      </c>
      <c r="B7" s="31">
        <v>1.0589999999999999</v>
      </c>
      <c r="C7" s="31">
        <v>1.0589999999999999</v>
      </c>
    </row>
    <row r="8" spans="1:3" ht="12.75" x14ac:dyDescent="0.35">
      <c r="A8" s="34">
        <v>35</v>
      </c>
      <c r="B8" s="31">
        <v>1.0720000000000001</v>
      </c>
      <c r="C8" s="31">
        <v>1.0720000000000001</v>
      </c>
    </row>
    <row r="9" spans="1:3" ht="12.75" x14ac:dyDescent="0.35">
      <c r="A9" s="34">
        <v>36</v>
      </c>
      <c r="B9" s="31">
        <v>1.083</v>
      </c>
      <c r="C9" s="31">
        <v>1.0840000000000001</v>
      </c>
    </row>
    <row r="10" spans="1:3" ht="12.75" x14ac:dyDescent="0.35">
      <c r="A10" s="34">
        <v>37</v>
      </c>
      <c r="B10" s="31">
        <v>1.0960000000000001</v>
      </c>
      <c r="C10" s="31">
        <v>1.097</v>
      </c>
    </row>
    <row r="11" spans="1:3" ht="12.75" x14ac:dyDescent="0.35">
      <c r="A11" s="34">
        <v>38</v>
      </c>
      <c r="B11" s="31">
        <v>1.109</v>
      </c>
      <c r="C11" s="31">
        <v>1.1100000000000001</v>
      </c>
    </row>
    <row r="12" spans="1:3" ht="12.75" x14ac:dyDescent="0.35">
      <c r="A12" s="34">
        <v>39</v>
      </c>
      <c r="B12" s="31">
        <v>1.1220000000000001</v>
      </c>
      <c r="C12" s="31">
        <v>1.1240000000000001</v>
      </c>
    </row>
    <row r="13" spans="1:3" ht="12.75" x14ac:dyDescent="0.35">
      <c r="A13" s="34">
        <v>40</v>
      </c>
      <c r="B13" s="31">
        <v>1.135</v>
      </c>
      <c r="C13" s="31">
        <v>1.1379999999999999</v>
      </c>
    </row>
    <row r="14" spans="1:3" ht="12.75" x14ac:dyDescent="0.35">
      <c r="A14" s="34">
        <v>41</v>
      </c>
      <c r="B14" s="31">
        <v>1.149</v>
      </c>
      <c r="C14" s="31">
        <v>1.153</v>
      </c>
    </row>
    <row r="15" spans="1:3" ht="12.75" x14ac:dyDescent="0.35">
      <c r="A15" s="34">
        <v>42</v>
      </c>
      <c r="B15" s="31">
        <v>1.1619999999999999</v>
      </c>
      <c r="C15" s="31">
        <v>1.17</v>
      </c>
    </row>
    <row r="16" spans="1:3" ht="12.75" x14ac:dyDescent="0.35">
      <c r="A16" s="34">
        <v>43</v>
      </c>
      <c r="B16" s="31">
        <v>1.1759999999999999</v>
      </c>
      <c r="C16" s="31">
        <v>1.1870000000000001</v>
      </c>
    </row>
    <row r="17" spans="1:3" ht="12.75" x14ac:dyDescent="0.35">
      <c r="A17" s="34">
        <v>44</v>
      </c>
      <c r="B17" s="31">
        <v>1.1890000000000001</v>
      </c>
      <c r="C17" s="31">
        <v>1.2050000000000001</v>
      </c>
    </row>
    <row r="18" spans="1:3" ht="12.75" x14ac:dyDescent="0.35">
      <c r="A18" s="34">
        <v>45</v>
      </c>
      <c r="B18" s="31">
        <v>1.2030000000000001</v>
      </c>
      <c r="C18" s="31">
        <v>1.2230000000000001</v>
      </c>
    </row>
    <row r="19" spans="1:3" ht="12.75" x14ac:dyDescent="0.35">
      <c r="A19" s="34">
        <v>46</v>
      </c>
      <c r="B19" s="31">
        <v>1.218</v>
      </c>
      <c r="C19" s="31">
        <v>1.244</v>
      </c>
    </row>
    <row r="20" spans="1:3" ht="12.75" x14ac:dyDescent="0.35">
      <c r="A20" s="34">
        <v>47</v>
      </c>
      <c r="B20" s="31">
        <v>1.2330000000000001</v>
      </c>
      <c r="C20" s="31">
        <v>1.2649999999999999</v>
      </c>
    </row>
    <row r="21" spans="1:3" ht="12.75" x14ac:dyDescent="0.35">
      <c r="A21" s="34">
        <v>48</v>
      </c>
      <c r="B21" s="31">
        <v>1.248</v>
      </c>
      <c r="C21" s="31">
        <v>1.288</v>
      </c>
    </row>
    <row r="22" spans="1:3" ht="12.75" x14ac:dyDescent="0.35">
      <c r="A22" s="34">
        <v>49</v>
      </c>
      <c r="B22" s="31">
        <v>1.2629999999999999</v>
      </c>
      <c r="C22" s="31">
        <v>1.3129999999999999</v>
      </c>
    </row>
    <row r="23" spans="1:3" ht="12.75" x14ac:dyDescent="0.35">
      <c r="A23" s="34">
        <v>50</v>
      </c>
      <c r="B23" s="31">
        <v>1.2789999999999999</v>
      </c>
      <c r="C23" s="31">
        <v>1.34</v>
      </c>
    </row>
    <row r="24" spans="1:3" ht="12.75" x14ac:dyDescent="0.35">
      <c r="A24" s="34">
        <v>51</v>
      </c>
      <c r="B24" s="31">
        <v>1.2969999999999999</v>
      </c>
      <c r="C24" s="31">
        <v>1.369</v>
      </c>
    </row>
    <row r="25" spans="1:3" ht="12.75" x14ac:dyDescent="0.35">
      <c r="A25" s="34">
        <v>52</v>
      </c>
      <c r="B25" s="31">
        <v>1.3160000000000001</v>
      </c>
      <c r="C25" s="31">
        <v>1.401</v>
      </c>
    </row>
    <row r="26" spans="1:3" ht="12.75" x14ac:dyDescent="0.35">
      <c r="A26" s="34">
        <v>53</v>
      </c>
      <c r="B26" s="31">
        <v>1.3380000000000001</v>
      </c>
      <c r="C26" s="31">
        <v>1.4350000000000001</v>
      </c>
    </row>
    <row r="27" spans="1:3" ht="12.75" x14ac:dyDescent="0.35">
      <c r="A27" s="34">
        <v>54</v>
      </c>
      <c r="B27" s="31">
        <v>1.361</v>
      </c>
      <c r="C27" s="31">
        <v>1.47</v>
      </c>
    </row>
    <row r="28" spans="1:3" ht="12.75" x14ac:dyDescent="0.35">
      <c r="A28" s="34">
        <v>55</v>
      </c>
      <c r="B28" s="31">
        <v>1.385</v>
      </c>
      <c r="C28" s="31">
        <v>1.5069999999999999</v>
      </c>
    </row>
    <row r="29" spans="1:3" ht="13.5" x14ac:dyDescent="0.35">
      <c r="A29" s="34">
        <v>56</v>
      </c>
      <c r="B29" s="31">
        <v>1.411</v>
      </c>
      <c r="C29" s="36">
        <v>1.5449999999999999</v>
      </c>
    </row>
    <row r="30" spans="1:3" ht="13.5" x14ac:dyDescent="0.35">
      <c r="A30" s="34">
        <v>57</v>
      </c>
      <c r="B30" s="31">
        <v>1.4370000000000001</v>
      </c>
      <c r="C30" s="35">
        <v>1.585</v>
      </c>
    </row>
    <row r="31" spans="1:3" ht="13.5" x14ac:dyDescent="0.35">
      <c r="A31" s="34">
        <v>58</v>
      </c>
      <c r="B31" s="31">
        <v>1.462</v>
      </c>
      <c r="C31" s="36">
        <v>1.625</v>
      </c>
    </row>
    <row r="32" spans="1:3" ht="13.5" x14ac:dyDescent="0.35">
      <c r="A32" s="34">
        <v>59</v>
      </c>
      <c r="B32" s="31">
        <v>1.488</v>
      </c>
      <c r="C32" s="35">
        <v>1.665</v>
      </c>
    </row>
    <row r="33" spans="1:3" ht="13.5" x14ac:dyDescent="0.35">
      <c r="A33" s="34">
        <v>60</v>
      </c>
      <c r="B33" s="31">
        <v>1.514</v>
      </c>
      <c r="C33" s="36">
        <v>1.7050000000000001</v>
      </c>
    </row>
    <row r="34" spans="1:3" ht="13.5" x14ac:dyDescent="0.35">
      <c r="A34" s="34">
        <v>61</v>
      </c>
      <c r="B34" s="31">
        <v>1.5409999999999999</v>
      </c>
      <c r="C34" s="35">
        <v>1.744</v>
      </c>
    </row>
    <row r="35" spans="1:3" ht="13.5" x14ac:dyDescent="0.35">
      <c r="A35" s="34">
        <v>62</v>
      </c>
      <c r="B35" s="31">
        <v>1.5680000000000001</v>
      </c>
      <c r="C35" s="36">
        <v>1.778</v>
      </c>
    </row>
    <row r="36" spans="1:3" ht="13.5" x14ac:dyDescent="0.35">
      <c r="A36" s="34">
        <v>63</v>
      </c>
      <c r="B36" s="31">
        <v>1.5980000000000001</v>
      </c>
      <c r="C36" s="35">
        <v>1.8080000000000001</v>
      </c>
    </row>
    <row r="37" spans="1:3" ht="13.5" x14ac:dyDescent="0.35">
      <c r="A37" s="34">
        <v>64</v>
      </c>
      <c r="B37" s="31">
        <v>1.629</v>
      </c>
      <c r="C37" s="36">
        <v>1.839</v>
      </c>
    </row>
    <row r="38" spans="1:3" ht="13.5" x14ac:dyDescent="0.35">
      <c r="A38" s="34">
        <v>65</v>
      </c>
      <c r="B38" s="31">
        <v>1.663</v>
      </c>
      <c r="C38" s="35">
        <v>1.873</v>
      </c>
    </row>
    <row r="39" spans="1:3" ht="13.5" x14ac:dyDescent="0.35">
      <c r="A39" s="34">
        <v>66</v>
      </c>
      <c r="B39" s="31">
        <v>1.6990000000000001</v>
      </c>
      <c r="C39" s="36">
        <v>1.909</v>
      </c>
    </row>
    <row r="40" spans="1:3" ht="13.5" x14ac:dyDescent="0.35">
      <c r="A40" s="34">
        <v>67</v>
      </c>
      <c r="B40" s="31">
        <v>1.738</v>
      </c>
      <c r="C40" s="35">
        <v>1.948</v>
      </c>
    </row>
    <row r="41" spans="1:3" ht="13.5" x14ac:dyDescent="0.35">
      <c r="A41" s="34">
        <v>68</v>
      </c>
      <c r="B41" s="31">
        <v>1.7789999999999999</v>
      </c>
      <c r="C41" s="36">
        <v>1.9890000000000001</v>
      </c>
    </row>
    <row r="42" spans="1:3" ht="13.5" x14ac:dyDescent="0.35">
      <c r="A42" s="34">
        <v>69</v>
      </c>
      <c r="B42" s="31">
        <v>1.823</v>
      </c>
      <c r="C42" s="35">
        <v>2.0329999999999999</v>
      </c>
    </row>
    <row r="43" spans="1:3" ht="13.5" x14ac:dyDescent="0.35">
      <c r="A43" s="34">
        <v>70</v>
      </c>
      <c r="B43" s="31">
        <v>1.867</v>
      </c>
      <c r="C43" s="36">
        <v>2.077</v>
      </c>
    </row>
    <row r="44" spans="1:3" ht="13.5" x14ac:dyDescent="0.35">
      <c r="A44" s="34">
        <v>71</v>
      </c>
      <c r="B44" s="31">
        <v>1.91</v>
      </c>
      <c r="C44" s="35">
        <v>2.12</v>
      </c>
    </row>
    <row r="45" spans="1:3" ht="13.5" x14ac:dyDescent="0.35">
      <c r="A45" s="34">
        <v>72</v>
      </c>
      <c r="B45" s="31">
        <v>1.9530000000000001</v>
      </c>
      <c r="C45" s="36">
        <v>2.1629999999999998</v>
      </c>
    </row>
    <row r="46" spans="1:3" ht="13.5" x14ac:dyDescent="0.35">
      <c r="A46" s="34">
        <v>73</v>
      </c>
      <c r="B46" s="31">
        <v>2.004</v>
      </c>
      <c r="C46" s="35">
        <v>2.214</v>
      </c>
    </row>
    <row r="47" spans="1:3" ht="13.5" x14ac:dyDescent="0.35">
      <c r="A47" s="34">
        <v>74</v>
      </c>
      <c r="B47" s="31">
        <v>2.06</v>
      </c>
      <c r="C47" s="36">
        <v>2.27</v>
      </c>
    </row>
    <row r="48" spans="1:3" ht="13.5" x14ac:dyDescent="0.35">
      <c r="A48" s="34">
        <v>75</v>
      </c>
      <c r="B48" s="31">
        <v>2.117</v>
      </c>
      <c r="C48" s="35">
        <v>2.327</v>
      </c>
    </row>
    <row r="49" spans="1:3" ht="13.5" x14ac:dyDescent="0.35">
      <c r="A49" s="34">
        <v>76</v>
      </c>
      <c r="B49" s="31">
        <v>2.181</v>
      </c>
      <c r="C49" s="36">
        <v>2.391</v>
      </c>
    </row>
    <row r="50" spans="1:3" ht="13.5" x14ac:dyDescent="0.35">
      <c r="A50" s="34">
        <v>77</v>
      </c>
      <c r="B50" s="31">
        <v>2.2549999999999999</v>
      </c>
      <c r="C50" s="35">
        <v>2.4649999999999999</v>
      </c>
    </row>
    <row r="51" spans="1:3" ht="13.5" x14ac:dyDescent="0.35">
      <c r="A51" s="34">
        <v>78</v>
      </c>
      <c r="B51" s="31">
        <v>2.3359999999999999</v>
      </c>
      <c r="C51" s="36">
        <v>2.5459999999999998</v>
      </c>
    </row>
    <row r="52" spans="1:3" ht="13.5" x14ac:dyDescent="0.35">
      <c r="A52" s="34">
        <v>79</v>
      </c>
      <c r="B52" s="31">
        <v>2.419</v>
      </c>
      <c r="C52" s="35">
        <v>2.629</v>
      </c>
    </row>
    <row r="53" spans="1:3" ht="13.5" x14ac:dyDescent="0.35">
      <c r="A53" s="34">
        <v>80</v>
      </c>
      <c r="B53" s="31">
        <v>2.504</v>
      </c>
      <c r="C53" s="36">
        <v>2.714</v>
      </c>
    </row>
    <row r="54" spans="1:3" ht="13.5" x14ac:dyDescent="0.35">
      <c r="A54" s="34">
        <v>81</v>
      </c>
      <c r="B54" s="31">
        <v>2.597</v>
      </c>
      <c r="C54" s="37"/>
    </row>
    <row r="55" spans="1:3" ht="13.5" x14ac:dyDescent="0.35">
      <c r="A55" s="34">
        <v>82</v>
      </c>
      <c r="B55" s="31">
        <v>2.702</v>
      </c>
      <c r="C55" s="37"/>
    </row>
    <row r="56" spans="1:3" ht="13.5" x14ac:dyDescent="0.35">
      <c r="A56" s="34">
        <v>83</v>
      </c>
      <c r="B56" s="31">
        <v>2.831</v>
      </c>
      <c r="C56" s="37"/>
    </row>
    <row r="57" spans="1:3" ht="13.5" x14ac:dyDescent="0.35">
      <c r="A57" s="34">
        <v>84</v>
      </c>
      <c r="B57" s="31">
        <v>2.9809999999999999</v>
      </c>
      <c r="C57" s="37"/>
    </row>
    <row r="58" spans="1:3" ht="13.5" x14ac:dyDescent="0.35">
      <c r="A58" s="34">
        <v>85</v>
      </c>
      <c r="B58" s="31">
        <v>3.153</v>
      </c>
      <c r="C58" s="37"/>
    </row>
    <row r="59" spans="1:3" ht="13.5" x14ac:dyDescent="0.35">
      <c r="A59" s="34">
        <v>86</v>
      </c>
      <c r="B59" s="31">
        <v>3.3519999999999999</v>
      </c>
      <c r="C59" s="37"/>
    </row>
    <row r="60" spans="1:3" ht="13.5" x14ac:dyDescent="0.35">
      <c r="A60" s="34">
        <v>87</v>
      </c>
      <c r="B60" s="31">
        <v>3.58</v>
      </c>
      <c r="C60" s="37"/>
    </row>
    <row r="61" spans="1:3" ht="13.5" x14ac:dyDescent="0.35">
      <c r="A61" s="34">
        <v>88</v>
      </c>
      <c r="B61" s="31">
        <v>3.8420000000000001</v>
      </c>
      <c r="C61" s="37"/>
    </row>
    <row r="62" spans="1:3" ht="13.5" x14ac:dyDescent="0.35">
      <c r="A62" s="34">
        <v>89</v>
      </c>
      <c r="B62" s="31">
        <v>4.1449999999999996</v>
      </c>
      <c r="C62" s="37"/>
    </row>
    <row r="63" spans="1:3" ht="13.5" x14ac:dyDescent="0.35">
      <c r="A63" s="34">
        <v>90</v>
      </c>
      <c r="B63" s="31">
        <v>4.4930000000000003</v>
      </c>
      <c r="C63" s="37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2022-09-24T07:27:14Z</cp:lastPrinted>
  <dcterms:created xsi:type="dcterms:W3CDTF">2001-08-31T20:44:44Z</dcterms:created>
  <dcterms:modified xsi:type="dcterms:W3CDTF">2022-12-01T06:24:11Z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