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</sheets>
  <definedNames/>
  <calcPr/>
  <extLst>
    <ext uri="GoogleSheetsCustomDataVersion1">
      <go:sheetsCustomData xmlns:go="http://customooxmlschemas.google.com/" r:id="rId7" roundtripDataSignature="AMtx7mgcCsHYsIn/rgm2ydmI5wPs5FLVf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8">
      <text>
        <t xml:space="preserve">======
ID#AAAAeCb9B2Q
tull    (2022-05-25 06:46:18)
Automatisk, ikke skriv i dette feltet.</t>
      </text>
    </comment>
    <comment authorId="0" ref="J39">
      <text>
        <t xml:space="preserve">======
ID#AAAAeCb9B10
Microsoft Office-bruker    (2022-05-25 06:46:18)
Navn, Klubb, dommer grad</t>
      </text>
    </comment>
    <comment authorId="0" ref="C38">
      <text>
        <t xml:space="preserve">======
ID#AAAAeCb9B1s
Arne H. Pedersen    (2022-05-25 06:46:18)
Navn, klubb, dommer  grad</t>
      </text>
    </comment>
    <comment authorId="0" ref="L8">
      <text>
        <t xml:space="preserve">======
ID#AAAAeCb9B2M
tull    (2022-05-25 06:46:18)
Automatisk, ikke skriv i dette feltet.</t>
      </text>
    </comment>
    <comment authorId="0" ref="L7">
      <text>
        <t xml:space="preserve">======
ID#AAAAeCb9B2I
tull    (2022-05-25 06:46:18)
Bruk fnutt (') for planlagt løft (f.eks. '70). Fjern fnutt for godkjent løft (f.eks. 70). Bruk minus (-) for underkjent løft (f.eks. -70).</t>
      </text>
    </comment>
    <comment authorId="0" ref="I8">
      <text>
        <t xml:space="preserve">======
ID#AAAAeCb9B2E
tull    (2022-05-25 06:46:18)
Automatisk, ikke skriv i dette feltet.</t>
      </text>
    </comment>
    <comment authorId="0" ref="U7">
      <text>
        <t xml:space="preserve">======
ID#AAAAeCb9B3E
tull    (2022-05-25 06:46:18)
Angis i meter med to desimaler, f.eks.9,75.</t>
      </text>
    </comment>
    <comment authorId="0" ref="Q8">
      <text>
        <t xml:space="preserve">======
ID#AAAAeCb9B2U
tull    (2022-05-25 06:46:18)
Automatisk, ikke skriv i dette feltet.</t>
      </text>
    </comment>
    <comment authorId="0" ref="T7">
      <text>
        <t xml:space="preserve">======
ID#AAAAeCb9B14
tull    (2022-05-25 06:46:18)
Angis i meter med to desimaler, f.eks. 7,65</t>
      </text>
    </comment>
    <comment authorId="0" ref="J40">
      <text>
        <t xml:space="preserve">======
ID#AAAAeCb9B1Q
Microsoft Office-bruker    (2022-05-25 06:46:18)
Navn, klubb, dommer grad</t>
      </text>
    </comment>
    <comment authorId="0" ref="U8">
      <text>
        <t xml:space="preserve">======
ID#AAAAeCb9B3U
tull    (2022-05-25 06:46:18)
Automatisk, ikke skriv i dette feltet.</t>
      </text>
    </comment>
    <comment authorId="0" ref="V8">
      <text>
        <t xml:space="preserve">======
ID#AAAAeCb9B1M
tull    (2022-05-25 06:46:18)
Automatisk, ikke skriv i dette feltet.</t>
      </text>
    </comment>
    <comment authorId="0" ref="J38">
      <text>
        <t xml:space="preserve">======
ID#AAAAeCb9B3Q
Microsoft Office-bruker    (2022-05-25 06:46:18)
Navn, klubb, dommer grad</t>
      </text>
    </comment>
    <comment authorId="0" ref="C44">
      <text>
        <t xml:space="preserve">======
ID#AAAAeCb9B20
SLB    (2022-05-25 06:46:18)
Navn, klubb, dommergrad</t>
      </text>
    </comment>
    <comment authorId="0" ref="V7">
      <text>
        <t xml:space="preserve">======
ID#AAAAeCb9B2g
tull    (2022-05-25 06:46:18)
Angis i sekund med en eller to desimaler, f.eks. 7,3 eller 7,21. Forhøyes automaisk oppover til nærmeste tidel ved poengberegning, dvs. 7,21 blir 7.3 som tellende.</t>
      </text>
    </comment>
    <comment authorId="0" ref="I7">
      <text>
        <t xml:space="preserve">======
ID#AAAAeCb9B2A
tull    (2022-05-25 06:46:18)
Bruk fnutt (') for planlagt løft (f.eks. '50). Fjern fnutt for godkjent løft(f.eks. 50), bruk minus (-) for underkjent løft (f.eks. -50).</t>
      </text>
    </comment>
    <comment authorId="0" ref="R8">
      <text>
        <t xml:space="preserve">======
ID#AAAAeCb9B1c
tull    (2022-05-25 06:46:18)
Automatisk, ikke skriv i dette feltet.</t>
      </text>
    </comment>
    <comment authorId="0" ref="T8">
      <text>
        <t xml:space="preserve">======
ID#AAAAeCb9B1U
tull    (2022-05-25 06:46:18)
Automatisk, ikke skriv i dette feltet.</t>
      </text>
    </comment>
    <comment authorId="0" ref="O8">
      <text>
        <t xml:space="preserve">======
ID#AAAAeCb9B28
tull    (2022-05-25 06:46:18)
Automatisk, ikke skriv i dette feltet.</t>
      </text>
    </comment>
  </commentList>
  <extLst>
    <ext uri="GoogleSheetsCustomDataVersion1">
      <go:sheetsCustomData xmlns:go="http://customooxmlschemas.google.com/" r:id="rId1" roundtripDataSignature="AMtx7mh+J3LjEmQiLvkxfNnGA3rtNoAd0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7">
      <text>
        <t xml:space="preserve">======
ID#AAAAeCb9B1o
tull    (2022-05-25 06:46:18)
Angis i meter med to desimaler, f.eks. 7,65</t>
      </text>
    </comment>
    <comment authorId="0" ref="J40">
      <text>
        <t xml:space="preserve">======
ID#AAAAeCb9B1k
Microsoft Office-bruker    (2022-05-25 06:46:18)
Navn, klubb, dommer grad</t>
      </text>
    </comment>
    <comment authorId="0" ref="L7">
      <text>
        <t xml:space="preserve">======
ID#AAAAeCb9B1g
tull    (2022-05-25 06:46:18)
Bruk fnutt (') for planlagt løft (f.eks. '70). Fjern fnutt for godkjent løft (f.eks. 70). Bruk minus (-) for underkjent løft (f.eks. -70).</t>
      </text>
    </comment>
    <comment authorId="0" ref="U8">
      <text>
        <t xml:space="preserve">======
ID#AAAAeCb9B2c
tull    (2022-05-25 06:46:18)
Automatisk, ikke skriv i dette feltet.</t>
      </text>
    </comment>
    <comment authorId="0" ref="J38">
      <text>
        <t xml:space="preserve">======
ID#AAAAeCb9B3A
Microsoft Office-bruker    (2022-05-25 06:46:18)
Navn, klubb, dommer grad</t>
      </text>
    </comment>
    <comment authorId="0" ref="P8">
      <text>
        <t xml:space="preserve">======
ID#AAAAeCb9B2Y
tull    (2022-05-25 06:46:18)
Automatisk, ikke skriv i dette feltet.</t>
      </text>
    </comment>
    <comment authorId="0" ref="O8">
      <text>
        <t xml:space="preserve">======
ID#AAAAeCb9B18
tull    (2022-05-25 06:46:18)
Automatisk, ikke skriv i dette feltet.</t>
      </text>
    </comment>
    <comment authorId="0" ref="V8">
      <text>
        <t xml:space="preserve">======
ID#AAAAeCb9B1w
tull    (2022-05-25 06:46:18)
Automatisk, ikke skriv i dette feltet.</t>
      </text>
    </comment>
    <comment authorId="0" ref="C38">
      <text>
        <t xml:space="preserve">======
ID#AAAAeCb9B24
Arne H. Pedersen    (2022-05-25 06:46:18)
Navn, klubb, dommer  grad</t>
      </text>
    </comment>
    <comment authorId="0" ref="T8">
      <text>
        <t xml:space="preserve">======
ID#AAAAeCb9B2s
tull    (2022-05-25 06:46:18)
Automatisk, ikke skriv i dette feltet.</t>
      </text>
    </comment>
    <comment authorId="0" ref="L8">
      <text>
        <t xml:space="preserve">======
ID#AAAAeCb9B2o
tull    (2022-05-25 06:46:18)
Automatisk, ikke skriv i dette feltet.</t>
      </text>
    </comment>
    <comment authorId="0" ref="V7">
      <text>
        <t xml:space="preserve">======
ID#AAAAeCb9B1I
tull    (2022-05-25 06:46:18)
Angis i sekund med en eller to desimaler, f.eks. 7,3 eller 7,21. Forhøyes automaisk oppover til nærmeste tidel ved poengberegning, dvs. 7,21 blir 7.3 som tellende.</t>
      </text>
    </comment>
    <comment authorId="0" ref="C44">
      <text>
        <t xml:space="preserve">======
ID#AAAAeCb9B3M
SLB    (2022-05-25 06:46:18)
Navn, klubb, dommergrad</t>
      </text>
    </comment>
    <comment authorId="0" ref="R8">
      <text>
        <t xml:space="preserve">======
ID#AAAAeCb9B2k
tull    (2022-05-25 06:46:18)
Automatisk, ikke skriv i dette feltet.</t>
      </text>
    </comment>
    <comment authorId="0" ref="I8">
      <text>
        <t xml:space="preserve">======
ID#AAAAeCb9B3I
tull    (2022-05-25 06:46:18)
Automatisk, ikke skriv i dette feltet.</t>
      </text>
    </comment>
    <comment authorId="0" ref="Q8">
      <text>
        <t xml:space="preserve">======
ID#AAAAeCb9B3c
tull    (2022-05-25 06:46:18)
Automatisk, ikke skriv i dette feltet.</t>
      </text>
    </comment>
    <comment authorId="0" ref="U7">
      <text>
        <t xml:space="preserve">======
ID#AAAAeCb9B1Y
tull    (2022-05-25 06:46:18)
Angis i meter med to desimaler, f.eks.9,75.</t>
      </text>
    </comment>
    <comment authorId="0" ref="I7">
      <text>
        <t xml:space="preserve">======
ID#AAAAeCb9B3Y
tull    (2022-05-25 06:46:18)
Bruk fnutt (') for planlagt løft (f.eks. '50). Fjern fnutt for godkjent løft(f.eks. 50), bruk minus (-) for underkjent løft (f.eks. -50).</t>
      </text>
    </comment>
    <comment authorId="0" ref="J39">
      <text>
        <t xml:space="preserve">======
ID#AAAAeCb9B2w
Microsoft Office-bruker    (2022-05-25 06:46:18)
Navn, Klubb, dommer grad</t>
      </text>
    </comment>
  </commentList>
  <extLst>
    <ext uri="GoogleSheetsCustomDataVersion1">
      <go:sheetsCustomData xmlns:go="http://customooxmlschemas.google.com/" r:id="rId1" roundtripDataSignature="AMtx7miNVmUMo6qsxEWtlJ3f+97APkJbDg=="/>
    </ext>
  </extLst>
</comments>
</file>

<file path=xl/sharedStrings.xml><?xml version="1.0" encoding="utf-8"?>
<sst xmlns="http://schemas.openxmlformats.org/spreadsheetml/2006/main" count="187" uniqueCount="86">
  <si>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</si>
  <si>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</si>
  <si>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</si>
  <si>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</si>
  <si>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</si>
  <si>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5-kampstevne</t>
  </si>
  <si>
    <t>Arrangør:</t>
  </si>
  <si>
    <t>Nidelv IL</t>
  </si>
  <si>
    <t>Sted:</t>
  </si>
  <si>
    <t>Tempebanen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</si>
  <si>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</si>
  <si>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</si>
  <si>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</si>
  <si>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</si>
  <si>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</si>
  <si>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</si>
  <si>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</si>
  <si>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</si>
  <si>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</si>
  <si>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</si>
  <si>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</si>
  <si>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</si>
  <si>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</si>
  <si>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</si>
  <si>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</si>
  <si>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</si>
  <si>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</si>
  <si>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</si>
  <si>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</si>
  <si>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</si>
  <si>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</si>
  <si>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</si>
  <si>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</si>
  <si>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</si>
  <si>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</si>
  <si>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</si>
  <si>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</si>
  <si>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</si>
  <si>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</si>
  <si>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</si>
  <si>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</si>
  <si>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</si>
  <si>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</si>
  <si>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</si>
  <si>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</si>
  <si>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</si>
  <si>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</si>
  <si>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</si>
  <si>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76</t>
  </si>
  <si>
    <t xml:space="preserve"> JK</t>
  </si>
  <si>
    <t>17-18</t>
  </si>
  <si>
    <t>1</t>
  </si>
  <si>
    <t>Marte Walseth</t>
  </si>
  <si>
    <t>76.0</t>
  </si>
  <si>
    <t>SK</t>
  </si>
  <si>
    <t>19-23</t>
  </si>
  <si>
    <t>2</t>
  </si>
  <si>
    <t>Ida Regine Thorstensen</t>
  </si>
  <si>
    <t>3</t>
  </si>
  <si>
    <t>Vilde Davidsen</t>
  </si>
  <si>
    <t>-</t>
  </si>
  <si>
    <t>102.0</t>
  </si>
  <si>
    <t>SM</t>
  </si>
  <si>
    <t>23+</t>
  </si>
  <si>
    <t>4</t>
  </si>
  <si>
    <t>Henrik Malkenes</t>
  </si>
  <si>
    <t xml:space="preserve"> </t>
  </si>
  <si>
    <t>Stevnets leder:</t>
  </si>
  <si>
    <t>Endre Waatevik (F), Nidelv IL</t>
  </si>
  <si>
    <t>Dommere:</t>
  </si>
  <si>
    <t>Ragnar Dreier (F), Nidelv IL</t>
  </si>
  <si>
    <t>Jury:</t>
  </si>
  <si>
    <t>Sarah Mari Sande (F), Trondheim AK</t>
  </si>
  <si>
    <t>Teknisk kontrollør:</t>
  </si>
  <si>
    <t>Chief Marshall:</t>
  </si>
  <si>
    <t>Sekretær:</t>
  </si>
  <si>
    <t>Endre Waatevik</t>
  </si>
  <si>
    <t>Tidtaker:</t>
  </si>
  <si>
    <t>Speaker:</t>
  </si>
  <si>
    <t>Beskrivelse Rekorder:</t>
  </si>
  <si>
    <t>Notater:</t>
  </si>
  <si>
    <t>Ny Sinclair tablell benyttes fra 1.1.2018</t>
  </si>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</sst>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;[Red]0.0"/>
    <numFmt numFmtId="169" formatCode="0.000"/>
  </numFmts>
  <fonts count="27">
    <font>
      <sz val="10.0"/>
      <color rgb="FF000000"/>
      <name val="Arial"/>
      <scheme val="minor"/>
    </font>
    <font>
      <sz val="10.0"/>
      <color rgb="FF000000"/>
      <name val="Arial"/>
    </font>
    <font>
      <b/>
      <i/>
      <sz val="10.0"/>
      <color rgb="FF000000"/>
      <name val="Arial"/>
    </font>
    <font>
      <b/>
      <sz val="22.0"/>
      <color rgb="FFFF0000"/>
      <name val="Arial"/>
    </font>
    <font>
      <b/>
      <sz val="28.0"/>
      <color rgb="FF000000"/>
      <name val="Arial Black"/>
    </font>
    <font>
      <b/>
      <sz val="10.0"/>
      <color rgb="FFFF0000"/>
      <name val="Arial"/>
    </font>
    <font>
      <sz val="18.0"/>
      <color rgb="FF000000"/>
      <name val="Arial Black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Open Sans"/>
    </font>
    <font>
      <sz val="10.0"/>
      <color rgb="FF000000"/>
      <name val="Times New Roman"/>
    </font>
    <font>
      <sz val="9.0"/>
      <color rgb="FF000000"/>
      <name val="Times New Roman"/>
    </font>
    <font/>
    <font>
      <sz val="9.0"/>
      <color rgb="FF000000"/>
      <name val="Arial"/>
    </font>
    <font>
      <b/>
      <sz val="12.0"/>
      <color rgb="FF000080"/>
      <name val="Times New Roman"/>
    </font>
    <font>
      <sz val="12.0"/>
      <color rgb="FF000000"/>
      <name val="Calibri"/>
    </font>
    <font>
      <b/>
      <u/>
      <sz val="12.0"/>
      <color rgb="FF000080"/>
      <name val="Times New Roman"/>
    </font>
    <font>
      <b/>
      <u/>
      <sz val="12.0"/>
      <color rgb="FF00008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1.0"/>
      <color rgb="FF000000"/>
      <name val="Arial"/>
    </font>
    <font>
      <b/>
      <i/>
      <sz val="11.0"/>
      <color rgb="FF000000"/>
      <name val="Times New Roman"/>
    </font>
    <font>
      <b/>
      <i/>
      <sz val="10.0"/>
      <color rgb="FF000000"/>
      <name val="Times New Roman"/>
    </font>
    <font>
      <b/>
      <sz val="10.0"/>
      <color rgb="FF000000"/>
      <name val="Times New Roman"/>
    </font>
    <font>
      <sz val="8.0"/>
      <color rgb="FF000000"/>
      <name val="Times New Roman"/>
    </font>
    <font>
      <b/>
      <sz val="14.0"/>
      <color rgb="FFFF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readingOrder="0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2" fillId="0" fontId="8" numFmtId="49" xfId="0" applyAlignment="1" applyBorder="1" applyFont="1" applyNumberFormat="1">
      <alignment horizontal="right" vertical="center"/>
    </xf>
    <xf borderId="25" fillId="0" fontId="16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0" fillId="0" fontId="2" numFmtId="0" xfId="0" applyFont="1"/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7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8" numFmtId="2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4" xfId="0" applyAlignment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9" numFmtId="2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/>
    </xf>
    <xf borderId="0" fillId="0" fontId="19" numFmtId="2" xfId="0" applyAlignment="1" applyFont="1" applyNumberFormat="1">
      <alignment horizontal="center" shrinkToFit="0" vertical="top" wrapText="1"/>
    </xf>
    <xf borderId="0" fillId="0" fontId="20" numFmtId="1" xfId="0" applyAlignment="1" applyFont="1" applyNumberFormat="1">
      <alignment horizontal="center" vertic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vertical="top"/>
    </xf>
    <xf borderId="0" fillId="0" fontId="21" numFmtId="0" xfId="0" applyAlignment="1" applyFont="1">
      <alignment horizontal="right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2" numFmtId="0" xfId="0" applyAlignment="1" applyFont="1">
      <alignment horizontal="right"/>
    </xf>
    <xf borderId="0" fillId="0" fontId="18" numFmtId="0" xfId="0" applyFont="1"/>
    <xf borderId="0" fillId="0" fontId="18" numFmtId="168" xfId="0" applyAlignment="1" applyFont="1" applyNumberFormat="1">
      <alignment horizontal="center"/>
    </xf>
    <xf borderId="0" fillId="0" fontId="23" numFmtId="2" xfId="0" applyAlignment="1" applyFont="1" applyNumberFormat="1">
      <alignment horizontal="center"/>
    </xf>
    <xf borderId="0" fillId="0" fontId="24" numFmtId="0" xfId="0" applyAlignment="1" applyFont="1">
      <alignment horizontal="left"/>
    </xf>
    <xf borderId="0" fillId="0" fontId="24" numFmtId="165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0" numFmtId="165" xfId="0" applyAlignment="1" applyFont="1" applyNumberFormat="1">
      <alignment horizontal="right"/>
    </xf>
    <xf borderId="0" fillId="0" fontId="25" numFmtId="0" xfId="0" applyAlignment="1" applyFont="1">
      <alignment horizontal="center"/>
    </xf>
    <xf borderId="0" fillId="0" fontId="1" numFmtId="169" xfId="0" applyFont="1" applyNumberFormat="1"/>
    <xf borderId="0" fillId="0" fontId="26" numFmtId="0" xfId="0" applyFont="1"/>
    <xf borderId="0" fillId="0" fontId="1" numFmtId="1" xfId="0" applyFont="1" applyNumberFormat="1"/>
    <xf borderId="0" fillId="0" fontId="26" numFmtId="169" xfId="0" applyAlignment="1" applyFont="1" applyNumberFormat="1">
      <alignment horizontal="right" vertical="center"/>
    </xf>
    <xf borderId="1" fillId="3" fontId="26" numFmtId="169" xfId="0" applyAlignment="1" applyBorder="1" applyFill="1" applyFont="1" applyNumberFormat="1">
      <alignment horizontal="right" vertical="center"/>
    </xf>
    <xf borderId="0" fillId="0" fontId="26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solid">
          <fgColor rgb="FFFFFFFF"/>
          <bgColor rgb="FFFFFFFF"/>
        </patternFill>
      </fill>
      <border/>
    </dxf>
    <dxf>
      <font>
        <b/>
        <strike/>
        <color rgb="FFFF0000"/>
      </font>
      <fill>
        <patternFill patternType="solid">
          <fgColor rgb="FFFFFFFF"/>
          <bgColor rgb="FFFFFFFF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1190625" cy="14382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904875" cy="1238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63"/>
    <col customWidth="1" min="2" max="2" width="7.63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63"/>
    <col customWidth="1" min="22" max="22" width="8.63"/>
    <col customWidth="1" min="23" max="24" width="7.63"/>
    <col customWidth="1" min="25" max="25" width="4.5"/>
    <col customWidth="1" min="26" max="26" width="4.63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44832.0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73.18</v>
      </c>
      <c r="C9" s="50" t="s">
        <v>49</v>
      </c>
      <c r="D9" s="50" t="s">
        <v>50</v>
      </c>
      <c r="E9" s="51">
        <v>38072.0</v>
      </c>
      <c r="F9" s="50" t="s">
        <v>51</v>
      </c>
      <c r="G9" s="52" t="s">
        <v>52</v>
      </c>
      <c r="H9" s="52" t="s">
        <v>7</v>
      </c>
      <c r="I9" s="53">
        <v>45.0</v>
      </c>
      <c r="J9" s="53">
        <v>48.0</v>
      </c>
      <c r="K9" s="53">
        <v>51.0</v>
      </c>
      <c r="L9" s="53">
        <v>55.0</v>
      </c>
      <c r="M9" s="53">
        <v>58.0</v>
      </c>
      <c r="N9" s="53">
        <v>60.0</v>
      </c>
      <c r="O9" s="54">
        <f>IF(MAX(I9:K9)&gt;0,IF(MAX(I9:K9)&lt;0,0,TRUNC(MAX(I9:K9)/1)*1),"")</f>
        <v>51</v>
      </c>
      <c r="P9" s="55">
        <f>IF(MAX(L9:N9)&gt;0,IF(MAX(L9:N9)&lt;0,0,TRUNC(MAX(L9:N9)/1)*1),"")</f>
        <v>60</v>
      </c>
      <c r="Q9" s="56">
        <f>IF(O9="","",IF(P9="","",IF(SUM(O9:P9)=0,"",SUM(O9:P9))))</f>
        <v>111</v>
      </c>
      <c r="R9" s="57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133.8557406</v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>
        <f>V5</f>
        <v>44832</v>
      </c>
      <c r="AB9" s="65" t="str">
        <f>IF(ISNUMBER(FIND("M",C9)),"m",IF(ISNUMBER(FIND("K",C9)),"k"))</f>
        <v>k</v>
      </c>
      <c r="AC9" s="66">
        <f>IF(OR(E9="",AA9=""),"",(YEAR(AA9)-YEAR(E9)))</f>
        <v>18</v>
      </c>
      <c r="AD9" s="67" t="str">
        <f>IF(AC9&lt;35, "",1)</f>
        <v/>
      </c>
      <c r="AE9" s="68" t="b">
        <f>IF(AD9=1,LOOKUP(AC9,'Meltzer-Faber'!A3:A63,'Meltzer-Faber'!B3:B63))</f>
        <v>0</v>
      </c>
      <c r="AF9" s="68" t="b">
        <f>IF(AD9=1,LOOKUP(AC9,'Meltzer-Faber'!A3:A63,'Meltzer-Faber'!C3:C63))</f>
        <v>0</v>
      </c>
      <c r="AG9" s="69" t="b">
        <f t="shared" ref="AG9:AG25" si="1">IF(AB9="m",AE9,IF(AB9="k",AF9,""))</f>
        <v>0</v>
      </c>
      <c r="AH9" s="70">
        <f>IF(Q9="","",IF(B9="","",IF(B9&gt;175.508,1,IF(B9&lt;32,10^(0.75194503*LOG10(32/175.508)^2),10^(0.75194503*LOG10(B9/175.508)^2)))))</f>
        <v>1.283885517</v>
      </c>
    </row>
    <row r="10" ht="18.0" customHeight="1">
      <c r="A10" s="71"/>
      <c r="B10" s="72"/>
      <c r="C10" s="73"/>
      <c r="D10" s="7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>
        <f>IF(R9="","",R9*1.2)</f>
        <v>160.6268887</v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90" t="s">
        <v>53</v>
      </c>
      <c r="B11" s="49">
        <v>75.16</v>
      </c>
      <c r="C11" s="50" t="s">
        <v>54</v>
      </c>
      <c r="D11" s="50" t="s">
        <v>55</v>
      </c>
      <c r="E11" s="51">
        <v>36430.0</v>
      </c>
      <c r="F11" s="50" t="s">
        <v>56</v>
      </c>
      <c r="G11" s="52" t="s">
        <v>57</v>
      </c>
      <c r="H11" s="52" t="s">
        <v>7</v>
      </c>
      <c r="I11" s="53">
        <v>66.0</v>
      </c>
      <c r="J11" s="53">
        <v>69.0</v>
      </c>
      <c r="K11" s="53">
        <v>73.0</v>
      </c>
      <c r="L11" s="53">
        <v>78.0</v>
      </c>
      <c r="M11" s="91">
        <v>81.0</v>
      </c>
      <c r="N11" s="91">
        <v>85.0</v>
      </c>
      <c r="O11" s="54">
        <f>IF(MAX(I11:K11)&gt;0,IF(MAX(I11:K11)&lt;0,0,TRUNC(MAX(I11:K11)/1)*1),"")</f>
        <v>73</v>
      </c>
      <c r="P11" s="55">
        <f>IF(MAX(L11:N11)&gt;0,IF(MAX(L11:N11)&lt;0,0,TRUNC(MAX(L11:N11)/1)*1),"")</f>
        <v>85</v>
      </c>
      <c r="Q11" s="56">
        <f>IF(O11="","",IF(P11="","",IF(SUM(O11:P11)=0,"",SUM(O11:P11))))</f>
        <v>158</v>
      </c>
      <c r="R11" s="57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188.0283929</v>
      </c>
      <c r="S11" s="58" t="str">
        <f>IF(AC11&lt;35,"",IF(R11="","",R11*AG11))</f>
        <v/>
      </c>
      <c r="T11" s="59"/>
      <c r="U11" s="59"/>
      <c r="V11" s="92"/>
      <c r="W11" s="59"/>
      <c r="X11" s="61"/>
      <c r="Y11" s="93"/>
      <c r="Z11" s="94"/>
      <c r="AA11" s="64">
        <f>V5</f>
        <v>44832</v>
      </c>
      <c r="AB11" s="65" t="str">
        <f>IF(ISNUMBER(FIND("M",C11)),"m",IF(ISNUMBER(FIND("K",C11)),"k"))</f>
        <v>k</v>
      </c>
      <c r="AC11" s="66">
        <f>IF(OR(E11="",AA11=""),"",(YEAR(AA11)-YEAR(E11)))</f>
        <v>23</v>
      </c>
      <c r="AD11" s="67" t="str">
        <f>IF(AC11&lt;35, "",1)</f>
        <v/>
      </c>
      <c r="AE11" s="68" t="b">
        <f>IF(AD11=1,LOOKUP(AC11,'Meltzer-Faber'!A3:A63,'Meltzer-Faber'!B3:B63))</f>
        <v>0</v>
      </c>
      <c r="AF11" s="69" t="b">
        <f>IF(AD11=1,LOOKUP(AC11,'Meltzer-Faber'!A3:A63,'Meltzer-Faber'!C3:C63))</f>
        <v>0</v>
      </c>
      <c r="AG11" s="69" t="b">
        <f t="shared" si="1"/>
        <v>0</v>
      </c>
      <c r="AH11" s="70">
        <f>IF(Q11="","",IF(B11="","",IF(B11&gt;175.508,1,IF(B11&lt;32,10^(0.75194503*LOG10(32/175.508)^2),10^(0.75194503*LOG10(B11/175.508)^2)))))</f>
        <v>1.264745435</v>
      </c>
    </row>
    <row r="12" ht="18.0" customHeight="1">
      <c r="A12" s="71"/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>
        <f>IF(R11="","",R11*1.2)</f>
        <v>225.6340715</v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90" t="s">
        <v>53</v>
      </c>
      <c r="B13" s="49">
        <v>74.68</v>
      </c>
      <c r="C13" s="50" t="s">
        <v>54</v>
      </c>
      <c r="D13" s="50" t="s">
        <v>55</v>
      </c>
      <c r="E13" s="51">
        <v>36819.0</v>
      </c>
      <c r="F13" s="50" t="s">
        <v>58</v>
      </c>
      <c r="G13" s="52" t="s">
        <v>59</v>
      </c>
      <c r="H13" s="52" t="s">
        <v>7</v>
      </c>
      <c r="I13" s="53">
        <v>-63.0</v>
      </c>
      <c r="J13" s="53">
        <v>-63.0</v>
      </c>
      <c r="K13" s="53">
        <v>-63.0</v>
      </c>
      <c r="L13" s="53">
        <v>76.0</v>
      </c>
      <c r="M13" s="91">
        <v>-79.0</v>
      </c>
      <c r="N13" s="91" t="s">
        <v>60</v>
      </c>
      <c r="O13" s="54" t="str">
        <f>IF(MAX(I13:K13)&gt;0,IF(MAX(I13:K13)&lt;0,0,TRUNC(MAX(I13:K13)/1)*1),"")</f>
        <v/>
      </c>
      <c r="P13" s="55">
        <f>IF(MAX(L13:N13)&gt;0,IF(MAX(L13:N13)&lt;0,0,TRUNC(MAX(L13:N13)/1)*1),"")</f>
        <v>76</v>
      </c>
      <c r="Q13" s="56" t="str">
        <f>IF(O13="","",IF(P13="","",IF(SUM(O13:P13)=0,"",SUM(O13:P13))))</f>
        <v/>
      </c>
      <c r="R13" s="57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8" t="str">
        <f>IF(AC13&lt;35,"",IF(R13="","",R13*AG13))</f>
        <v/>
      </c>
      <c r="T13" s="59"/>
      <c r="U13" s="59"/>
      <c r="V13" s="92"/>
      <c r="W13" s="59"/>
      <c r="X13" s="61"/>
      <c r="Y13" s="93"/>
      <c r="Z13" s="94"/>
      <c r="AA13" s="64">
        <f>V5</f>
        <v>44832</v>
      </c>
      <c r="AB13" s="65" t="str">
        <f>IF(ISNUMBER(FIND("M",C13)),"m",IF(ISNUMBER(FIND("K",C13)),"k"))</f>
        <v>k</v>
      </c>
      <c r="AC13" s="66">
        <f>IF(OR(E13="",AA13=""),"",(YEAR(AA13)-YEAR(E13)))</f>
        <v>22</v>
      </c>
      <c r="AD13" s="67" t="str">
        <f>IF(AC13&lt;35, "",1)</f>
        <v/>
      </c>
      <c r="AE13" s="68" t="b">
        <f>IF(AD13=1,LOOKUP(AC13,'Meltzer-Faber'!A3:A63,'Meltzer-Faber'!B3:B63))</f>
        <v>0</v>
      </c>
      <c r="AF13" s="69" t="b">
        <f>IF(AD13=1,LOOKUP(AC13,'Meltzer-Faber'!A3:A63,'Meltzer-Faber'!C3:C63))</f>
        <v>0</v>
      </c>
      <c r="AG13" s="69" t="b">
        <f t="shared" si="1"/>
        <v>0</v>
      </c>
      <c r="AH13" s="70" t="str">
        <f>IF(Q13="","",IF(B13="","",IF(B13&gt;175.508,1,IF(B13&lt;32,10^(0.75194503*LOG10(32/175.508)^2),10^(0.75194503*LOG10(B13/175.508)^2)))))</f>
        <v/>
      </c>
    </row>
    <row r="14" ht="18.0" customHeight="1">
      <c r="A14" s="71"/>
      <c r="B14" s="72"/>
      <c r="C14" s="73"/>
      <c r="D14" s="7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 t="str">
        <f>IF(R13="","",R13*1.2)</f>
        <v/>
      </c>
      <c r="R14" s="79"/>
      <c r="S14" s="83"/>
      <c r="T14" s="84" t="str">
        <f>IF(T13&gt;0,T13*20,"")</f>
        <v/>
      </c>
      <c r="U14" s="84" t="str">
        <f>IF(U13="","",(U13*10)*AH13)</f>
        <v/>
      </c>
      <c r="V14" s="85" t="str">
        <f>IF(ROUNDUP(V13,1)&gt;0,IF((80+(8-ROUNDUP(V13,1))*40)&lt;0,0,80+(8-ROUNDUP(V13,1))*40),"")</f>
        <v/>
      </c>
      <c r="W14" s="84" t="str">
        <f>IF(SUM(T14,U14,V14)&gt;0,SUM(T14,U14,V14),"")</f>
        <v/>
      </c>
      <c r="X14" s="86" t="str">
        <f>IF(OR(Q14="",T14="",U14="",V14=""),"",SUM(Q14,T14,U14,V14))</f>
        <v/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90" t="s">
        <v>61</v>
      </c>
      <c r="B15" s="49">
        <v>98.4</v>
      </c>
      <c r="C15" s="50" t="s">
        <v>62</v>
      </c>
      <c r="D15" s="50" t="s">
        <v>63</v>
      </c>
      <c r="E15" s="51">
        <v>35329.0</v>
      </c>
      <c r="F15" s="50" t="s">
        <v>64</v>
      </c>
      <c r="G15" s="52" t="s">
        <v>65</v>
      </c>
      <c r="H15" s="52" t="s">
        <v>7</v>
      </c>
      <c r="I15" s="91">
        <v>75.0</v>
      </c>
      <c r="J15" s="91">
        <v>80.0</v>
      </c>
      <c r="K15" s="91">
        <v>83.0</v>
      </c>
      <c r="L15" s="91">
        <v>105.0</v>
      </c>
      <c r="M15" s="91">
        <v>110.0</v>
      </c>
      <c r="N15" s="91">
        <v>113.0</v>
      </c>
      <c r="O15" s="54">
        <f>IF(MAX(I15:K15)&gt;0,IF(MAX(I15:K15)&lt;0,0,TRUNC(MAX(I15:K15)/1)*1),"")</f>
        <v>83</v>
      </c>
      <c r="P15" s="55">
        <f>IF(MAX(L15:N15)&gt;0,IF(MAX(L15:N15)&lt;0,0,TRUNC(MAX(L15:N15)/1)*1),"")</f>
        <v>113</v>
      </c>
      <c r="Q15" s="56">
        <f>IF(O15="","",IF(P15="","",IF(SUM(O15:P15)=0,"",SUM(O15:P15))))</f>
        <v>196</v>
      </c>
      <c r="R15" s="57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>218.6469171</v>
      </c>
      <c r="S15" s="58" t="str">
        <f>IF(AC15&lt;35,"",IF(R15="","",R15*AG15))</f>
        <v/>
      </c>
      <c r="T15" s="59"/>
      <c r="U15" s="59"/>
      <c r="V15" s="92"/>
      <c r="W15" s="59"/>
      <c r="X15" s="61"/>
      <c r="Y15" s="93"/>
      <c r="Z15" s="94"/>
      <c r="AA15" s="64">
        <f>V5</f>
        <v>44832</v>
      </c>
      <c r="AB15" s="65" t="str">
        <f>IF(ISNUMBER(FIND("M",C15)),"m",IF(ISNUMBER(FIND("K",C15)),"k"))</f>
        <v>m</v>
      </c>
      <c r="AC15" s="66">
        <f>IF(OR(E15="",AA15=""),"",(YEAR(AA15)-YEAR(E15)))</f>
        <v>26</v>
      </c>
      <c r="AD15" s="67" t="str">
        <f>IF(AC15&gt;34,1,"")</f>
        <v/>
      </c>
      <c r="AE15" s="68" t="b">
        <f>IF(AD15=1,LOOKUP(AC15,'Meltzer-Faber'!A3:A63,'Meltzer-Faber'!B3:B63))</f>
        <v>0</v>
      </c>
      <c r="AF15" s="69" t="b">
        <f>IF(AD15=1,LOOKUP(AC15,'Meltzer-Faber'!A3:A63,'Meltzer-Faber'!C3:C63))</f>
        <v>0</v>
      </c>
      <c r="AG15" s="69" t="b">
        <f t="shared" si="1"/>
        <v>0</v>
      </c>
      <c r="AH15" s="70">
        <f>IF(Q15="","",IF(B15="","",IF(B15&gt;175.508,1,IF(B15&lt;32,10^(0.75194503*LOG10(32/175.508)^2),10^(0.75194503*LOG10(B15/175.508)^2)))))</f>
        <v>1.115545495</v>
      </c>
    </row>
    <row r="16" ht="18.0" customHeight="1">
      <c r="A16" s="71"/>
      <c r="B16" s="72"/>
      <c r="C16" s="73"/>
      <c r="D16" s="7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>
        <f>IF(R15="","",R15*1.2)</f>
        <v>262.3763005</v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90"/>
      <c r="B17" s="49"/>
      <c r="C17" s="50"/>
      <c r="D17" s="50"/>
      <c r="E17" s="51"/>
      <c r="F17" s="50"/>
      <c r="G17" s="52"/>
      <c r="H17" s="52"/>
      <c r="I17" s="91"/>
      <c r="J17" s="91"/>
      <c r="K17" s="91"/>
      <c r="L17" s="91"/>
      <c r="M17" s="91"/>
      <c r="N17" s="91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2"/>
      <c r="W17" s="59"/>
      <c r="X17" s="61"/>
      <c r="Y17" s="93"/>
      <c r="Z17" s="94"/>
      <c r="AA17" s="64">
        <f>V5</f>
        <v>44832</v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7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90"/>
      <c r="B19" s="49"/>
      <c r="C19" s="50"/>
      <c r="D19" s="50"/>
      <c r="E19" s="51"/>
      <c r="F19" s="50"/>
      <c r="G19" s="52"/>
      <c r="H19" s="52"/>
      <c r="I19" s="91"/>
      <c r="J19" s="91"/>
      <c r="K19" s="91"/>
      <c r="L19" s="91"/>
      <c r="M19" s="91"/>
      <c r="N19" s="91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2"/>
      <c r="W19" s="59"/>
      <c r="X19" s="61"/>
      <c r="Y19" s="93"/>
      <c r="Z19" s="94"/>
      <c r="AA19" s="64">
        <f>V5</f>
        <v>44832</v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7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66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90"/>
      <c r="B21" s="49"/>
      <c r="C21" s="50"/>
      <c r="D21" s="50"/>
      <c r="E21" s="51"/>
      <c r="F21" s="50"/>
      <c r="G21" s="52"/>
      <c r="H21" s="52"/>
      <c r="I21" s="91"/>
      <c r="J21" s="91"/>
      <c r="K21" s="91"/>
      <c r="L21" s="91"/>
      <c r="M21" s="91"/>
      <c r="N21" s="91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2"/>
      <c r="W21" s="59"/>
      <c r="X21" s="61"/>
      <c r="Y21" s="93"/>
      <c r="Z21" s="94"/>
      <c r="AA21" s="64">
        <f>V5</f>
        <v>44832</v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7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90"/>
      <c r="B23" s="49"/>
      <c r="C23" s="50"/>
      <c r="D23" s="50"/>
      <c r="E23" s="51"/>
      <c r="F23" s="50"/>
      <c r="G23" s="52"/>
      <c r="H23" s="52"/>
      <c r="I23" s="91"/>
      <c r="J23" s="91"/>
      <c r="K23" s="91"/>
      <c r="L23" s="91"/>
      <c r="M23" s="91"/>
      <c r="N23" s="91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2"/>
      <c r="W23" s="59"/>
      <c r="X23" s="61"/>
      <c r="Y23" s="93"/>
      <c r="Z23" s="94"/>
      <c r="AA23" s="64">
        <f>V5</f>
        <v>44832</v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7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66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90"/>
      <c r="B25" s="49"/>
      <c r="C25" s="50"/>
      <c r="D25" s="50"/>
      <c r="E25" s="51"/>
      <c r="F25" s="50"/>
      <c r="G25" s="52"/>
      <c r="H25" s="52"/>
      <c r="I25" s="91"/>
      <c r="J25" s="91"/>
      <c r="K25" s="91"/>
      <c r="L25" s="91"/>
      <c r="M25" s="91"/>
      <c r="N25" s="91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2"/>
      <c r="W25" s="59"/>
      <c r="X25" s="61"/>
      <c r="Y25" s="93"/>
      <c r="Z25" s="94"/>
      <c r="AA25" s="64">
        <f>V5</f>
        <v>44832</v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7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90"/>
      <c r="B27" s="49"/>
      <c r="C27" s="50"/>
      <c r="D27" s="50"/>
      <c r="E27" s="51"/>
      <c r="F27" s="50"/>
      <c r="G27" s="52"/>
      <c r="H27" s="52"/>
      <c r="I27" s="91"/>
      <c r="J27" s="91"/>
      <c r="K27" s="91"/>
      <c r="L27" s="91"/>
      <c r="M27" s="91"/>
      <c r="N27" s="91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2"/>
      <c r="W27" s="59"/>
      <c r="X27" s="61"/>
      <c r="Y27" s="93"/>
      <c r="Z27" s="94"/>
      <c r="AA27" s="64">
        <f>V5</f>
        <v>44832</v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7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90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1"/>
      <c r="N29" s="91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2"/>
      <c r="W29" s="59"/>
      <c r="X29" s="61"/>
      <c r="Y29" s="93"/>
      <c r="Z29" s="94"/>
      <c r="AA29" s="64">
        <f>V5</f>
        <v>44832</v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7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90"/>
      <c r="B31" s="49"/>
      <c r="C31" s="50"/>
      <c r="D31" s="50"/>
      <c r="E31" s="51"/>
      <c r="F31" s="50"/>
      <c r="G31" s="52"/>
      <c r="H31" s="52"/>
      <c r="I31" s="91"/>
      <c r="J31" s="91"/>
      <c r="K31" s="91"/>
      <c r="L31" s="91"/>
      <c r="M31" s="91"/>
      <c r="N31" s="91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2"/>
      <c r="W31" s="59" t="s">
        <v>66</v>
      </c>
      <c r="X31" s="61"/>
      <c r="Y31" s="93"/>
      <c r="Z31" s="94"/>
      <c r="AA31" s="64">
        <f>V5</f>
        <v>44832</v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66</v>
      </c>
      <c r="X33" s="123"/>
      <c r="Y33" s="124"/>
      <c r="Z33" s="125"/>
      <c r="AA33" s="64">
        <f>V5</f>
        <v>44832</v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66</v>
      </c>
      <c r="X35" s="123"/>
      <c r="Y35" s="124"/>
      <c r="Z35" s="125"/>
      <c r="AA35" s="64">
        <f>V5</f>
        <v>44832</v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67</v>
      </c>
      <c r="B38" s="151"/>
      <c r="C38" s="151" t="s">
        <v>68</v>
      </c>
      <c r="H38" s="151" t="s">
        <v>69</v>
      </c>
      <c r="I38" s="152">
        <v>1.0</v>
      </c>
      <c r="J38" s="151" t="s">
        <v>68</v>
      </c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 t="s">
        <v>70</v>
      </c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71</v>
      </c>
      <c r="B40" s="151"/>
      <c r="C40" s="151"/>
      <c r="H40" s="151"/>
      <c r="I40" s="151">
        <v>3.0</v>
      </c>
      <c r="J40" s="151" t="s">
        <v>72</v>
      </c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1"/>
      <c r="H42" s="157" t="s">
        <v>73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7" t="s">
        <v>74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75</v>
      </c>
      <c r="B44" s="151"/>
      <c r="C44" s="151" t="s">
        <v>76</v>
      </c>
      <c r="H44" s="157" t="s">
        <v>77</v>
      </c>
      <c r="I44" s="151" t="s">
        <v>76</v>
      </c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7"/>
      <c r="J45" s="151"/>
      <c r="K45" s="158"/>
      <c r="L45" s="32"/>
      <c r="M45" s="32"/>
      <c r="N45" s="32"/>
      <c r="O45" s="32"/>
      <c r="P45" s="32"/>
      <c r="Q45" s="32"/>
      <c r="R45" s="32"/>
      <c r="S45" s="32"/>
      <c r="T45" s="159"/>
      <c r="U45" s="159"/>
      <c r="V45" s="159"/>
      <c r="W45" s="159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78</v>
      </c>
      <c r="B46" s="151"/>
      <c r="C46" s="151" t="s">
        <v>76</v>
      </c>
      <c r="H46" s="157" t="s">
        <v>79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0" t="s">
        <v>80</v>
      </c>
      <c r="B48" s="161" t="s">
        <v>81</v>
      </c>
      <c r="C48" s="161"/>
      <c r="D48" s="162"/>
      <c r="E48" s="162"/>
      <c r="F48" s="162"/>
      <c r="G48" s="163"/>
      <c r="H48" s="163"/>
      <c r="I48" s="155"/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1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4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63"/>
    <col customWidth="1" min="2" max="2" width="7.63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63"/>
    <col customWidth="1" min="22" max="22" width="8.63"/>
    <col customWidth="1" min="23" max="24" width="7.63"/>
    <col customWidth="1" min="25" max="25" width="4.5"/>
    <col customWidth="1" min="26" max="26" width="4.63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1"/>
      <c r="F2" s="1"/>
      <c r="G2" s="4" t="s">
        <v>82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65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/>
      <c r="H5" s="8" t="s">
        <v>6</v>
      </c>
      <c r="I5" s="9"/>
      <c r="O5" s="8" t="s">
        <v>8</v>
      </c>
      <c r="P5" s="10"/>
      <c r="U5" s="11" t="s">
        <v>10</v>
      </c>
      <c r="V5" s="12"/>
      <c r="X5" s="13" t="s">
        <v>11</v>
      </c>
      <c r="Y5" s="10">
        <v>2.0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90"/>
      <c r="B9" s="49"/>
      <c r="C9" s="50"/>
      <c r="D9" s="50"/>
      <c r="E9" s="51"/>
      <c r="F9" s="50"/>
      <c r="G9" s="52"/>
      <c r="H9" s="52"/>
      <c r="I9" s="53"/>
      <c r="J9" s="53"/>
      <c r="K9" s="53"/>
      <c r="L9" s="53"/>
      <c r="M9" s="53"/>
      <c r="N9" s="53"/>
      <c r="O9" s="54" t="str">
        <f>IF(MAX(I9:K9)&gt;0,IF(MAX(I9:K9)&lt;0,0,TRUNC(MAX(I9:K9)/1)*1),"")</f>
        <v/>
      </c>
      <c r="P9" s="55" t="str">
        <f>IF(MAX(L9:N9)&gt;0,IF(MAX(L9:N9)&lt;0,0,TRUNC(MAX(L9:N9)/1)*1),"")</f>
        <v/>
      </c>
      <c r="Q9" s="56" t="str">
        <f>IF(O9="","",IF(P9="","",IF(SUM(O9:P9)=0,"",SUM(O9:P9))))</f>
        <v/>
      </c>
      <c r="R9" s="57" t="str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/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 t="str">
        <f>V5</f>
        <v/>
      </c>
      <c r="AB9" s="65" t="b">
        <f>IF(ISNUMBER(FIND("M",C9)),"m",IF(ISNUMBER(FIND("K",C9)),"k"))</f>
        <v>0</v>
      </c>
      <c r="AC9" s="66" t="str">
        <f>IF(OR(E9="",AA9=""),"",(YEAR(AA9)-YEAR(E9)))</f>
        <v/>
      </c>
      <c r="AD9" s="67">
        <f>IF(AC9&lt;35, "",1)</f>
        <v>1</v>
      </c>
      <c r="AE9" s="68" t="str">
        <f>IF(AD9=1,LOOKUP(AC9,'Meltzer-Faber'!A3:A63,'Meltzer-Faber'!B3:B63))</f>
        <v>#N/A</v>
      </c>
      <c r="AF9" s="68" t="str">
        <f>IF(AD9=1,LOOKUP(AC9,'Meltzer-Faber'!A3:A63,'Meltzer-Faber'!C3:C63))</f>
        <v>#N/A</v>
      </c>
      <c r="AG9" s="69" t="str">
        <f t="shared" ref="AG9:AG25" si="1">IF(AB9="m",AE9,IF(AB9="k",AF9,""))</f>
        <v/>
      </c>
      <c r="AH9" s="70" t="str">
        <f>IF(Q9="","",IF(B9="","",IF(B9&gt;175.508,1,IF(B9&lt;32,10^(0.75194503*LOG10(32/175.508)^2),10^(0.75194503*LOG10(B9/175.508)^2)))))</f>
        <v/>
      </c>
    </row>
    <row r="10" ht="18.0" customHeight="1">
      <c r="A10" s="71"/>
      <c r="B10" s="72"/>
      <c r="C10" s="73"/>
      <c r="D10" s="7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 t="str">
        <f>IF(R9="","",R9*1.2)</f>
        <v/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90"/>
      <c r="B11" s="49"/>
      <c r="C11" s="50"/>
      <c r="D11" s="50"/>
      <c r="E11" s="51"/>
      <c r="F11" s="50"/>
      <c r="G11" s="52"/>
      <c r="H11" s="52"/>
      <c r="I11" s="53"/>
      <c r="J11" s="53"/>
      <c r="K11" s="53"/>
      <c r="L11" s="53"/>
      <c r="M11" s="91"/>
      <c r="N11" s="91"/>
      <c r="O11" s="54" t="str">
        <f>IF(MAX(I11:K11)&gt;0,IF(MAX(I11:K11)&lt;0,0,TRUNC(MAX(I11:K11)/1)*1),"")</f>
        <v/>
      </c>
      <c r="P11" s="55" t="str">
        <f>IF(MAX(L11:N11)&gt;0,IF(MAX(L11:N11)&lt;0,0,TRUNC(MAX(L11:N11)/1)*1),"")</f>
        <v/>
      </c>
      <c r="Q11" s="56" t="str">
        <f>IF(O11="","",IF(P11="","",IF(SUM(O11:P11)=0,"",SUM(O11:P11))))</f>
        <v/>
      </c>
      <c r="R11" s="57" t="str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/>
      </c>
      <c r="S11" s="58" t="str">
        <f>IF(AC11&lt;35,"",IF(R11="","",R11*AG11))</f>
        <v/>
      </c>
      <c r="T11" s="59"/>
      <c r="U11" s="59"/>
      <c r="V11" s="92"/>
      <c r="W11" s="59"/>
      <c r="X11" s="61"/>
      <c r="Y11" s="93"/>
      <c r="Z11" s="94"/>
      <c r="AA11" s="64" t="str">
        <f>V5</f>
        <v/>
      </c>
      <c r="AB11" s="65" t="b">
        <f>IF(ISNUMBER(FIND("M",C11)),"m",IF(ISNUMBER(FIND("K",C11)),"k"))</f>
        <v>0</v>
      </c>
      <c r="AC11" s="66" t="str">
        <f>IF(OR(E11="",AA11=""),"",(YEAR(AA11)-YEAR(E11)))</f>
        <v/>
      </c>
      <c r="AD11" s="67">
        <f>IF(AC11&lt;35, "",1)</f>
        <v>1</v>
      </c>
      <c r="AE11" s="68" t="str">
        <f>IF(AD11=1,LOOKUP(AC11,'Meltzer-Faber'!A3:A63,'Meltzer-Faber'!B3:B63))</f>
        <v>#N/A</v>
      </c>
      <c r="AF11" s="69" t="str">
        <f>IF(AD11=1,LOOKUP(AC11,'Meltzer-Faber'!A3:A63,'Meltzer-Faber'!C3:C63))</f>
        <v>#N/A</v>
      </c>
      <c r="AG11" s="69" t="str">
        <f t="shared" si="1"/>
        <v/>
      </c>
      <c r="AH11" s="70" t="str">
        <f>IF(Q11="","",IF(B11="","",IF(B11&gt;175.508,1,IF(B11&lt;32,10^(0.75194503*LOG10(32/175.508)^2),10^(0.75194503*LOG10(B11/175.508)^2)))))</f>
        <v/>
      </c>
    </row>
    <row r="12" ht="18.0" customHeight="1">
      <c r="A12" s="71"/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 t="str">
        <f>IF(R11="","",R11*1.2)</f>
        <v/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90"/>
      <c r="B13" s="49"/>
      <c r="C13" s="50"/>
      <c r="D13" s="50"/>
      <c r="E13" s="51"/>
      <c r="F13" s="50"/>
      <c r="G13" s="52"/>
      <c r="H13" s="52"/>
      <c r="I13" s="53"/>
      <c r="J13" s="53"/>
      <c r="K13" s="53"/>
      <c r="L13" s="53"/>
      <c r="M13" s="91"/>
      <c r="N13" s="91"/>
      <c r="O13" s="54" t="str">
        <f>IF(MAX(I13:K13)&gt;0,IF(MAX(I13:K13)&lt;0,0,TRUNC(MAX(I13:K13)/1)*1),"")</f>
        <v/>
      </c>
      <c r="P13" s="55" t="str">
        <f>IF(MAX(L13:N13)&gt;0,IF(MAX(L13:N13)&lt;0,0,TRUNC(MAX(L13:N13)/1)*1),"")</f>
        <v/>
      </c>
      <c r="Q13" s="56" t="str">
        <f>IF(O13="","",IF(P13="","",IF(SUM(O13:P13)=0,"",SUM(O13:P13))))</f>
        <v/>
      </c>
      <c r="R13" s="57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8" t="str">
        <f>IF(AC13&lt;35,"",IF(R13="","",R13*AG13))</f>
        <v/>
      </c>
      <c r="T13" s="59"/>
      <c r="U13" s="59"/>
      <c r="V13" s="92"/>
      <c r="W13" s="59"/>
      <c r="X13" s="61"/>
      <c r="Y13" s="93"/>
      <c r="Z13" s="94"/>
      <c r="AA13" s="64" t="str">
        <f>V5</f>
        <v/>
      </c>
      <c r="AB13" s="65" t="b">
        <f>IF(ISNUMBER(FIND("M",C13)),"m",IF(ISNUMBER(FIND("K",C13)),"k"))</f>
        <v>0</v>
      </c>
      <c r="AC13" s="66" t="str">
        <f>IF(OR(E13="",AA13=""),"",(YEAR(AA13)-YEAR(E13)))</f>
        <v/>
      </c>
      <c r="AD13" s="67">
        <f>IF(AC13&lt;35, "",1)</f>
        <v>1</v>
      </c>
      <c r="AE13" s="68" t="str">
        <f>IF(AD13=1,LOOKUP(AC13,'Meltzer-Faber'!A3:A63,'Meltzer-Faber'!B3:B63))</f>
        <v>#N/A</v>
      </c>
      <c r="AF13" s="69" t="str">
        <f>IF(AD13=1,LOOKUP(AC13,'Meltzer-Faber'!A3:A63,'Meltzer-Faber'!C3:C63))</f>
        <v>#N/A</v>
      </c>
      <c r="AG13" s="69" t="str">
        <f t="shared" si="1"/>
        <v/>
      </c>
      <c r="AH13" s="70" t="str">
        <f>IF(Q13="","",IF(B13="","",IF(B13&gt;175.508,1,IF(B13&lt;32,10^(0.75194503*LOG10(32/175.508)^2),10^(0.75194503*LOG10(B13/175.508)^2)))))</f>
        <v/>
      </c>
    </row>
    <row r="14" ht="18.0" customHeight="1">
      <c r="A14" s="71"/>
      <c r="B14" s="72"/>
      <c r="C14" s="73"/>
      <c r="D14" s="7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 t="str">
        <f>IF(R13="","",R13*1.2)</f>
        <v/>
      </c>
      <c r="R14" s="79"/>
      <c r="S14" s="83"/>
      <c r="T14" s="84" t="str">
        <f>IF(T13&gt;0,T13*20,"")</f>
        <v/>
      </c>
      <c r="U14" s="84" t="str">
        <f>IF(U13="","",(U13*10)*AH13)</f>
        <v/>
      </c>
      <c r="V14" s="85" t="str">
        <f>IF(ROUNDUP(V13,1)&gt;0,IF((80+(8-ROUNDUP(V13,1))*40)&lt;0,0,80+(8-ROUNDUP(V13,1))*40),"")</f>
        <v/>
      </c>
      <c r="W14" s="84" t="str">
        <f>IF(SUM(T14,U14,V14)&gt;0,SUM(T14,U14,V14),"")</f>
        <v/>
      </c>
      <c r="X14" s="86" t="str">
        <f>IF(OR(Q14="",T14="",U14="",V14=""),"",SUM(Q14,T14,U14,V14))</f>
        <v/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90"/>
      <c r="B15" s="49"/>
      <c r="C15" s="50"/>
      <c r="D15" s="50"/>
      <c r="E15" s="51"/>
      <c r="F15" s="50"/>
      <c r="G15" s="52"/>
      <c r="H15" s="52"/>
      <c r="I15" s="91"/>
      <c r="J15" s="91"/>
      <c r="K15" s="91"/>
      <c r="L15" s="91"/>
      <c r="M15" s="91"/>
      <c r="N15" s="91"/>
      <c r="O15" s="54" t="str">
        <f>IF(MAX(I15:K15)&gt;0,IF(MAX(I15:K15)&lt;0,0,TRUNC(MAX(I15:K15)/1)*1),"")</f>
        <v/>
      </c>
      <c r="P15" s="55" t="str">
        <f>IF(MAX(L15:N15)&gt;0,IF(MAX(L15:N15)&lt;0,0,TRUNC(MAX(L15:N15)/1)*1),"")</f>
        <v/>
      </c>
      <c r="Q15" s="56" t="str">
        <f>IF(O15="","",IF(P15="","",IF(SUM(O15:P15)=0,"",SUM(O15:P15))))</f>
        <v/>
      </c>
      <c r="R15" s="57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8" t="str">
        <f>IF(AC15&lt;35,"",IF(R15="","",R15*AG15))</f>
        <v/>
      </c>
      <c r="T15" s="59"/>
      <c r="U15" s="59"/>
      <c r="V15" s="92"/>
      <c r="W15" s="59"/>
      <c r="X15" s="61"/>
      <c r="Y15" s="93"/>
      <c r="Z15" s="94"/>
      <c r="AA15" s="64" t="str">
        <f>V5</f>
        <v/>
      </c>
      <c r="AB15" s="65" t="b">
        <f>IF(ISNUMBER(FIND("M",C15)),"m",IF(ISNUMBER(FIND("K",C15)),"k"))</f>
        <v>0</v>
      </c>
      <c r="AC15" s="66" t="str">
        <f>IF(OR(E15="",AA15=""),"",(YEAR(AA15)-YEAR(E15)))</f>
        <v/>
      </c>
      <c r="AD15" s="67">
        <f>IF(AC15&gt;34,1,"")</f>
        <v>1</v>
      </c>
      <c r="AE15" s="68" t="str">
        <f>IF(AD15=1,LOOKUP(AC15,'Meltzer-Faber'!A3:A63,'Meltzer-Faber'!B3:B63))</f>
        <v>#N/A</v>
      </c>
      <c r="AF15" s="69" t="str">
        <f>IF(AD15=1,LOOKUP(AC15,'Meltzer-Faber'!A3:A63,'Meltzer-Faber'!C3:C63))</f>
        <v>#N/A</v>
      </c>
      <c r="AG15" s="69" t="str">
        <f t="shared" si="1"/>
        <v/>
      </c>
      <c r="AH15" s="70" t="str">
        <f>IF(Q15="","",IF(B15="","",IF(B15&gt;175.508,1,IF(B15&lt;32,10^(0.75194503*LOG10(32/175.508)^2),10^(0.75194503*LOG10(B15/175.508)^2)))))</f>
        <v/>
      </c>
    </row>
    <row r="16" ht="18.0" customHeight="1">
      <c r="A16" s="71"/>
      <c r="B16" s="72"/>
      <c r="C16" s="73"/>
      <c r="D16" s="7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 t="str">
        <f>IF(R15="","",R15*1.2)</f>
        <v/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90"/>
      <c r="B17" s="49"/>
      <c r="C17" s="50"/>
      <c r="D17" s="50"/>
      <c r="E17" s="51"/>
      <c r="F17" s="50"/>
      <c r="G17" s="52"/>
      <c r="H17" s="52"/>
      <c r="I17" s="91"/>
      <c r="J17" s="91"/>
      <c r="K17" s="91"/>
      <c r="L17" s="91"/>
      <c r="M17" s="91"/>
      <c r="N17" s="91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2"/>
      <c r="W17" s="59"/>
      <c r="X17" s="61"/>
      <c r="Y17" s="93"/>
      <c r="Z17" s="94"/>
      <c r="AA17" s="64" t="str">
        <f>V5</f>
        <v/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7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90"/>
      <c r="B19" s="49"/>
      <c r="C19" s="50"/>
      <c r="D19" s="50"/>
      <c r="E19" s="51"/>
      <c r="F19" s="50"/>
      <c r="G19" s="52"/>
      <c r="H19" s="52"/>
      <c r="I19" s="91"/>
      <c r="J19" s="91"/>
      <c r="K19" s="91"/>
      <c r="L19" s="91"/>
      <c r="M19" s="91"/>
      <c r="N19" s="91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2"/>
      <c r="W19" s="59"/>
      <c r="X19" s="61"/>
      <c r="Y19" s="93"/>
      <c r="Z19" s="94"/>
      <c r="AA19" s="64" t="str">
        <f>V5</f>
        <v/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7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66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90"/>
      <c r="B21" s="49"/>
      <c r="C21" s="50"/>
      <c r="D21" s="50"/>
      <c r="E21" s="51"/>
      <c r="F21" s="50"/>
      <c r="G21" s="52"/>
      <c r="H21" s="52"/>
      <c r="I21" s="91"/>
      <c r="J21" s="91"/>
      <c r="K21" s="91"/>
      <c r="L21" s="91"/>
      <c r="M21" s="91"/>
      <c r="N21" s="91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2"/>
      <c r="W21" s="59"/>
      <c r="X21" s="61"/>
      <c r="Y21" s="93"/>
      <c r="Z21" s="94"/>
      <c r="AA21" s="64" t="str">
        <f>V5</f>
        <v/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7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90"/>
      <c r="B23" s="49"/>
      <c r="C23" s="50"/>
      <c r="D23" s="50"/>
      <c r="E23" s="51"/>
      <c r="F23" s="50"/>
      <c r="G23" s="52"/>
      <c r="H23" s="52"/>
      <c r="I23" s="91"/>
      <c r="J23" s="91"/>
      <c r="K23" s="91"/>
      <c r="L23" s="91"/>
      <c r="M23" s="91"/>
      <c r="N23" s="91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2"/>
      <c r="W23" s="59"/>
      <c r="X23" s="61"/>
      <c r="Y23" s="93"/>
      <c r="Z23" s="94"/>
      <c r="AA23" s="64" t="str">
        <f>V5</f>
        <v/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7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66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90"/>
      <c r="B25" s="49"/>
      <c r="C25" s="50"/>
      <c r="D25" s="50"/>
      <c r="E25" s="51"/>
      <c r="F25" s="50"/>
      <c r="G25" s="52"/>
      <c r="H25" s="52"/>
      <c r="I25" s="91"/>
      <c r="J25" s="91"/>
      <c r="K25" s="91"/>
      <c r="L25" s="91"/>
      <c r="M25" s="91"/>
      <c r="N25" s="91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2"/>
      <c r="W25" s="59"/>
      <c r="X25" s="61"/>
      <c r="Y25" s="93"/>
      <c r="Z25" s="94"/>
      <c r="AA25" s="64" t="str">
        <f>V5</f>
        <v/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7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90"/>
      <c r="B27" s="49"/>
      <c r="C27" s="50"/>
      <c r="D27" s="50"/>
      <c r="E27" s="51"/>
      <c r="F27" s="50"/>
      <c r="G27" s="52"/>
      <c r="H27" s="52"/>
      <c r="I27" s="91"/>
      <c r="J27" s="91"/>
      <c r="K27" s="91"/>
      <c r="L27" s="91"/>
      <c r="M27" s="91"/>
      <c r="N27" s="91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2"/>
      <c r="W27" s="59"/>
      <c r="X27" s="61"/>
      <c r="Y27" s="93"/>
      <c r="Z27" s="94"/>
      <c r="AA27" s="64" t="str">
        <f>V5</f>
        <v/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7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90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1"/>
      <c r="N29" s="91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2"/>
      <c r="W29" s="59"/>
      <c r="X29" s="61"/>
      <c r="Y29" s="93"/>
      <c r="Z29" s="94"/>
      <c r="AA29" s="64" t="str">
        <f>V5</f>
        <v/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7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90"/>
      <c r="B31" s="49"/>
      <c r="C31" s="50"/>
      <c r="D31" s="50"/>
      <c r="E31" s="51"/>
      <c r="F31" s="50"/>
      <c r="G31" s="52"/>
      <c r="H31" s="52"/>
      <c r="I31" s="91"/>
      <c r="J31" s="91"/>
      <c r="K31" s="91"/>
      <c r="L31" s="91"/>
      <c r="M31" s="91"/>
      <c r="N31" s="91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2"/>
      <c r="W31" s="59" t="s">
        <v>66</v>
      </c>
      <c r="X31" s="61"/>
      <c r="Y31" s="93"/>
      <c r="Z31" s="94"/>
      <c r="AA31" s="64" t="str">
        <f>V5</f>
        <v/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66</v>
      </c>
      <c r="X33" s="123"/>
      <c r="Y33" s="124"/>
      <c r="Z33" s="125"/>
      <c r="AA33" s="64" t="str">
        <f>V5</f>
        <v/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66</v>
      </c>
      <c r="X35" s="123"/>
      <c r="Y35" s="124"/>
      <c r="Z35" s="125"/>
      <c r="AA35" s="64" t="str">
        <f>V5</f>
        <v/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67</v>
      </c>
      <c r="B38" s="151"/>
      <c r="C38" s="151"/>
      <c r="H38" s="151" t="s">
        <v>69</v>
      </c>
      <c r="I38" s="152">
        <v>1.0</v>
      </c>
      <c r="J38" s="151"/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/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71</v>
      </c>
      <c r="B40" s="151"/>
      <c r="C40" s="151"/>
      <c r="H40" s="151"/>
      <c r="I40" s="151">
        <v>3.0</v>
      </c>
      <c r="J40" s="151"/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1"/>
      <c r="H42" s="157" t="s">
        <v>73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7" t="s">
        <v>74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75</v>
      </c>
      <c r="B44" s="151"/>
      <c r="C44" s="151"/>
      <c r="H44" s="157" t="s">
        <v>77</v>
      </c>
      <c r="I44" s="151"/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7"/>
      <c r="J45" s="151"/>
      <c r="K45" s="158"/>
      <c r="L45" s="32"/>
      <c r="M45" s="32"/>
      <c r="N45" s="32"/>
      <c r="O45" s="32"/>
      <c r="P45" s="32"/>
      <c r="Q45" s="32"/>
      <c r="R45" s="32"/>
      <c r="S45" s="32"/>
      <c r="T45" s="159"/>
      <c r="U45" s="159"/>
      <c r="V45" s="159"/>
      <c r="W45" s="159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78</v>
      </c>
      <c r="B46" s="151"/>
      <c r="C46" s="151"/>
      <c r="H46" s="157" t="s">
        <v>79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0" t="s">
        <v>80</v>
      </c>
      <c r="B48" s="161" t="s">
        <v>81</v>
      </c>
      <c r="C48" s="161"/>
      <c r="D48" s="162"/>
      <c r="E48" s="162"/>
      <c r="F48" s="162"/>
      <c r="G48" s="163"/>
      <c r="H48" s="163"/>
      <c r="I48" s="155"/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1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4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63"/>
    <col customWidth="1" min="3" max="3" width="12.38"/>
    <col customWidth="1" min="4" max="6" width="9.13"/>
  </cols>
  <sheetData>
    <row r="1" ht="12.75" customHeight="1">
      <c r="A1" s="1" t="s">
        <v>83</v>
      </c>
    </row>
    <row r="2" ht="12.75" customHeight="1">
      <c r="A2" s="31" t="s">
        <v>43</v>
      </c>
      <c r="B2" s="166" t="s">
        <v>84</v>
      </c>
      <c r="C2" s="167" t="s">
        <v>85</v>
      </c>
    </row>
    <row r="3" ht="12.75" customHeight="1">
      <c r="A3" s="168">
        <v>30.0</v>
      </c>
      <c r="B3" s="166">
        <v>1.0</v>
      </c>
      <c r="C3" s="166">
        <v>1.0</v>
      </c>
    </row>
    <row r="4" ht="12.75" customHeight="1">
      <c r="A4" s="168">
        <v>31.0</v>
      </c>
      <c r="B4" s="166">
        <v>1.016</v>
      </c>
      <c r="C4" s="166">
        <v>1.016</v>
      </c>
    </row>
    <row r="5" ht="12.75" customHeight="1">
      <c r="A5" s="168">
        <v>32.0</v>
      </c>
      <c r="B5" s="166">
        <v>1.031</v>
      </c>
      <c r="C5" s="166">
        <v>1.017</v>
      </c>
    </row>
    <row r="6" ht="12.75" customHeight="1">
      <c r="A6" s="168">
        <v>33.0</v>
      </c>
      <c r="B6" s="166">
        <v>1.046</v>
      </c>
      <c r="C6" s="166">
        <v>1.046</v>
      </c>
    </row>
    <row r="7" ht="12.75" customHeight="1">
      <c r="A7" s="168">
        <v>34.0</v>
      </c>
      <c r="B7" s="166">
        <v>1.059</v>
      </c>
      <c r="C7" s="166">
        <v>1.059</v>
      </c>
    </row>
    <row r="8" ht="12.75" customHeight="1">
      <c r="A8" s="168">
        <v>35.0</v>
      </c>
      <c r="B8" s="166">
        <v>1.072</v>
      </c>
      <c r="C8" s="166">
        <v>1.072</v>
      </c>
    </row>
    <row r="9" ht="12.75" customHeight="1">
      <c r="A9" s="168">
        <v>36.0</v>
      </c>
      <c r="B9" s="166">
        <v>1.083</v>
      </c>
      <c r="C9" s="166">
        <v>1.084</v>
      </c>
    </row>
    <row r="10" ht="12.75" customHeight="1">
      <c r="A10" s="168">
        <v>37.0</v>
      </c>
      <c r="B10" s="166">
        <v>1.096</v>
      </c>
      <c r="C10" s="166">
        <v>1.097</v>
      </c>
    </row>
    <row r="11" ht="12.75" customHeight="1">
      <c r="A11" s="168">
        <v>38.0</v>
      </c>
      <c r="B11" s="166">
        <v>1.109</v>
      </c>
      <c r="C11" s="166">
        <v>1.11</v>
      </c>
    </row>
    <row r="12" ht="12.75" customHeight="1">
      <c r="A12" s="168">
        <v>39.0</v>
      </c>
      <c r="B12" s="166">
        <v>1.122</v>
      </c>
      <c r="C12" s="166">
        <v>1.124</v>
      </c>
    </row>
    <row r="13" ht="12.75" customHeight="1">
      <c r="A13" s="168">
        <v>40.0</v>
      </c>
      <c r="B13" s="166">
        <v>1.135</v>
      </c>
      <c r="C13" s="166">
        <v>1.138</v>
      </c>
    </row>
    <row r="14" ht="12.75" customHeight="1">
      <c r="A14" s="168">
        <v>41.0</v>
      </c>
      <c r="B14" s="166">
        <v>1.149</v>
      </c>
      <c r="C14" s="166">
        <v>1.153</v>
      </c>
    </row>
    <row r="15" ht="12.75" customHeight="1">
      <c r="A15" s="168">
        <v>42.0</v>
      </c>
      <c r="B15" s="166">
        <v>1.162</v>
      </c>
      <c r="C15" s="166">
        <v>1.17</v>
      </c>
    </row>
    <row r="16" ht="12.75" customHeight="1">
      <c r="A16" s="168">
        <v>43.0</v>
      </c>
      <c r="B16" s="166">
        <v>1.176</v>
      </c>
      <c r="C16" s="166">
        <v>1.187</v>
      </c>
    </row>
    <row r="17" ht="12.75" customHeight="1">
      <c r="A17" s="168">
        <v>44.0</v>
      </c>
      <c r="B17" s="166">
        <v>1.189</v>
      </c>
      <c r="C17" s="166">
        <v>1.205</v>
      </c>
    </row>
    <row r="18" ht="12.75" customHeight="1">
      <c r="A18" s="168">
        <v>45.0</v>
      </c>
      <c r="B18" s="166">
        <v>1.203</v>
      </c>
      <c r="C18" s="166">
        <v>1.223</v>
      </c>
    </row>
    <row r="19" ht="12.75" customHeight="1">
      <c r="A19" s="168">
        <v>46.0</v>
      </c>
      <c r="B19" s="166">
        <v>1.218</v>
      </c>
      <c r="C19" s="166">
        <v>1.244</v>
      </c>
    </row>
    <row r="20" ht="12.75" customHeight="1">
      <c r="A20" s="168">
        <v>47.0</v>
      </c>
      <c r="B20" s="166">
        <v>1.233</v>
      </c>
      <c r="C20" s="166">
        <v>1.265</v>
      </c>
    </row>
    <row r="21" ht="12.75" customHeight="1">
      <c r="A21" s="168">
        <v>48.0</v>
      </c>
      <c r="B21" s="166">
        <v>1.248</v>
      </c>
      <c r="C21" s="166">
        <v>1.288</v>
      </c>
    </row>
    <row r="22" ht="12.75" customHeight="1">
      <c r="A22" s="168">
        <v>49.0</v>
      </c>
      <c r="B22" s="166">
        <v>1.263</v>
      </c>
      <c r="C22" s="166">
        <v>1.313</v>
      </c>
    </row>
    <row r="23" ht="12.75" customHeight="1">
      <c r="A23" s="168">
        <v>50.0</v>
      </c>
      <c r="B23" s="166">
        <v>1.279</v>
      </c>
      <c r="C23" s="166">
        <v>1.34</v>
      </c>
    </row>
    <row r="24" ht="12.75" customHeight="1">
      <c r="A24" s="168">
        <v>51.0</v>
      </c>
      <c r="B24" s="166">
        <v>1.297</v>
      </c>
      <c r="C24" s="166">
        <v>1.369</v>
      </c>
    </row>
    <row r="25" ht="12.75" customHeight="1">
      <c r="A25" s="168">
        <v>52.0</v>
      </c>
      <c r="B25" s="166">
        <v>1.316</v>
      </c>
      <c r="C25" s="166">
        <v>1.401</v>
      </c>
    </row>
    <row r="26" ht="12.75" customHeight="1">
      <c r="A26" s="168">
        <v>53.0</v>
      </c>
      <c r="B26" s="166">
        <v>1.338</v>
      </c>
      <c r="C26" s="166">
        <v>1.435</v>
      </c>
    </row>
    <row r="27" ht="12.75" customHeight="1">
      <c r="A27" s="168">
        <v>54.0</v>
      </c>
      <c r="B27" s="166">
        <v>1.361</v>
      </c>
      <c r="C27" s="166">
        <v>1.47</v>
      </c>
    </row>
    <row r="28" ht="12.75" customHeight="1">
      <c r="A28" s="168">
        <v>55.0</v>
      </c>
      <c r="B28" s="166">
        <v>1.385</v>
      </c>
      <c r="C28" s="166">
        <v>1.507</v>
      </c>
    </row>
    <row r="29" ht="12.75" customHeight="1">
      <c r="A29" s="168">
        <v>56.0</v>
      </c>
      <c r="B29" s="166">
        <v>1.411</v>
      </c>
      <c r="C29" s="169">
        <v>1.545</v>
      </c>
    </row>
    <row r="30" ht="12.75" customHeight="1">
      <c r="A30" s="168">
        <v>57.0</v>
      </c>
      <c r="B30" s="166">
        <v>1.437</v>
      </c>
      <c r="C30" s="170">
        <v>1.585</v>
      </c>
    </row>
    <row r="31" ht="12.75" customHeight="1">
      <c r="A31" s="168">
        <v>58.0</v>
      </c>
      <c r="B31" s="166">
        <v>1.462</v>
      </c>
      <c r="C31" s="169">
        <v>1.625</v>
      </c>
    </row>
    <row r="32" ht="12.75" customHeight="1">
      <c r="A32" s="168">
        <v>59.0</v>
      </c>
      <c r="B32" s="166">
        <v>1.488</v>
      </c>
      <c r="C32" s="170">
        <v>1.665</v>
      </c>
    </row>
    <row r="33" ht="12.75" customHeight="1">
      <c r="A33" s="168">
        <v>60.0</v>
      </c>
      <c r="B33" s="166">
        <v>1.514</v>
      </c>
      <c r="C33" s="169">
        <v>1.705</v>
      </c>
    </row>
    <row r="34" ht="12.75" customHeight="1">
      <c r="A34" s="168">
        <v>61.0</v>
      </c>
      <c r="B34" s="166">
        <v>1.541</v>
      </c>
      <c r="C34" s="170">
        <v>1.744</v>
      </c>
    </row>
    <row r="35" ht="12.75" customHeight="1">
      <c r="A35" s="168">
        <v>62.0</v>
      </c>
      <c r="B35" s="166">
        <v>1.568</v>
      </c>
      <c r="C35" s="169">
        <v>1.778</v>
      </c>
    </row>
    <row r="36" ht="12.75" customHeight="1">
      <c r="A36" s="168">
        <v>63.0</v>
      </c>
      <c r="B36" s="166">
        <v>1.598</v>
      </c>
      <c r="C36" s="170">
        <v>1.808</v>
      </c>
    </row>
    <row r="37" ht="12.75" customHeight="1">
      <c r="A37" s="168">
        <v>64.0</v>
      </c>
      <c r="B37" s="166">
        <v>1.629</v>
      </c>
      <c r="C37" s="169">
        <v>1.839</v>
      </c>
    </row>
    <row r="38" ht="12.75" customHeight="1">
      <c r="A38" s="168">
        <v>65.0</v>
      </c>
      <c r="B38" s="166">
        <v>1.663</v>
      </c>
      <c r="C38" s="170">
        <v>1.873</v>
      </c>
    </row>
    <row r="39" ht="12.75" customHeight="1">
      <c r="A39" s="168">
        <v>66.0</v>
      </c>
      <c r="B39" s="166">
        <v>1.699</v>
      </c>
      <c r="C39" s="169">
        <v>1.909</v>
      </c>
    </row>
    <row r="40" ht="12.75" customHeight="1">
      <c r="A40" s="168">
        <v>67.0</v>
      </c>
      <c r="B40" s="166">
        <v>1.738</v>
      </c>
      <c r="C40" s="170">
        <v>1.948</v>
      </c>
    </row>
    <row r="41" ht="12.75" customHeight="1">
      <c r="A41" s="168">
        <v>68.0</v>
      </c>
      <c r="B41" s="166">
        <v>1.779</v>
      </c>
      <c r="C41" s="169">
        <v>1.989</v>
      </c>
    </row>
    <row r="42" ht="12.75" customHeight="1">
      <c r="A42" s="168">
        <v>69.0</v>
      </c>
      <c r="B42" s="166">
        <v>1.823</v>
      </c>
      <c r="C42" s="170">
        <v>2.033</v>
      </c>
    </row>
    <row r="43" ht="12.75" customHeight="1">
      <c r="A43" s="168">
        <v>70.0</v>
      </c>
      <c r="B43" s="166">
        <v>1.867</v>
      </c>
      <c r="C43" s="169">
        <v>2.077</v>
      </c>
    </row>
    <row r="44" ht="12.75" customHeight="1">
      <c r="A44" s="168">
        <v>71.0</v>
      </c>
      <c r="B44" s="166">
        <v>1.91</v>
      </c>
      <c r="C44" s="170">
        <v>2.12</v>
      </c>
    </row>
    <row r="45" ht="12.75" customHeight="1">
      <c r="A45" s="168">
        <v>72.0</v>
      </c>
      <c r="B45" s="166">
        <v>1.953</v>
      </c>
      <c r="C45" s="169">
        <v>2.163</v>
      </c>
    </row>
    <row r="46" ht="12.75" customHeight="1">
      <c r="A46" s="168">
        <v>73.0</v>
      </c>
      <c r="B46" s="166">
        <v>2.004</v>
      </c>
      <c r="C46" s="170">
        <v>2.214</v>
      </c>
    </row>
    <row r="47" ht="12.75" customHeight="1">
      <c r="A47" s="168">
        <v>74.0</v>
      </c>
      <c r="B47" s="166">
        <v>2.06</v>
      </c>
      <c r="C47" s="169">
        <v>2.27</v>
      </c>
    </row>
    <row r="48" ht="12.75" customHeight="1">
      <c r="A48" s="168">
        <v>75.0</v>
      </c>
      <c r="B48" s="166">
        <v>2.117</v>
      </c>
      <c r="C48" s="170">
        <v>2.327</v>
      </c>
    </row>
    <row r="49" ht="12.75" customHeight="1">
      <c r="A49" s="168">
        <v>76.0</v>
      </c>
      <c r="B49" s="166">
        <v>2.181</v>
      </c>
      <c r="C49" s="169">
        <v>2.391</v>
      </c>
    </row>
    <row r="50" ht="12.75" customHeight="1">
      <c r="A50" s="168">
        <v>77.0</v>
      </c>
      <c r="B50" s="166">
        <v>2.255</v>
      </c>
      <c r="C50" s="170">
        <v>2.465</v>
      </c>
    </row>
    <row r="51" ht="12.75" customHeight="1">
      <c r="A51" s="168">
        <v>78.0</v>
      </c>
      <c r="B51" s="166">
        <v>2.336</v>
      </c>
      <c r="C51" s="169">
        <v>2.546</v>
      </c>
    </row>
    <row r="52" ht="12.75" customHeight="1">
      <c r="A52" s="168">
        <v>79.0</v>
      </c>
      <c r="B52" s="166">
        <v>2.419</v>
      </c>
      <c r="C52" s="170">
        <v>2.629</v>
      </c>
    </row>
    <row r="53" ht="12.75" customHeight="1">
      <c r="A53" s="168">
        <v>80.0</v>
      </c>
      <c r="B53" s="166">
        <v>2.504</v>
      </c>
      <c r="C53" s="169">
        <v>2.714</v>
      </c>
    </row>
    <row r="54" ht="12.75" customHeight="1">
      <c r="A54" s="168">
        <v>81.0</v>
      </c>
      <c r="B54" s="166">
        <v>2.597</v>
      </c>
      <c r="C54" s="171"/>
    </row>
    <row r="55" ht="12.75" customHeight="1">
      <c r="A55" s="168">
        <v>82.0</v>
      </c>
      <c r="B55" s="166">
        <v>2.702</v>
      </c>
      <c r="C55" s="171"/>
    </row>
    <row r="56" ht="12.75" customHeight="1">
      <c r="A56" s="168">
        <v>83.0</v>
      </c>
      <c r="B56" s="166">
        <v>2.831</v>
      </c>
      <c r="C56" s="171"/>
    </row>
    <row r="57" ht="12.75" customHeight="1">
      <c r="A57" s="168">
        <v>84.0</v>
      </c>
      <c r="B57" s="166">
        <v>2.981</v>
      </c>
      <c r="C57" s="171"/>
    </row>
    <row r="58" ht="12.75" customHeight="1">
      <c r="A58" s="168">
        <v>85.0</v>
      </c>
      <c r="B58" s="166">
        <v>3.153</v>
      </c>
      <c r="C58" s="171"/>
    </row>
    <row r="59" ht="12.75" customHeight="1">
      <c r="A59" s="168">
        <v>86.0</v>
      </c>
      <c r="B59" s="166">
        <v>3.352</v>
      </c>
      <c r="C59" s="171"/>
    </row>
    <row r="60" ht="12.75" customHeight="1">
      <c r="A60" s="168">
        <v>87.0</v>
      </c>
      <c r="B60" s="166">
        <v>3.58</v>
      </c>
      <c r="C60" s="171"/>
    </row>
    <row r="61" ht="12.75" customHeight="1">
      <c r="A61" s="168">
        <v>88.0</v>
      </c>
      <c r="B61" s="166">
        <v>3.842</v>
      </c>
      <c r="C61" s="171"/>
    </row>
    <row r="62" ht="12.75" customHeight="1">
      <c r="A62" s="168">
        <v>89.0</v>
      </c>
      <c r="B62" s="166">
        <v>4.145</v>
      </c>
      <c r="C62" s="171"/>
    </row>
    <row r="63" ht="12.75" customHeight="1">
      <c r="A63" s="168">
        <v>90.0</v>
      </c>
      <c r="B63" s="166">
        <v>4.493</v>
      </c>
      <c r="C63" s="171"/>
    </row>
    <row r="64" ht="12.75" customHeight="1">
      <c r="B64" s="166"/>
    </row>
    <row r="65" ht="12.75" customHeight="1">
      <c r="B65" s="166"/>
    </row>
    <row r="66" ht="12.75" customHeight="1">
      <c r="B66" s="166"/>
    </row>
    <row r="67" ht="12.75" customHeight="1">
      <c r="B67" s="166"/>
    </row>
    <row r="68" ht="12.75" customHeight="1">
      <c r="B68" s="166"/>
    </row>
    <row r="69" ht="12.75" customHeight="1">
      <c r="B69" s="166"/>
    </row>
    <row r="70" ht="12.75" customHeight="1">
      <c r="B70" s="166"/>
    </row>
    <row r="71" ht="12.75" customHeight="1">
      <c r="B71" s="166"/>
    </row>
    <row r="72" ht="12.75" customHeight="1">
      <c r="B72" s="166"/>
    </row>
    <row r="73" ht="12.75" customHeight="1">
      <c r="B73" s="166"/>
    </row>
    <row r="74" ht="12.75" customHeight="1">
      <c r="B74" s="166"/>
    </row>
    <row r="75" ht="12.75" customHeight="1">
      <c r="B75" s="166"/>
    </row>
    <row r="76" ht="12.75" customHeight="1">
      <c r="B76" s="166"/>
    </row>
    <row r="77" ht="12.75" customHeight="1">
      <c r="B77" s="166"/>
    </row>
    <row r="78" ht="12.75" customHeight="1">
      <c r="B78" s="166"/>
    </row>
    <row r="79" ht="12.75" customHeight="1">
      <c r="B79" s="166"/>
    </row>
    <row r="80" ht="12.75" customHeight="1">
      <c r="B80" s="166"/>
    </row>
    <row r="81" ht="12.75" customHeight="1">
      <c r="B81" s="166"/>
    </row>
    <row r="82" ht="12.75" customHeight="1">
      <c r="B82" s="166"/>
    </row>
    <row r="83" ht="12.75" customHeight="1">
      <c r="B83" s="166"/>
    </row>
    <row r="84" ht="12.75" customHeight="1">
      <c r="B84" s="166"/>
    </row>
    <row r="85" ht="12.75" customHeight="1">
      <c r="B85" s="166"/>
    </row>
    <row r="86" ht="12.75" customHeight="1">
      <c r="B86" s="166"/>
    </row>
    <row r="87" ht="12.75" customHeight="1">
      <c r="B87" s="166"/>
    </row>
    <row r="88" ht="12.75" customHeight="1">
      <c r="B88" s="166"/>
    </row>
    <row r="89" ht="12.75" customHeight="1">
      <c r="B89" s="166"/>
    </row>
    <row r="90" ht="12.75" customHeight="1">
      <c r="B90" s="166"/>
    </row>
    <row r="91" ht="12.75" customHeight="1">
      <c r="B91" s="166"/>
    </row>
    <row r="92" ht="12.75" customHeight="1">
      <c r="B92" s="166"/>
    </row>
    <row r="93" ht="12.75" customHeight="1">
      <c r="B93" s="166"/>
    </row>
    <row r="94" ht="12.75" customHeight="1">
      <c r="B94" s="166"/>
    </row>
    <row r="95" ht="12.75" customHeight="1">
      <c r="B95" s="166"/>
    </row>
    <row r="96" ht="12.75" customHeight="1">
      <c r="B96" s="166"/>
    </row>
    <row r="97" ht="12.75" customHeight="1">
      <c r="B97" s="166"/>
    </row>
    <row r="98" ht="12.75" customHeight="1">
      <c r="B98" s="166"/>
    </row>
    <row r="99" ht="12.75" customHeight="1">
      <c r="B99" s="166"/>
    </row>
    <row r="100" ht="12.75" customHeight="1">
      <c r="B100" s="166"/>
    </row>
    <row r="101" ht="12.75" customHeight="1">
      <c r="B101" s="166"/>
    </row>
    <row r="102" ht="12.75" customHeight="1">
      <c r="B102" s="166"/>
    </row>
    <row r="103" ht="12.75" customHeight="1">
      <c r="B103" s="166"/>
    </row>
    <row r="104" ht="12.75" customHeight="1">
      <c r="B104" s="166"/>
    </row>
    <row r="105" ht="12.75" customHeight="1">
      <c r="B105" s="166"/>
    </row>
    <row r="106" ht="12.75" customHeight="1">
      <c r="B106" s="166"/>
    </row>
    <row r="107" ht="12.75" customHeight="1">
      <c r="B107" s="166"/>
    </row>
    <row r="108" ht="12.75" customHeight="1">
      <c r="B108" s="166"/>
    </row>
    <row r="109" ht="12.75" customHeight="1">
      <c r="B109" s="166"/>
    </row>
    <row r="110" ht="12.75" customHeight="1">
      <c r="B110" s="166"/>
    </row>
    <row r="111" ht="12.75" customHeight="1">
      <c r="B111" s="166"/>
    </row>
    <row r="112" ht="12.75" customHeight="1">
      <c r="B112" s="166"/>
    </row>
    <row r="113" ht="12.75" customHeight="1">
      <c r="B113" s="166"/>
    </row>
    <row r="114" ht="12.75" customHeight="1">
      <c r="B114" s="166"/>
    </row>
    <row r="115" ht="12.75" customHeight="1">
      <c r="B115" s="166"/>
    </row>
    <row r="116" ht="12.75" customHeight="1">
      <c r="B116" s="166"/>
    </row>
    <row r="117" ht="12.75" customHeight="1">
      <c r="B117" s="166"/>
    </row>
    <row r="118" ht="12.75" customHeight="1">
      <c r="B118" s="166"/>
    </row>
    <row r="119" ht="12.75" customHeight="1">
      <c r="B119" s="166"/>
    </row>
    <row r="120" ht="12.75" customHeight="1">
      <c r="B120" s="166"/>
    </row>
    <row r="121" ht="12.75" customHeight="1">
      <c r="B121" s="166"/>
    </row>
    <row r="122" ht="12.75" customHeight="1">
      <c r="B122" s="166"/>
    </row>
    <row r="123" ht="12.75" customHeight="1">
      <c r="B123" s="166"/>
    </row>
    <row r="124" ht="12.75" customHeight="1">
      <c r="B124" s="166"/>
    </row>
    <row r="125" ht="12.75" customHeight="1">
      <c r="B125" s="166"/>
    </row>
    <row r="126" ht="12.75" customHeight="1">
      <c r="B126" s="166"/>
    </row>
    <row r="127" ht="12.75" customHeight="1">
      <c r="B127" s="166"/>
    </row>
    <row r="128" ht="12.75" customHeight="1">
      <c r="B128" s="166"/>
    </row>
    <row r="129" ht="12.75" customHeight="1">
      <c r="B129" s="166"/>
    </row>
    <row r="130" ht="12.75" customHeight="1">
      <c r="B130" s="166"/>
    </row>
    <row r="131" ht="12.75" customHeight="1">
      <c r="B131" s="166"/>
    </row>
    <row r="132" ht="12.75" customHeight="1">
      <c r="B132" s="166"/>
    </row>
    <row r="133" ht="12.75" customHeight="1">
      <c r="B133" s="166"/>
    </row>
    <row r="134" ht="12.75" customHeight="1">
      <c r="B134" s="166"/>
    </row>
    <row r="135" ht="12.75" customHeight="1">
      <c r="B135" s="166"/>
    </row>
    <row r="136" ht="12.75" customHeight="1">
      <c r="B136" s="166"/>
    </row>
    <row r="137" ht="12.75" customHeight="1">
      <c r="B137" s="166"/>
    </row>
    <row r="138" ht="12.75" customHeight="1">
      <c r="B138" s="166"/>
    </row>
    <row r="139" ht="12.75" customHeight="1">
      <c r="B139" s="166"/>
    </row>
    <row r="140" ht="12.75" customHeight="1">
      <c r="B140" s="166"/>
    </row>
    <row r="141" ht="12.75" customHeight="1">
      <c r="B141" s="166"/>
    </row>
    <row r="142" ht="12.75" customHeight="1">
      <c r="B142" s="166"/>
    </row>
    <row r="143" ht="12.75" customHeight="1">
      <c r="B143" s="166"/>
    </row>
    <row r="144" ht="12.75" customHeight="1">
      <c r="B144" s="166"/>
    </row>
    <row r="145" ht="12.75" customHeight="1">
      <c r="B145" s="166"/>
    </row>
    <row r="146" ht="12.75" customHeight="1">
      <c r="B146" s="166"/>
    </row>
    <row r="147" ht="12.75" customHeight="1">
      <c r="B147" s="166"/>
    </row>
    <row r="148" ht="12.75" customHeight="1">
      <c r="B148" s="166"/>
    </row>
    <row r="149" ht="12.75" customHeight="1">
      <c r="B149" s="166"/>
    </row>
    <row r="150" ht="12.75" customHeight="1">
      <c r="B150" s="166"/>
    </row>
    <row r="151" ht="12.75" customHeight="1">
      <c r="B151" s="166"/>
    </row>
    <row r="152" ht="12.75" customHeight="1">
      <c r="B152" s="166"/>
    </row>
    <row r="153" ht="12.75" customHeight="1">
      <c r="B153" s="166"/>
    </row>
    <row r="154" ht="12.75" customHeight="1">
      <c r="B154" s="166"/>
    </row>
    <row r="155" ht="12.75" customHeight="1">
      <c r="B155" s="166"/>
    </row>
    <row r="156" ht="12.75" customHeight="1">
      <c r="B156" s="166"/>
    </row>
    <row r="157" ht="12.75" customHeight="1">
      <c r="B157" s="166"/>
    </row>
    <row r="158" ht="12.75" customHeight="1">
      <c r="B158" s="166"/>
    </row>
    <row r="159" ht="12.75" customHeight="1">
      <c r="B159" s="166"/>
    </row>
    <row r="160" ht="12.75" customHeight="1">
      <c r="B160" s="166"/>
    </row>
    <row r="161" ht="12.75" customHeight="1">
      <c r="B161" s="166"/>
    </row>
    <row r="162" ht="12.75" customHeight="1">
      <c r="B162" s="166"/>
    </row>
    <row r="163" ht="12.75" customHeight="1">
      <c r="B163" s="166"/>
    </row>
    <row r="164" ht="12.75" customHeight="1">
      <c r="B164" s="166"/>
    </row>
    <row r="165" ht="12.75" customHeight="1">
      <c r="B165" s="166"/>
    </row>
    <row r="166" ht="12.75" customHeight="1">
      <c r="B166" s="166"/>
    </row>
    <row r="167" ht="12.75" customHeight="1">
      <c r="B167" s="166"/>
    </row>
    <row r="168" ht="12.75" customHeight="1">
      <c r="B168" s="166"/>
    </row>
    <row r="169" ht="12.75" customHeight="1">
      <c r="B169" s="166"/>
    </row>
    <row r="170" ht="12.75" customHeight="1">
      <c r="B170" s="166"/>
    </row>
    <row r="171" ht="12.75" customHeight="1">
      <c r="B171" s="166"/>
    </row>
    <row r="172" ht="12.75" customHeight="1">
      <c r="B172" s="166"/>
    </row>
    <row r="173" ht="12.75" customHeight="1">
      <c r="B173" s="166"/>
    </row>
    <row r="174" ht="12.75" customHeight="1">
      <c r="B174" s="166"/>
    </row>
    <row r="175" ht="12.75" customHeight="1">
      <c r="B175" s="166"/>
    </row>
    <row r="176" ht="12.75" customHeight="1">
      <c r="B176" s="166"/>
    </row>
    <row r="177" ht="12.75" customHeight="1">
      <c r="B177" s="166"/>
    </row>
    <row r="178" ht="12.75" customHeight="1">
      <c r="B178" s="166"/>
    </row>
    <row r="179" ht="12.75" customHeight="1">
      <c r="B179" s="166"/>
    </row>
    <row r="180" ht="12.75" customHeight="1">
      <c r="B180" s="166"/>
    </row>
    <row r="181" ht="12.75" customHeight="1">
      <c r="B181" s="166"/>
    </row>
    <row r="182" ht="12.75" customHeight="1">
      <c r="B182" s="166"/>
    </row>
    <row r="183" ht="12.75" customHeight="1">
      <c r="B183" s="166"/>
    </row>
    <row r="184" ht="12.75" customHeight="1">
      <c r="B184" s="166"/>
    </row>
    <row r="185" ht="12.75" customHeight="1">
      <c r="B185" s="166"/>
    </row>
    <row r="186" ht="12.75" customHeight="1">
      <c r="B186" s="166"/>
    </row>
    <row r="187" ht="12.75" customHeight="1">
      <c r="B187" s="166"/>
    </row>
    <row r="188" ht="12.75" customHeight="1">
      <c r="B188" s="166"/>
    </row>
    <row r="189" ht="12.75" customHeight="1">
      <c r="B189" s="166"/>
    </row>
    <row r="190" ht="12.75" customHeight="1">
      <c r="B190" s="166"/>
    </row>
    <row r="191" ht="12.75" customHeight="1">
      <c r="B191" s="166"/>
    </row>
    <row r="192" ht="12.75" customHeight="1">
      <c r="B192" s="166"/>
    </row>
    <row r="193" ht="12.75" customHeight="1">
      <c r="B193" s="166"/>
    </row>
    <row r="194" ht="12.75" customHeight="1">
      <c r="B194" s="166"/>
    </row>
    <row r="195" ht="12.75" customHeight="1">
      <c r="B195" s="166"/>
    </row>
    <row r="196" ht="12.75" customHeight="1">
      <c r="B196" s="166"/>
    </row>
    <row r="197" ht="12.75" customHeight="1">
      <c r="B197" s="166"/>
    </row>
    <row r="198" ht="12.75" customHeight="1">
      <c r="B198" s="166"/>
    </row>
    <row r="199" ht="12.75" customHeight="1">
      <c r="B199" s="166"/>
    </row>
    <row r="200" ht="12.75" customHeight="1">
      <c r="B200" s="166"/>
    </row>
    <row r="201" ht="12.75" customHeight="1">
      <c r="B201" s="166"/>
    </row>
    <row r="202" ht="12.75" customHeight="1">
      <c r="B202" s="166"/>
    </row>
    <row r="203" ht="12.75" customHeight="1">
      <c r="B203" s="166"/>
    </row>
    <row r="204" ht="12.75" customHeight="1">
      <c r="B204" s="166"/>
    </row>
    <row r="205" ht="12.75" customHeight="1">
      <c r="B205" s="166"/>
    </row>
    <row r="206" ht="12.75" customHeight="1">
      <c r="B206" s="166"/>
    </row>
    <row r="207" ht="12.75" customHeight="1">
      <c r="B207" s="166"/>
    </row>
    <row r="208" ht="12.75" customHeight="1">
      <c r="B208" s="166"/>
    </row>
    <row r="209" ht="12.75" customHeight="1">
      <c r="B209" s="166"/>
    </row>
    <row r="210" ht="12.75" customHeight="1">
      <c r="B210" s="166"/>
    </row>
    <row r="211" ht="12.75" customHeight="1">
      <c r="B211" s="166"/>
    </row>
    <row r="212" ht="12.75" customHeight="1">
      <c r="B212" s="166"/>
    </row>
    <row r="213" ht="12.75" customHeight="1">
      <c r="B213" s="166"/>
    </row>
    <row r="214" ht="12.75" customHeight="1">
      <c r="B214" s="166"/>
    </row>
    <row r="215" ht="12.75" customHeight="1">
      <c r="B215" s="166"/>
    </row>
    <row r="216" ht="12.75" customHeight="1">
      <c r="B216" s="166"/>
    </row>
    <row r="217" ht="12.75" customHeight="1">
      <c r="B217" s="166"/>
    </row>
    <row r="218" ht="12.75" customHeight="1">
      <c r="B218" s="166"/>
    </row>
    <row r="219" ht="12.75" customHeight="1">
      <c r="B219" s="166"/>
    </row>
    <row r="220" ht="12.75" customHeight="1">
      <c r="B220" s="166"/>
    </row>
    <row r="221" ht="12.75" customHeight="1">
      <c r="B221" s="166"/>
    </row>
    <row r="222" ht="12.75" customHeight="1">
      <c r="B222" s="166"/>
    </row>
    <row r="223" ht="12.75" customHeight="1">
      <c r="B223" s="166"/>
    </row>
    <row r="224" ht="12.75" customHeight="1">
      <c r="B224" s="166"/>
    </row>
    <row r="225" ht="12.75" customHeight="1">
      <c r="B225" s="166"/>
    </row>
    <row r="226" ht="12.75" customHeight="1">
      <c r="B226" s="166"/>
    </row>
    <row r="227" ht="12.75" customHeight="1">
      <c r="B227" s="166"/>
    </row>
    <row r="228" ht="12.75" customHeight="1">
      <c r="B228" s="166"/>
    </row>
    <row r="229" ht="12.75" customHeight="1">
      <c r="B229" s="166"/>
    </row>
    <row r="230" ht="12.75" customHeight="1">
      <c r="B230" s="166"/>
    </row>
    <row r="231" ht="12.75" customHeight="1">
      <c r="B231" s="166"/>
    </row>
    <row r="232" ht="12.75" customHeight="1">
      <c r="B232" s="166"/>
    </row>
    <row r="233" ht="12.75" customHeight="1">
      <c r="B233" s="166"/>
    </row>
    <row r="234" ht="12.75" customHeight="1">
      <c r="B234" s="166"/>
    </row>
    <row r="235" ht="12.75" customHeight="1">
      <c r="B235" s="166"/>
    </row>
    <row r="236" ht="12.75" customHeight="1">
      <c r="B236" s="166"/>
    </row>
    <row r="237" ht="12.75" customHeight="1">
      <c r="B237" s="166"/>
    </row>
    <row r="238" ht="12.75" customHeight="1">
      <c r="B238" s="166"/>
    </row>
    <row r="239" ht="12.75" customHeight="1">
      <c r="B239" s="166"/>
    </row>
    <row r="240" ht="12.75" customHeight="1">
      <c r="B240" s="166"/>
    </row>
    <row r="241" ht="12.75" customHeight="1">
      <c r="B241" s="166"/>
    </row>
    <row r="242" ht="12.75" customHeight="1">
      <c r="B242" s="166"/>
    </row>
    <row r="243" ht="12.75" customHeight="1">
      <c r="B243" s="166"/>
    </row>
    <row r="244" ht="12.75" customHeight="1">
      <c r="B244" s="166"/>
    </row>
    <row r="245" ht="12.75" customHeight="1">
      <c r="B245" s="166"/>
    </row>
    <row r="246" ht="12.75" customHeight="1">
      <c r="B246" s="166"/>
    </row>
    <row r="247" ht="12.75" customHeight="1">
      <c r="B247" s="166"/>
    </row>
    <row r="248" ht="12.75" customHeight="1">
      <c r="B248" s="166"/>
    </row>
    <row r="249" ht="12.75" customHeight="1">
      <c r="B249" s="166"/>
    </row>
    <row r="250" ht="12.75" customHeight="1">
      <c r="B250" s="166"/>
    </row>
    <row r="251" ht="12.75" customHeight="1">
      <c r="B251" s="166"/>
    </row>
    <row r="252" ht="12.75" customHeight="1">
      <c r="B252" s="166"/>
    </row>
    <row r="253" ht="12.75" customHeight="1">
      <c r="B253" s="166"/>
    </row>
    <row r="254" ht="12.75" customHeight="1">
      <c r="B254" s="166"/>
    </row>
    <row r="255" ht="12.75" customHeight="1">
      <c r="B255" s="166"/>
    </row>
    <row r="256" ht="12.75" customHeight="1">
      <c r="B256" s="166"/>
    </row>
    <row r="257" ht="12.75" customHeight="1">
      <c r="B257" s="166"/>
    </row>
    <row r="258" ht="12.75" customHeight="1">
      <c r="B258" s="166"/>
    </row>
    <row r="259" ht="12.75" customHeight="1">
      <c r="B259" s="166"/>
    </row>
    <row r="260" ht="12.75" customHeight="1">
      <c r="B260" s="166"/>
    </row>
    <row r="261" ht="12.75" customHeight="1">
      <c r="B261" s="166"/>
    </row>
    <row r="262" ht="12.75" customHeight="1">
      <c r="B262" s="166"/>
    </row>
    <row r="263" ht="12.75" customHeight="1">
      <c r="B263" s="166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