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9xlWa4aONgR1u9q0jaLnWe7slh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4">
      <text>
        <t xml:space="preserve">======
ID#AAAAbXgLLN4
Arne H. Pedersen    (2022-09-24 15:15:11)
Navn, klubb, dommer grad</t>
      </text>
    </comment>
    <comment authorId="0" ref="C7">
      <text>
        <t xml:space="preserve">======
ID#AAAAbXgLLN0
Schlumberger    (2022-09-24 15:15:11)
UK,JK,SK og VK blir SinclairTabell for Kvinner brukt.
M0,M1..Kvinner virker ikke.
For ALLE andre kategorier blir tabell for men brukt.</t>
      </text>
    </comment>
    <comment authorId="0" ref="I30">
      <text>
        <t xml:space="preserve">======
ID#AAAAbXgLLNs
Arne H. Pedersen    (2022-09-24 15:15:11)
Navn, klubb, dommer grad</t>
      </text>
    </comment>
    <comment authorId="0" ref="C27">
      <text>
        <t xml:space="preserve">======
ID#AAAAbXgLLNo
Arne H. Pedersen    (2022-09-24 15:15:11)
Navn, klubb, dommer grad</t>
      </text>
    </comment>
    <comment authorId="0" ref="P7">
      <text>
        <t xml:space="preserve">======
ID#AAAAbXgLLNk
SLB    (2022-09-24 15:15:11)
Automatisk, ikke skriv I dette feltet</t>
      </text>
    </comment>
    <comment authorId="0" ref="C36">
      <text>
        <t xml:space="preserve">======
ID#AAAAbXgLLNE
Arne H. Pedersen    (2022-09-24 15:15:11)
Navn, klubb, dommer grad</t>
      </text>
    </comment>
    <comment authorId="0" ref="B7">
      <text>
        <t xml:space="preserve">======
ID#AAAAgsvs0y8
SLB    (2022-09-24 15:15:11)
I Norge bruke vi kun en desimal, internasjonalt 2, vi bør bruke 2 dersom innveiings vekta tillater det.</t>
      </text>
    </comment>
    <comment authorId="0" ref="U7">
      <text>
        <t xml:space="preserve">======
ID#AAAAgsvs0y4
SLB    (2022-09-24 15:15:11)
Denne kononnen printes ikke</t>
      </text>
    </comment>
    <comment authorId="0" ref="I27">
      <text>
        <t xml:space="preserve">======
ID#AAAAgsvs0y0
Arne H. Pedersen    (2022-09-24 15:15:11)
Navn, klubb, dommer grad</t>
      </text>
    </comment>
    <comment authorId="0" ref="Q7">
      <text>
        <t xml:space="preserve">======
ID#AAAAgsvs0yw
SLB    (2022-09-24 15:15:11)
Automatisk, ikke skriv I dette feltet
Svar ja/yes til Macro
under opstart</t>
      </text>
    </comment>
    <comment authorId="0" ref="O7">
      <text>
        <t xml:space="preserve">======
ID#AAAAgsvs0ys
SLB    (2022-09-24 15:15:11)
Automatisk, ikke skriv I dette feltet</t>
      </text>
    </comment>
    <comment authorId="0" ref="L7">
      <text>
        <t xml:space="preserve">======
ID#AAAAgsvs0yc
NVF    (2022-09-24 15:15:11)
Bruk minus (-) for underkjent. Feks -140
Bruk N og F for neste og første, feks 170F og 175N</t>
      </text>
    </comment>
    <comment authorId="0" ref="I7">
      <text>
        <t xml:space="preserve">======
ID#AAAAgsvs0yY
NVF    (2022-09-24 15:15:11)
Bruk minus (-) for underkjent. Feks -140
Bruk N og F for neste og første, feks 170F og 175N</t>
      </text>
    </comment>
    <comment authorId="0" ref="I28">
      <text>
        <t xml:space="preserve">======
ID#AAAAgsvs0yU
Arne H. Pedersen    (2022-09-24 15:15:11)
Navn, klubb, dommer grad</t>
      </text>
    </comment>
  </commentList>
  <extLst>
    <ext uri="GoogleSheetsCustomDataVersion1">
      <go:sheetsCustomData xmlns:go="http://customooxmlschemas.google.com/" r:id="rId1" roundtripDataSignature="AMtx7mgCfGYUBKC2/BYPbCdfp0YNQ971k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4">
      <text>
        <t xml:space="preserve">======
ID#AAAAbXgLLOE
Arne H. Pedersen    (2022-09-24 15:15:11)
Navn, klubb, dommer grad</t>
      </text>
    </comment>
    <comment authorId="0" ref="C36">
      <text>
        <t xml:space="preserve">======
ID#AAAAbXgLLOA
Arne H. Pedersen    (2022-09-24 15:15:11)
Navn, klubb, dommer grad</t>
      </text>
    </comment>
    <comment authorId="0" ref="I30">
      <text>
        <t xml:space="preserve">======
ID#AAAAbXgLLN8
Arne H. Pedersen    (2022-09-24 15:15:11)
Navn, klubb, dommer grad</t>
      </text>
    </comment>
    <comment authorId="0" ref="P7">
      <text>
        <t xml:space="preserve">======
ID#AAAAbXgLLNw
SLB    (2022-09-24 15:15:11)
Automatisk, ikke skriv I dette feltet</t>
      </text>
    </comment>
    <comment authorId="0" ref="I27">
      <text>
        <t xml:space="preserve">======
ID#AAAAbXgLLNg
Arne H. Pedersen    (2022-09-24 15:15:11)
Navn, klubb, dommer grad</t>
      </text>
    </comment>
    <comment authorId="0" ref="C27">
      <text>
        <t xml:space="preserve">======
ID#AAAAbXgLLNc
Arne H. Pedersen    (2022-09-24 15:15:11)
Navn, klubb, dommer grad</t>
      </text>
    </comment>
    <comment authorId="0" ref="L7">
      <text>
        <t xml:space="preserve">======
ID#AAAAbXgLLNY
NVF    (2022-09-24 15:15:11)
Bruk minus (-) for underkjent. Feks -140
Bruk N og F for neste og første, feks 170F og 175N</t>
      </text>
    </comment>
    <comment authorId="0" ref="B7">
      <text>
        <t xml:space="preserve">======
ID#AAAAbXgLLNU
SLB    (2022-09-24 15:15:11)
I Norge bruke vi kun en desimal, internasjonalt 2, vi bør bruke 2 dersom innveiings vekta tillater det.</t>
      </text>
    </comment>
    <comment authorId="0" ref="C7">
      <text>
        <t xml:space="preserve">======
ID#AAAAbXgLLNQ
Schlumberger    (2022-09-24 15:15:11)
UK,JK,SK og VK blir SinclairTabell for Kvinner brukt.
M0,M1..Kvinner virker ikke.
For ALLE andre kategorier blir tabell for men brukt.</t>
      </text>
    </comment>
    <comment authorId="0" ref="R7">
      <text>
        <t xml:space="preserve">======
ID#AAAAbXgLLNM
SLB    (2022-09-24 15:15:11)
Automatisk, ikke skriv I dette feltet
Svar ja/yes til Macro
under opstart</t>
      </text>
    </comment>
    <comment authorId="0" ref="Q7">
      <text>
        <t xml:space="preserve">======
ID#AAAAbXgLLNI
SLB    (2022-09-24 15:15:11)
Automatisk, ikke skriv I dette feltet
Svar ja/yes til Macro
under opstart</t>
      </text>
    </comment>
    <comment authorId="0" ref="I28">
      <text>
        <t xml:space="preserve">======
ID#AAAAgsvs0zA
Arne H. Pedersen    (2022-09-24 15:15:11)
Navn, klubb, dommer grad</t>
      </text>
    </comment>
    <comment authorId="0" ref="U7">
      <text>
        <t xml:space="preserve">======
ID#AAAAgsvs0yo
SLB    (2022-09-24 15:15:11)
Denne kononnen printes ikke</t>
      </text>
    </comment>
    <comment authorId="0" ref="O7">
      <text>
        <t xml:space="preserve">======
ID#AAAAgsvs0yk
SLB    (2022-09-24 15:15:11)
Automatisk, ikke skriv I dette feltet</t>
      </text>
    </comment>
    <comment authorId="0" ref="I7">
      <text>
        <t xml:space="preserve">======
ID#AAAAgsvs0yg
NVF    (2022-09-24 15:15:11)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izrwjnKUv8M/e95zkV6lEPXmv0pQ=="/>
    </ext>
  </extLst>
</comments>
</file>

<file path=xl/sharedStrings.xml><?xml version="1.0" encoding="utf-8"?>
<sst xmlns="http://schemas.openxmlformats.org/spreadsheetml/2006/main" count="167" uniqueCount="81">
  <si>
    <t>S t e v n e p r o t o k o l l   fra 2021</t>
  </si>
  <si>
    <t>Norges Vektløfterforbund</t>
  </si>
  <si>
    <t>Stevnekat:</t>
  </si>
  <si>
    <t>Seriestevne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</si>
  <si>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</si>
  <si>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</si>
  <si>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</si>
  <si>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</si>
  <si>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</si>
  <si>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</si>
  <si>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</si>
  <si>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</si>
  <si>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</si>
  <si>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</si>
  <si>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</si>
  <si>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</si>
  <si>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</si>
  <si>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</si>
  <si>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</si>
  <si>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</si>
  <si>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</si>
  <si>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</si>
  <si>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</si>
  <si>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</si>
  <si>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</si>
  <si>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</si>
  <si>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</si>
  <si>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</si>
  <si>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</si>
  <si>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</si>
  <si>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</si>
  <si>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</si>
  <si>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</si>
  <si>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</si>
  <si>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</si>
  <si>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</si>
  <si>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</si>
  <si>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</si>
  <si>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</si>
  <si>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</si>
  <si>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73</t>
  </si>
  <si>
    <t>M10</t>
  </si>
  <si>
    <t>Bjørn Lie</t>
  </si>
  <si>
    <t>Namsos V K</t>
  </si>
  <si>
    <t>96</t>
  </si>
  <si>
    <t>M4</t>
  </si>
  <si>
    <t>Robert Finnanger</t>
  </si>
  <si>
    <t>102</t>
  </si>
  <si>
    <t>M9</t>
  </si>
  <si>
    <t>Leif Hepsø</t>
  </si>
  <si>
    <t>f70</t>
  </si>
  <si>
    <t>81</t>
  </si>
  <si>
    <t>William Wågan</t>
  </si>
  <si>
    <t xml:space="preserve"> </t>
  </si>
  <si>
    <t>67</t>
  </si>
  <si>
    <t>UM</t>
  </si>
  <si>
    <t>Bror Erling Finnanger</t>
  </si>
  <si>
    <t>M2</t>
  </si>
  <si>
    <t>Olav Roger Laugen</t>
  </si>
  <si>
    <t>Sturla Tømmerås</t>
  </si>
  <si>
    <t>Stevnets leder:</t>
  </si>
  <si>
    <t>Leif Hepsø,   NVK,   F</t>
  </si>
  <si>
    <t xml:space="preserve">Dommere:                                  </t>
  </si>
  <si>
    <t>Leif Hepsø,   NVK,   F       Bjørn Tore Wiik,   NVK,  F</t>
  </si>
  <si>
    <t>William Wågan,   NVK,   F     Robert Finnanger,   NVK,  F</t>
  </si>
  <si>
    <t>Jury:</t>
  </si>
  <si>
    <t>Sturla Tømerås,   NVK,  F     Svere Winnberg,   NVK,  F</t>
  </si>
  <si>
    <t>Teknisk kontrollør:</t>
  </si>
  <si>
    <t>Chief Marshall:</t>
  </si>
  <si>
    <t>Sekretær:</t>
  </si>
  <si>
    <t>Leif Hepsø,   NVK,   F    Bjørn Tore Wiik,   NVK, F</t>
  </si>
  <si>
    <t>Tidtaker:</t>
  </si>
  <si>
    <t>Speaker:</t>
  </si>
  <si>
    <t>Leif Hepsø,  NVK,  F    Bjørn Tore Wiik,  NVK,  F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</si>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</sst>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0" xfId="0" applyAlignment="1" applyFont="1">
      <alignment horizontal="right"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44826.0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70.0</v>
      </c>
      <c r="C9" s="43" t="s">
        <v>41</v>
      </c>
      <c r="D9" s="44">
        <v>13176.0</v>
      </c>
      <c r="E9" s="45"/>
      <c r="F9" s="46" t="s">
        <v>42</v>
      </c>
      <c r="G9" s="46" t="s">
        <v>43</v>
      </c>
      <c r="H9" s="47">
        <v>15.0</v>
      </c>
      <c r="I9" s="48">
        <v>-17.0</v>
      </c>
      <c r="J9" s="49">
        <v>17.0</v>
      </c>
      <c r="K9" s="50">
        <v>25.0</v>
      </c>
      <c r="L9" s="51">
        <v>27.0</v>
      </c>
      <c r="M9" s="51"/>
      <c r="N9" s="52">
        <f t="shared" ref="N9:N24" si="1">IF(MAX(H9:J9)&lt;0,0,TRUNC(MAX(H9:J9)/1)*1)</f>
        <v>17</v>
      </c>
      <c r="O9" s="52">
        <f t="shared" ref="O9:O24" si="2">IF(MAX(K9:M9)&lt;0,0,TRUNC(MAX(K9:M9)/1)*1)</f>
        <v>27</v>
      </c>
      <c r="P9" s="52">
        <f t="shared" ref="P9:P24" si="3">IF(N9=0,0,IF(O9=0,0,SUM(N9:O9)))</f>
        <v>44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57.98056508</v>
      </c>
      <c r="R9" s="54">
        <f t="shared" ref="R9:R24" si="5">IF(Y9=1,Q9*AB9,"")</f>
        <v>194.3508541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1.317740115</v>
      </c>
      <c r="V9" s="58">
        <f>R5</f>
        <v>44826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86</v>
      </c>
      <c r="Y9" s="60">
        <f t="shared" ref="Y9:Y24" si="9">IF(X9&gt;34,1,0)</f>
        <v>1</v>
      </c>
      <c r="Z9" s="61">
        <f>IF(Y9=1,LOOKUP(X9,'Meltzer-Faber'!A3:A63,'Meltzer-Faber'!B3:B63))</f>
        <v>3.352</v>
      </c>
      <c r="AA9" s="62" t="str">
        <f>IF(Y9=1,LOOKUP(X9,'Meltzer-Faber'!A3:A63,'Meltzer-Faber'!C3:C63))</f>
        <v/>
      </c>
      <c r="AB9" s="63">
        <f t="shared" ref="AB9:AB24" si="10">IF(W9="m",Z9,IF(W9="k",AA9,""))</f>
        <v>3.352</v>
      </c>
    </row>
    <row r="10" ht="19.5" customHeight="1">
      <c r="A10" s="41" t="s">
        <v>44</v>
      </c>
      <c r="B10" s="42">
        <v>91.1</v>
      </c>
      <c r="C10" s="43" t="s">
        <v>45</v>
      </c>
      <c r="D10" s="44">
        <v>25442.0</v>
      </c>
      <c r="E10" s="45"/>
      <c r="F10" s="46" t="s">
        <v>46</v>
      </c>
      <c r="G10" s="46" t="s">
        <v>43</v>
      </c>
      <c r="H10" s="47">
        <v>55.0</v>
      </c>
      <c r="I10" s="48">
        <v>60.0</v>
      </c>
      <c r="J10" s="49">
        <v>64.0</v>
      </c>
      <c r="K10" s="50">
        <v>75.0</v>
      </c>
      <c r="L10" s="51">
        <v>-80.0</v>
      </c>
      <c r="M10" s="51">
        <v>-80.0</v>
      </c>
      <c r="N10" s="52">
        <f t="shared" si="1"/>
        <v>64</v>
      </c>
      <c r="O10" s="52">
        <f t="shared" si="2"/>
        <v>75</v>
      </c>
      <c r="P10" s="52">
        <f t="shared" si="3"/>
        <v>139</v>
      </c>
      <c r="Q10" s="54">
        <f t="shared" si="4"/>
        <v>159.95457</v>
      </c>
      <c r="R10" s="54">
        <f t="shared" si="5"/>
        <v>214.0192147</v>
      </c>
      <c r="S10" s="64"/>
      <c r="T10" s="65"/>
      <c r="U10" s="57">
        <f t="shared" si="6"/>
        <v>1.150752302</v>
      </c>
      <c r="V10" s="58">
        <f>R5</f>
        <v>44826</v>
      </c>
      <c r="W10" s="1" t="str">
        <f t="shared" si="7"/>
        <v>m</v>
      </c>
      <c r="X10" s="59">
        <f t="shared" si="8"/>
        <v>53</v>
      </c>
      <c r="Y10" s="66">
        <f t="shared" si="9"/>
        <v>1</v>
      </c>
      <c r="Z10" s="61">
        <f>IF(Y10=1,LOOKUP(X10,'Meltzer-Faber'!A3:A63,'Meltzer-Faber'!B3:B63))</f>
        <v>1.338</v>
      </c>
      <c r="AA10" s="63">
        <f>IF(Y10=1,LOOKUP(X10,'Meltzer-Faber'!A3:A63,'Meltzer-Faber'!C3:C63))</f>
        <v>1.435</v>
      </c>
      <c r="AB10" s="63">
        <f t="shared" si="10"/>
        <v>1.338</v>
      </c>
    </row>
    <row r="11" ht="19.5" customHeight="1">
      <c r="A11" s="41" t="s">
        <v>47</v>
      </c>
      <c r="B11" s="42">
        <v>101.5</v>
      </c>
      <c r="C11" s="43" t="s">
        <v>48</v>
      </c>
      <c r="D11" s="44">
        <v>16079.0</v>
      </c>
      <c r="E11" s="45"/>
      <c r="F11" s="46" t="s">
        <v>49</v>
      </c>
      <c r="G11" s="46" t="s">
        <v>43</v>
      </c>
      <c r="H11" s="47">
        <v>50.0</v>
      </c>
      <c r="I11" s="48">
        <v>55.0</v>
      </c>
      <c r="J11" s="49">
        <v>-57.0</v>
      </c>
      <c r="K11" s="50" t="s">
        <v>50</v>
      </c>
      <c r="L11" s="51">
        <v>75.0</v>
      </c>
      <c r="M11" s="51">
        <v>77.0</v>
      </c>
      <c r="N11" s="52">
        <f t="shared" si="1"/>
        <v>55</v>
      </c>
      <c r="O11" s="52">
        <f t="shared" si="2"/>
        <v>77</v>
      </c>
      <c r="P11" s="52">
        <f t="shared" si="3"/>
        <v>132</v>
      </c>
      <c r="Q11" s="54">
        <f t="shared" si="4"/>
        <v>145.5816351</v>
      </c>
      <c r="R11" s="54">
        <f t="shared" si="5"/>
        <v>340.0786995</v>
      </c>
      <c r="S11" s="64"/>
      <c r="T11" s="65"/>
      <c r="U11" s="57">
        <f t="shared" si="6"/>
        <v>1.102891175</v>
      </c>
      <c r="V11" s="58">
        <f>R5</f>
        <v>44826</v>
      </c>
      <c r="W11" s="1" t="str">
        <f t="shared" si="7"/>
        <v>m</v>
      </c>
      <c r="X11" s="59">
        <f t="shared" si="8"/>
        <v>78</v>
      </c>
      <c r="Y11" s="60">
        <f t="shared" si="9"/>
        <v>1</v>
      </c>
      <c r="Z11" s="61">
        <f>IF(Y11=1,LOOKUP(X11,'Meltzer-Faber'!A3:A63,'Meltzer-Faber'!B3:B63))</f>
        <v>2.336</v>
      </c>
      <c r="AA11" s="63">
        <f>IF(Y11=1,LOOKUP(X11,'Meltzer-Faber'!A3:A63,'Meltzer-Faber'!C3:C63))</f>
        <v>2.546</v>
      </c>
      <c r="AB11" s="63">
        <f t="shared" si="10"/>
        <v>2.336</v>
      </c>
    </row>
    <row r="12" ht="19.5" customHeight="1">
      <c r="A12" s="41" t="s">
        <v>51</v>
      </c>
      <c r="B12" s="42">
        <v>75.7</v>
      </c>
      <c r="C12" s="43" t="s">
        <v>48</v>
      </c>
      <c r="D12" s="44">
        <v>16960.0</v>
      </c>
      <c r="E12" s="45"/>
      <c r="F12" s="46" t="s">
        <v>52</v>
      </c>
      <c r="G12" s="46" t="s">
        <v>43</v>
      </c>
      <c r="H12" s="47">
        <v>30.0</v>
      </c>
      <c r="I12" s="48">
        <v>35.0</v>
      </c>
      <c r="J12" s="49">
        <v>37.0</v>
      </c>
      <c r="K12" s="50">
        <v>40.0</v>
      </c>
      <c r="L12" s="51">
        <v>45.0</v>
      </c>
      <c r="M12" s="51">
        <v>47.0</v>
      </c>
      <c r="N12" s="52">
        <f t="shared" si="1"/>
        <v>37</v>
      </c>
      <c r="O12" s="52">
        <f t="shared" si="2"/>
        <v>47</v>
      </c>
      <c r="P12" s="52">
        <f t="shared" si="3"/>
        <v>84</v>
      </c>
      <c r="Q12" s="54">
        <f t="shared" si="4"/>
        <v>105.8199487</v>
      </c>
      <c r="R12" s="54">
        <f t="shared" si="5"/>
        <v>230.7933081</v>
      </c>
      <c r="S12" s="64"/>
      <c r="T12" s="65" t="s">
        <v>53</v>
      </c>
      <c r="U12" s="57">
        <f t="shared" si="6"/>
        <v>1.259761294</v>
      </c>
      <c r="V12" s="58">
        <f>R5</f>
        <v>44826</v>
      </c>
      <c r="W12" s="1" t="str">
        <f t="shared" si="7"/>
        <v>m</v>
      </c>
      <c r="X12" s="59">
        <f t="shared" si="8"/>
        <v>76</v>
      </c>
      <c r="Y12" s="60">
        <f t="shared" si="9"/>
        <v>1</v>
      </c>
      <c r="Z12" s="61">
        <f>IF(Y12=1,LOOKUP(X12,'Meltzer-Faber'!A3:A63,'Meltzer-Faber'!B3:B63))</f>
        <v>2.181</v>
      </c>
      <c r="AA12" s="63">
        <f>IF(Y12=1,LOOKUP(X12,'Meltzer-Faber'!A3:A63,'Meltzer-Faber'!C3:C63))</f>
        <v>2.391</v>
      </c>
      <c r="AB12" s="63">
        <f t="shared" si="10"/>
        <v>2.181</v>
      </c>
    </row>
    <row r="13" ht="19.5" customHeight="1">
      <c r="A13" s="41" t="s">
        <v>54</v>
      </c>
      <c r="B13" s="42">
        <v>62.1</v>
      </c>
      <c r="C13" s="43" t="s">
        <v>55</v>
      </c>
      <c r="D13" s="44">
        <v>39034.0</v>
      </c>
      <c r="E13" s="45"/>
      <c r="F13" s="46" t="s">
        <v>56</v>
      </c>
      <c r="G13" s="46" t="s">
        <v>43</v>
      </c>
      <c r="H13" s="47">
        <v>35.0</v>
      </c>
      <c r="I13" s="48">
        <v>-40.0</v>
      </c>
      <c r="J13" s="49">
        <v>-42.0</v>
      </c>
      <c r="K13" s="50">
        <v>55.0</v>
      </c>
      <c r="L13" s="51">
        <v>60.0</v>
      </c>
      <c r="M13" s="51">
        <v>-64.0</v>
      </c>
      <c r="N13" s="52">
        <f t="shared" si="1"/>
        <v>35</v>
      </c>
      <c r="O13" s="52">
        <f t="shared" si="2"/>
        <v>60</v>
      </c>
      <c r="P13" s="52">
        <f t="shared" si="3"/>
        <v>95</v>
      </c>
      <c r="Q13" s="54">
        <f t="shared" si="4"/>
        <v>135.1478886</v>
      </c>
      <c r="R13" s="54" t="str">
        <f t="shared" si="5"/>
        <v/>
      </c>
      <c r="S13" s="64"/>
      <c r="T13" s="65" t="s">
        <v>53</v>
      </c>
      <c r="U13" s="57">
        <f t="shared" si="6"/>
        <v>1.422609354</v>
      </c>
      <c r="V13" s="58">
        <f>R5</f>
        <v>44826</v>
      </c>
      <c r="W13" s="1" t="str">
        <f t="shared" si="7"/>
        <v>m</v>
      </c>
      <c r="X13" s="59">
        <f t="shared" si="8"/>
        <v>16</v>
      </c>
      <c r="Y13" s="60">
        <f t="shared" si="9"/>
        <v>0</v>
      </c>
      <c r="Z13" s="67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ht="19.5" customHeight="1">
      <c r="A14" s="41" t="s">
        <v>51</v>
      </c>
      <c r="B14" s="42">
        <v>80.8</v>
      </c>
      <c r="C14" s="43" t="s">
        <v>57</v>
      </c>
      <c r="D14" s="44">
        <v>28515.0</v>
      </c>
      <c r="E14" s="45"/>
      <c r="F14" s="68" t="s">
        <v>58</v>
      </c>
      <c r="G14" s="46" t="s">
        <v>43</v>
      </c>
      <c r="H14" s="47">
        <v>40.0</v>
      </c>
      <c r="I14" s="48">
        <v>45.0</v>
      </c>
      <c r="J14" s="49">
        <v>50.0</v>
      </c>
      <c r="K14" s="50">
        <v>50.0</v>
      </c>
      <c r="L14" s="51">
        <v>-60.0</v>
      </c>
      <c r="M14" s="51">
        <v>62.0</v>
      </c>
      <c r="N14" s="52">
        <f t="shared" si="1"/>
        <v>50</v>
      </c>
      <c r="O14" s="52">
        <f t="shared" si="2"/>
        <v>62</v>
      </c>
      <c r="P14" s="52">
        <f t="shared" si="3"/>
        <v>112</v>
      </c>
      <c r="Q14" s="54">
        <f t="shared" si="4"/>
        <v>136.3194033</v>
      </c>
      <c r="R14" s="54">
        <f t="shared" si="5"/>
        <v>162.0837705</v>
      </c>
      <c r="S14" s="64"/>
      <c r="T14" s="65" t="s">
        <v>53</v>
      </c>
      <c r="U14" s="57">
        <f t="shared" si="6"/>
        <v>1.217137529</v>
      </c>
      <c r="V14" s="58">
        <f>R5</f>
        <v>44826</v>
      </c>
      <c r="W14" s="1" t="str">
        <f t="shared" si="7"/>
        <v>m</v>
      </c>
      <c r="X14" s="59">
        <f t="shared" si="8"/>
        <v>44</v>
      </c>
      <c r="Y14" s="60">
        <f t="shared" si="9"/>
        <v>1</v>
      </c>
      <c r="Z14" s="61">
        <f>IF(Y14=1,LOOKUP(X14,'Meltzer-Faber'!A3:A63,'Meltzer-Faber'!B3:B63))</f>
        <v>1.189</v>
      </c>
      <c r="AA14" s="63">
        <f>IF(Y14=1,LOOKUP(X14,'Meltzer-Faber'!A3:A63,'Meltzer-Faber'!C3:C63))</f>
        <v>1.205</v>
      </c>
      <c r="AB14" s="63">
        <f t="shared" si="10"/>
        <v>1.189</v>
      </c>
    </row>
    <row r="15" ht="19.5" customHeight="1">
      <c r="A15" s="41" t="s">
        <v>44</v>
      </c>
      <c r="B15" s="42">
        <v>95.3</v>
      </c>
      <c r="C15" s="43" t="s">
        <v>57</v>
      </c>
      <c r="D15" s="44">
        <v>28927.0</v>
      </c>
      <c r="E15" s="45"/>
      <c r="F15" s="68" t="s">
        <v>59</v>
      </c>
      <c r="G15" s="46" t="s">
        <v>43</v>
      </c>
      <c r="H15" s="47">
        <v>48.0</v>
      </c>
      <c r="I15" s="48">
        <v>-55.0</v>
      </c>
      <c r="J15" s="49">
        <v>55.0</v>
      </c>
      <c r="K15" s="50">
        <v>-73.0</v>
      </c>
      <c r="L15" s="51">
        <v>75.0</v>
      </c>
      <c r="M15" s="51">
        <v>78.0</v>
      </c>
      <c r="N15" s="52">
        <f t="shared" si="1"/>
        <v>55</v>
      </c>
      <c r="O15" s="52">
        <f t="shared" si="2"/>
        <v>78</v>
      </c>
      <c r="P15" s="52">
        <f t="shared" si="3"/>
        <v>133</v>
      </c>
      <c r="Q15" s="54">
        <f t="shared" si="4"/>
        <v>150.2236531</v>
      </c>
      <c r="R15" s="54">
        <f t="shared" si="5"/>
        <v>176.6630161</v>
      </c>
      <c r="S15" s="64"/>
      <c r="T15" s="65"/>
      <c r="U15" s="57">
        <f t="shared" si="6"/>
        <v>1.129501151</v>
      </c>
      <c r="V15" s="58">
        <f>R5</f>
        <v>44826</v>
      </c>
      <c r="W15" s="1" t="str">
        <f t="shared" si="7"/>
        <v>m</v>
      </c>
      <c r="X15" s="59">
        <f t="shared" si="8"/>
        <v>43</v>
      </c>
      <c r="Y15" s="60">
        <f t="shared" si="9"/>
        <v>1</v>
      </c>
      <c r="Z15" s="61">
        <f>IF(Y15=1,LOOKUP(X15,'Meltzer-Faber'!A3:A63,'Meltzer-Faber'!B3:B63))</f>
        <v>1.176</v>
      </c>
      <c r="AA15" s="63">
        <f>IF(Y15=1,LOOKUP(X15,'Meltzer-Faber'!A3:A63,'Meltzer-Faber'!C3:C63))</f>
        <v>1.187</v>
      </c>
      <c r="AB15" s="63">
        <f t="shared" si="10"/>
        <v>1.176</v>
      </c>
    </row>
    <row r="16" ht="19.5" customHeight="1">
      <c r="A16" s="69"/>
      <c r="B16" s="42"/>
      <c r="C16" s="43"/>
      <c r="D16" s="44"/>
      <c r="E16" s="45"/>
      <c r="F16" s="68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44826</v>
      </c>
      <c r="W16" s="1" t="b">
        <f t="shared" si="7"/>
        <v>0</v>
      </c>
      <c r="X16" s="59">
        <f t="shared" si="8"/>
        <v>0</v>
      </c>
      <c r="Y16" s="60">
        <f t="shared" si="9"/>
        <v>0</v>
      </c>
      <c r="Z16" s="67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9"/>
      <c r="B17" s="42"/>
      <c r="C17" s="43"/>
      <c r="D17" s="44"/>
      <c r="E17" s="45"/>
      <c r="F17" s="68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44826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7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9"/>
      <c r="B18" s="42"/>
      <c r="C18" s="43"/>
      <c r="D18" s="44"/>
      <c r="E18" s="45"/>
      <c r="F18" s="68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53</v>
      </c>
      <c r="U18" s="57" t="str">
        <f t="shared" si="6"/>
        <v/>
      </c>
      <c r="V18" s="58">
        <f>R5</f>
        <v>44826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7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9"/>
      <c r="B19" s="42"/>
      <c r="C19" s="43"/>
      <c r="D19" s="44"/>
      <c r="E19" s="45"/>
      <c r="F19" s="68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44826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7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9"/>
      <c r="B20" s="42"/>
      <c r="C20" s="43"/>
      <c r="D20" s="44"/>
      <c r="E20" s="45"/>
      <c r="F20" s="68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44826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7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9"/>
      <c r="B21" s="42"/>
      <c r="C21" s="43"/>
      <c r="D21" s="44"/>
      <c r="E21" s="45"/>
      <c r="F21" s="68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44826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7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9"/>
      <c r="B22" s="42"/>
      <c r="C22" s="43"/>
      <c r="D22" s="44"/>
      <c r="E22" s="45"/>
      <c r="F22" s="68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44826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7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9"/>
      <c r="B23" s="42"/>
      <c r="C23" s="43"/>
      <c r="D23" s="44"/>
      <c r="E23" s="45"/>
      <c r="F23" s="68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44826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7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9"/>
      <c r="B24" s="42"/>
      <c r="C24" s="43"/>
      <c r="D24" s="44"/>
      <c r="E24" s="45"/>
      <c r="F24" s="68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>
        <f>R5</f>
        <v>44826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7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53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60</v>
      </c>
      <c r="C27" s="18" t="s">
        <v>61</v>
      </c>
      <c r="G27" s="88" t="s">
        <v>62</v>
      </c>
      <c r="H27" s="18">
        <v>1.0</v>
      </c>
      <c r="I27" s="18" t="s">
        <v>63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53</v>
      </c>
      <c r="G28" s="89" t="s">
        <v>53</v>
      </c>
      <c r="H28" s="18">
        <v>2.0</v>
      </c>
      <c r="I28" s="18" t="s">
        <v>64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65</v>
      </c>
      <c r="C29" s="18"/>
      <c r="G29" s="90"/>
      <c r="H29" s="18">
        <v>3.0</v>
      </c>
      <c r="I29" s="18" t="s">
        <v>66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53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67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68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69</v>
      </c>
      <c r="C34" s="18" t="s">
        <v>70</v>
      </c>
      <c r="G34" s="93" t="s">
        <v>71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0"/>
      <c r="H35" s="18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72</v>
      </c>
      <c r="B36" s="96"/>
      <c r="C36" s="18" t="s">
        <v>73</v>
      </c>
      <c r="G36" s="93" t="s">
        <v>74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0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75</v>
      </c>
      <c r="B38" s="96"/>
      <c r="C38" s="97" t="s">
        <v>76</v>
      </c>
      <c r="D38" s="98"/>
      <c r="E38" s="98"/>
      <c r="F38" s="99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77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3" t="s">
        <v>53</v>
      </c>
      <c r="G5" s="11" t="s">
        <v>4</v>
      </c>
      <c r="H5" s="13"/>
      <c r="L5" s="11" t="s">
        <v>6</v>
      </c>
      <c r="M5" s="14"/>
      <c r="Q5" s="11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69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3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7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t="shared" ref="AB9:AB24" si="10">IF(W9="m",Z9,IF(W9="k",AA9,""))</f>
        <v/>
      </c>
    </row>
    <row r="10" ht="19.5" customHeight="1">
      <c r="A10" s="69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4"/>
      <c r="T10" s="65"/>
      <c r="U10" s="57" t="str">
        <f t="shared" si="6"/>
        <v/>
      </c>
      <c r="V10" s="58" t="str">
        <f>R5</f>
        <v/>
      </c>
      <c r="W10" s="83" t="b">
        <f t="shared" si="7"/>
        <v>0</v>
      </c>
      <c r="X10" s="59">
        <f t="shared" si="8"/>
        <v>0</v>
      </c>
      <c r="Y10" s="66">
        <f t="shared" si="9"/>
        <v>0</v>
      </c>
      <c r="Z10" s="67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10"/>
        <v/>
      </c>
    </row>
    <row r="11" ht="19.5" customHeight="1">
      <c r="A11" s="69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4"/>
      <c r="T11" s="65"/>
      <c r="U11" s="57" t="str">
        <f t="shared" si="6"/>
        <v/>
      </c>
      <c r="V11" s="58" t="str">
        <f>R5</f>
        <v/>
      </c>
      <c r="W11" s="83" t="b">
        <f t="shared" si="7"/>
        <v>0</v>
      </c>
      <c r="X11" s="59">
        <f t="shared" si="8"/>
        <v>0</v>
      </c>
      <c r="Y11" s="60">
        <f t="shared" si="9"/>
        <v>0</v>
      </c>
      <c r="Z11" s="67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str">
        <f t="shared" si="10"/>
        <v/>
      </c>
    </row>
    <row r="12" ht="19.5" customHeight="1">
      <c r="A12" s="69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53</v>
      </c>
      <c r="U12" s="57" t="str">
        <f t="shared" si="6"/>
        <v/>
      </c>
      <c r="V12" s="58" t="str">
        <f>R5</f>
        <v/>
      </c>
      <c r="W12" s="83" t="b">
        <f t="shared" si="7"/>
        <v>0</v>
      </c>
      <c r="X12" s="59">
        <f t="shared" si="8"/>
        <v>0</v>
      </c>
      <c r="Y12" s="60">
        <f t="shared" si="9"/>
        <v>0</v>
      </c>
      <c r="Z12" s="67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10"/>
        <v/>
      </c>
    </row>
    <row r="13" ht="19.5" customHeight="1">
      <c r="A13" s="69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53</v>
      </c>
      <c r="U13" s="57" t="str">
        <f t="shared" si="6"/>
        <v/>
      </c>
      <c r="V13" s="58" t="str">
        <f>R5</f>
        <v/>
      </c>
      <c r="W13" s="83" t="b">
        <f t="shared" si="7"/>
        <v>0</v>
      </c>
      <c r="X13" s="59">
        <f t="shared" si="8"/>
        <v>0</v>
      </c>
      <c r="Y13" s="60">
        <f t="shared" si="9"/>
        <v>0</v>
      </c>
      <c r="Z13" s="67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ht="19.5" customHeight="1">
      <c r="A14" s="69"/>
      <c r="B14" s="42"/>
      <c r="C14" s="43"/>
      <c r="D14" s="44"/>
      <c r="E14" s="45"/>
      <c r="F14" s="68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53</v>
      </c>
      <c r="U14" s="57" t="str">
        <f t="shared" si="6"/>
        <v/>
      </c>
      <c r="V14" s="58" t="str">
        <f>R5</f>
        <v/>
      </c>
      <c r="W14" s="83" t="b">
        <f t="shared" si="7"/>
        <v>0</v>
      </c>
      <c r="X14" s="59">
        <f t="shared" si="8"/>
        <v>0</v>
      </c>
      <c r="Y14" s="60">
        <f t="shared" si="9"/>
        <v>0</v>
      </c>
      <c r="Z14" s="67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9"/>
      <c r="B15" s="42"/>
      <c r="C15" s="43"/>
      <c r="D15" s="44"/>
      <c r="E15" s="45"/>
      <c r="F15" s="68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 t="str">
        <f>R5</f>
        <v/>
      </c>
      <c r="W15" s="83" t="b">
        <f t="shared" si="7"/>
        <v>0</v>
      </c>
      <c r="X15" s="59">
        <f t="shared" si="8"/>
        <v>0</v>
      </c>
      <c r="Y15" s="60">
        <f t="shared" si="9"/>
        <v>0</v>
      </c>
      <c r="Z15" s="67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9"/>
      <c r="B16" s="42"/>
      <c r="C16" s="43"/>
      <c r="D16" s="44"/>
      <c r="E16" s="45"/>
      <c r="F16" s="68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 t="str">
        <f>R5</f>
        <v/>
      </c>
      <c r="W16" s="83" t="b">
        <f t="shared" si="7"/>
        <v>0</v>
      </c>
      <c r="X16" s="59">
        <f t="shared" si="8"/>
        <v>0</v>
      </c>
      <c r="Y16" s="60">
        <f t="shared" si="9"/>
        <v>0</v>
      </c>
      <c r="Z16" s="67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9"/>
      <c r="B17" s="42"/>
      <c r="C17" s="43"/>
      <c r="D17" s="44"/>
      <c r="E17" s="45"/>
      <c r="F17" s="68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 t="str">
        <f>R5</f>
        <v/>
      </c>
      <c r="W17" s="83" t="b">
        <f t="shared" si="7"/>
        <v>0</v>
      </c>
      <c r="X17" s="59">
        <f t="shared" si="8"/>
        <v>0</v>
      </c>
      <c r="Y17" s="60">
        <f t="shared" si="9"/>
        <v>0</v>
      </c>
      <c r="Z17" s="67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9"/>
      <c r="B18" s="42"/>
      <c r="C18" s="43"/>
      <c r="D18" s="44"/>
      <c r="E18" s="45"/>
      <c r="F18" s="68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53</v>
      </c>
      <c r="U18" s="57" t="str">
        <f t="shared" si="6"/>
        <v/>
      </c>
      <c r="V18" s="58" t="str">
        <f>R5</f>
        <v/>
      </c>
      <c r="W18" s="83" t="b">
        <f t="shared" si="7"/>
        <v>0</v>
      </c>
      <c r="X18" s="59">
        <f t="shared" si="8"/>
        <v>0</v>
      </c>
      <c r="Y18" s="60">
        <f t="shared" si="9"/>
        <v>0</v>
      </c>
      <c r="Z18" s="67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9"/>
      <c r="B19" s="42"/>
      <c r="C19" s="43"/>
      <c r="D19" s="44"/>
      <c r="E19" s="45"/>
      <c r="F19" s="68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 t="str">
        <f>R5</f>
        <v/>
      </c>
      <c r="W19" s="83" t="b">
        <f t="shared" si="7"/>
        <v>0</v>
      </c>
      <c r="X19" s="59">
        <f t="shared" si="8"/>
        <v>0</v>
      </c>
      <c r="Y19" s="60">
        <f t="shared" si="9"/>
        <v>0</v>
      </c>
      <c r="Z19" s="67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9"/>
      <c r="B20" s="42"/>
      <c r="C20" s="43"/>
      <c r="D20" s="44"/>
      <c r="E20" s="45"/>
      <c r="F20" s="68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 t="str">
        <f>R5</f>
        <v/>
      </c>
      <c r="W20" s="83" t="b">
        <f t="shared" si="7"/>
        <v>0</v>
      </c>
      <c r="X20" s="59">
        <f t="shared" si="8"/>
        <v>0</v>
      </c>
      <c r="Y20" s="60">
        <f t="shared" si="9"/>
        <v>0</v>
      </c>
      <c r="Z20" s="67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9"/>
      <c r="B21" s="42"/>
      <c r="C21" s="43"/>
      <c r="D21" s="44"/>
      <c r="E21" s="45"/>
      <c r="F21" s="68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 t="str">
        <f>R5</f>
        <v/>
      </c>
      <c r="W21" s="83" t="b">
        <f t="shared" si="7"/>
        <v>0</v>
      </c>
      <c r="X21" s="59">
        <f t="shared" si="8"/>
        <v>0</v>
      </c>
      <c r="Y21" s="60">
        <f t="shared" si="9"/>
        <v>0</v>
      </c>
      <c r="Z21" s="67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9"/>
      <c r="B22" s="42"/>
      <c r="C22" s="43"/>
      <c r="D22" s="44"/>
      <c r="E22" s="45"/>
      <c r="F22" s="68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 t="str">
        <f>R5</f>
        <v/>
      </c>
      <c r="W22" s="83" t="b">
        <f t="shared" si="7"/>
        <v>0</v>
      </c>
      <c r="X22" s="59">
        <f t="shared" si="8"/>
        <v>0</v>
      </c>
      <c r="Y22" s="60">
        <f t="shared" si="9"/>
        <v>0</v>
      </c>
      <c r="Z22" s="67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9"/>
      <c r="B23" s="42"/>
      <c r="C23" s="43"/>
      <c r="D23" s="44"/>
      <c r="E23" s="45"/>
      <c r="F23" s="68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 t="str">
        <f>R5</f>
        <v/>
      </c>
      <c r="W23" s="83" t="b">
        <f t="shared" si="7"/>
        <v>0</v>
      </c>
      <c r="X23" s="59">
        <f t="shared" si="8"/>
        <v>0</v>
      </c>
      <c r="Y23" s="60">
        <f t="shared" si="9"/>
        <v>0</v>
      </c>
      <c r="Z23" s="67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9"/>
      <c r="B24" s="42"/>
      <c r="C24" s="43"/>
      <c r="D24" s="44"/>
      <c r="E24" s="45"/>
      <c r="F24" s="68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 t="str">
        <f>R5</f>
        <v/>
      </c>
      <c r="W24" s="83" t="b">
        <f t="shared" si="7"/>
        <v>0</v>
      </c>
      <c r="X24" s="59">
        <f t="shared" si="8"/>
        <v>0</v>
      </c>
      <c r="Y24" s="60">
        <f t="shared" si="9"/>
        <v>0</v>
      </c>
      <c r="Z24" s="67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53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60</v>
      </c>
      <c r="C27" s="18"/>
      <c r="G27" s="88" t="s">
        <v>62</v>
      </c>
      <c r="H27" s="18">
        <v>1.0</v>
      </c>
      <c r="I27" s="18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53</v>
      </c>
      <c r="G28" s="89" t="s">
        <v>53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65</v>
      </c>
      <c r="C29" s="18"/>
      <c r="G29" s="90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53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67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68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69</v>
      </c>
      <c r="C34" s="18"/>
      <c r="G34" s="93" t="s">
        <v>71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0"/>
      <c r="H35" s="18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72</v>
      </c>
      <c r="B36" s="96"/>
      <c r="C36" s="18"/>
      <c r="G36" s="93" t="s">
        <v>74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0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75</v>
      </c>
      <c r="B38" s="96"/>
      <c r="C38" s="97" t="s">
        <v>76</v>
      </c>
      <c r="D38" s="98"/>
      <c r="E38" s="98"/>
      <c r="F38" s="99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78</v>
      </c>
    </row>
    <row r="2" ht="12.75" customHeight="1">
      <c r="A2" s="102" t="s">
        <v>36</v>
      </c>
      <c r="B2" s="103" t="s">
        <v>79</v>
      </c>
      <c r="C2" s="104" t="s">
        <v>80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