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EsKeOWn7/SrIg8V5gkeuWXqoqx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ID#AAAAadhuvVs
SLB    (2022-08-28 15:31:38)
Automatisk, ikke skriv I dette feltet
Svar ja/yes til Macro
under opstart</t>
      </text>
    </comment>
    <comment authorId="0" ref="C36">
      <text>
        <t xml:space="preserve">======
ID#AAAAadhuvVo
Arne H. Pedersen    (2022-08-28 15:31:38)
Navn, klubb, dommer grad</t>
      </text>
    </comment>
    <comment authorId="0" ref="R7">
      <text>
        <t xml:space="preserve">======
ID#AAAAadhuvVc
SLB    (2022-08-28 15:31:38)
Automatisk, ikke skriv I dette feltet
Svar ja/yes til Macro
under opstart</t>
      </text>
    </comment>
    <comment authorId="0" ref="C34">
      <text>
        <t xml:space="preserve">======
ID#AAAAadhuvVU
Arne H. Pedersen    (2022-08-28 15:31:38)
Navn, klubb, dommer grad</t>
      </text>
    </comment>
    <comment authorId="0" ref="C7">
      <text>
        <t xml:space="preserve">======
ID#AAAAadhuvVM
Schlumberger    (2022-08-28 15:31:38)
UK,JK,SK og VK blir SinclairTabell for Kvinner brukt.
M0,M1..Kvinner virker ikke.
For ALLE andre kategorier blir tabell for men brukt.</t>
      </text>
    </comment>
    <comment authorId="0" ref="I7">
      <text>
        <t xml:space="preserve">======
ID#AAAAadhuvVE
NVF    (2022-08-28 15:31:38)
Bruk minus (-) for underkjent. Feks -140
Bruk N og F for neste og første, feks 170F og 175N</t>
      </text>
    </comment>
    <comment authorId="0" ref="L7">
      <text>
        <t xml:space="preserve">======
ID#AAAAadhuvU8
NVF    (2022-08-28 15:31:38)
Bruk minus (-) for underkjent. Feks -140
Bruk N og F for neste og første, feks 170F og 175N</t>
      </text>
    </comment>
    <comment authorId="0" ref="U7">
      <text>
        <t xml:space="preserve">======
ID#AAAAadhuvU4
SLB    (2022-08-28 15:31:38)
Denne kononnen printes ikke</t>
      </text>
    </comment>
    <comment authorId="0" ref="O7">
      <text>
        <t xml:space="preserve">======
ID#AAAAadhuvUo
SLB    (2022-08-28 15:31:38)
Automatisk, ikke skriv I dette feltet</t>
      </text>
    </comment>
    <comment authorId="0" ref="B7">
      <text>
        <t xml:space="preserve">======
ID#AAAAadhuvUk
SLB    (2022-08-28 15:31:38)
I Norge bruke vi kun en desimal, internasjonalt 2, vi bør bruke 2 dersom innveiings vekta tillater det.</t>
      </text>
    </comment>
    <comment authorId="0" ref="C27">
      <text>
        <t xml:space="preserve">======
ID#AAAAadhuvUc
Arne H. Pedersen    (2022-08-28 15:31:38)
Navn, klubb, dommer grad</t>
      </text>
    </comment>
    <comment authorId="0" ref="I28">
      <text>
        <t xml:space="preserve">======
ID#AAAAadhuvUU
Arne H. Pedersen    (2022-08-28 15:31:38)
Navn, klubb, dommer grad</t>
      </text>
    </comment>
    <comment authorId="0" ref="P7">
      <text>
        <t xml:space="preserve">======
ID#AAAAadhuvUM
SLB    (2022-08-28 15:31:38)
Automatisk, ikke skriv I dette feltet</t>
      </text>
    </comment>
    <comment authorId="0" ref="I30">
      <text>
        <t xml:space="preserve">======
ID#AAAAadhuvUE
Arne H. Pedersen    (2022-08-28 15:31:38)
Navn, klubb, dommer grad</t>
      </text>
    </comment>
    <comment authorId="0" ref="I27">
      <text>
        <t xml:space="preserve">======
ID#AAAAadhuvUA
Arne H. Pedersen    (2022-08-28 15:31:38)
Navn, klubb, dommer grad</t>
      </text>
    </comment>
  </commentList>
  <extLst>
    <ext uri="GoogleSheetsCustomDataVersion1">
      <go:sheetsCustomData xmlns:go="http://customooxmlschemas.google.com/" r:id="rId1" roundtripDataSignature="AMtx7miETiP7KRb69hotpaJC+iSTFn4y7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ID#AAAAadhuvV0
SLB    (2022-08-28 15:31:38)
Denne kononnen printes ikke</t>
      </text>
    </comment>
    <comment authorId="0" ref="C7">
      <text>
        <t xml:space="preserve">======
ID#AAAAadhuvVw
Schlumberger    (2022-08-28 15:31:38)
UK,JK,SK og VK blir SinclairTabell for Kvinner brukt.
M0,M1..Kvinner virker ikke.
For ALLE andre kategorier blir tabell for men brukt.</t>
      </text>
    </comment>
    <comment authorId="0" ref="C34">
      <text>
        <t xml:space="preserve">======
ID#AAAAadhuvVg
Arne H. Pedersen    (2022-08-28 15:31:38)
Navn, klubb, dommer grad</t>
      </text>
    </comment>
    <comment authorId="0" ref="O7">
      <text>
        <t xml:space="preserve">======
ID#AAAAadhuvVk
SLB    (2022-08-28 15:31:38)
Automatisk, ikke skriv I dette feltet</t>
      </text>
    </comment>
    <comment authorId="0" ref="R7">
      <text>
        <t xml:space="preserve">======
ID#AAAAadhuvVY
SLB    (2022-08-28 15:31:38)
Automatisk, ikke skriv I dette feltet
Svar ja/yes til Macro
under opstart</t>
      </text>
    </comment>
    <comment authorId="0" ref="C36">
      <text>
        <t xml:space="preserve">======
ID#AAAAadhuvVQ
Arne H. Pedersen    (2022-08-28 15:31:38)
Navn, klubb, dommer grad</t>
      </text>
    </comment>
    <comment authorId="0" ref="Q7">
      <text>
        <t xml:space="preserve">======
ID#AAAAadhuvVI
SLB    (2022-08-28 15:31:38)
Automatisk, ikke skriv I dette feltet
Svar ja/yes til Macro
under opstart</t>
      </text>
    </comment>
    <comment authorId="0" ref="I27">
      <text>
        <t xml:space="preserve">======
ID#AAAAadhuvVA
Arne H. Pedersen    (2022-08-28 15:31:38)
Navn, klubb, dommer grad</t>
      </text>
    </comment>
    <comment authorId="0" ref="I30">
      <text>
        <t xml:space="preserve">======
ID#AAAAadhuvU0
Arne H. Pedersen    (2022-08-28 15:31:38)
Navn, klubb, dommer grad</t>
      </text>
    </comment>
    <comment authorId="0" ref="I28">
      <text>
        <t xml:space="preserve">======
ID#AAAAadhuvUw
Arne H. Pedersen    (2022-08-28 15:31:38)
Navn, klubb, dommer grad</t>
      </text>
    </comment>
    <comment authorId="0" ref="P7">
      <text>
        <t xml:space="preserve">======
ID#AAAAadhuvUs
SLB    (2022-08-28 15:31:38)
Automatisk, ikke skriv I dette feltet</t>
      </text>
    </comment>
    <comment authorId="0" ref="I7">
      <text>
        <t xml:space="preserve">======
ID#AAAAadhuvUg
NVF    (2022-08-28 15:31:38)
Bruk minus (-) for underkjent. Feks -140
Bruk N og F for neste og første, feks 170F og 175N</t>
      </text>
    </comment>
    <comment authorId="0" ref="C27">
      <text>
        <t xml:space="preserve">======
ID#AAAAadhuvUY
Arne H. Pedersen    (2022-08-28 15:31:38)
Navn, klubb, dommer grad</t>
      </text>
    </comment>
    <comment authorId="0" ref="B7">
      <text>
        <t xml:space="preserve">======
ID#AAAAadhuvUQ
SLB    (2022-08-28 15:31:38)
I Norge bruke vi kun en desimal, internasjonalt 2, vi bør bruke 2 dersom innveiings vekta tillater det.</t>
      </text>
    </comment>
    <comment authorId="0" ref="L7">
      <text>
        <t xml:space="preserve">======
ID#AAAAadhuvUI
NVF    (2022-08-28 15:31:38)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QNRU8TZies0Qjsxyr/xevngZWBg=="/>
    </ext>
  </extLst>
</comments>
</file>

<file path=xl/sharedStrings.xml><?xml version="1.0" encoding="utf-8"?>
<sst xmlns="http://schemas.openxmlformats.org/spreadsheetml/2006/main" count="164" uniqueCount="78">
  <si>
    <t>S t e v n e p r o t o k o l l   fra 2021</t>
  </si>
  <si>
    <t>Norges Vektløfterforbund</t>
  </si>
  <si>
    <t>Stevnekat:</t>
  </si>
  <si>
    <t xml:space="preserve"> Seriestevne</t>
  </si>
  <si>
    <t>Arrangør:</t>
  </si>
  <si>
    <t>Tromsø AK</t>
  </si>
  <si>
    <t>Sted:</t>
  </si>
  <si>
    <t>Klubblokalet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</si>
  <si>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</si>
  <si>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</si>
  <si>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</si>
  <si>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</si>
  <si>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</si>
  <si>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</si>
  <si>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</si>
  <si>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</si>
  <si>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</si>
  <si>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</si>
  <si>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</si>
  <si>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</si>
  <si>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</si>
  <si>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</si>
  <si>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</si>
  <si>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</si>
  <si>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</si>
  <si>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</si>
  <si>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</si>
  <si>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</si>
  <si>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</si>
  <si>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</si>
  <si>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</si>
  <si>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</si>
  <si>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</si>
  <si>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</si>
  <si>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</si>
  <si>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</si>
  <si>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</si>
  <si>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</si>
  <si>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</si>
  <si>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</si>
  <si>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</si>
  <si>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JK</t>
  </si>
  <si>
    <t>Emma Vittring</t>
  </si>
  <si>
    <t>81</t>
  </si>
  <si>
    <t>UK</t>
  </si>
  <si>
    <t>Hedda Øverli</t>
  </si>
  <si>
    <t>Karoline Kroken</t>
  </si>
  <si>
    <t>Aasgard FVK</t>
  </si>
  <si>
    <t xml:space="preserve"> </t>
  </si>
  <si>
    <t>Stevnets leder:</t>
  </si>
  <si>
    <t>Ruben Wåge Kristiansen, Tromsø AK, F</t>
  </si>
  <si>
    <t xml:space="preserve">Dommere:                                  </t>
  </si>
  <si>
    <t>Øystein Kroken, Aasgard FVK, F</t>
  </si>
  <si>
    <t>Susann Skagseth, Tromsø AK, F</t>
  </si>
  <si>
    <t>Jury:</t>
  </si>
  <si>
    <t>Lindsey Martinsen, Tromsø AK, F</t>
  </si>
  <si>
    <t>Teknisk kontrollør:</t>
  </si>
  <si>
    <t>Chief Marshall:</t>
  </si>
  <si>
    <t>Sekretær:</t>
  </si>
  <si>
    <t>Tidtaker:</t>
  </si>
  <si>
    <t>Eva Bjørkeng, Tromsø AK, F</t>
  </si>
  <si>
    <t>Speaker:</t>
  </si>
  <si>
    <t>Beskrivelse Rekorder:</t>
  </si>
  <si>
    <t>Notater:</t>
  </si>
  <si>
    <t>Ny Sinclair tablell benyttes fra 1.1.2018</t>
  </si>
  <si>
    <t>S t e v n e p r o t o k o l l</t>
  </si>
  <si>
    <t>55</t>
  </si>
  <si>
    <t>SK</t>
  </si>
  <si>
    <t>Kristina Aas</t>
  </si>
  <si>
    <t>87</t>
  </si>
  <si>
    <t>K2</t>
  </si>
  <si>
    <t>Vibeke Aune</t>
  </si>
  <si>
    <t>Hedda Øverli, Tromsø AK, F</t>
  </si>
  <si>
    <t>Martine Røvik, Tromsø AK, F</t>
  </si>
  <si>
    <t>Emma Vittring, Tromsø AK,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</si>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</sst>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0.0"/>
      <color theme="1"/>
      <name val="Arial"/>
    </font>
    <font>
      <b/>
      <i/>
      <sz val="11.0"/>
      <color theme="1"/>
      <name val="Times New Roman"/>
    </font>
    <font>
      <sz val="12.0"/>
      <color theme="1"/>
      <name val="Calibri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0" fillId="0" fontId="10" numFmtId="14" xfId="0" applyAlignment="1" applyFont="1" applyNumberFormat="1">
      <alignment vertical="center"/>
    </xf>
    <xf borderId="11" fillId="0" fontId="9" numFmtId="1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1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right" vertic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166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2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0" numFmtId="0" xfId="0" applyBorder="1" applyFont="1"/>
    <xf borderId="4" fillId="0" fontId="10" numFmtId="164" xfId="0" applyAlignment="1" applyBorder="1" applyFont="1" applyNumberFormat="1">
      <alignment horizontal="right"/>
    </xf>
    <xf borderId="4" fillId="0" fontId="10" numFmtId="0" xfId="0" applyAlignment="1" applyBorder="1" applyFont="1">
      <alignment horizontal="center"/>
    </xf>
    <xf borderId="4" fillId="0" fontId="10" numFmtId="0" xfId="0" applyAlignment="1" applyBorder="1" applyFont="1">
      <alignment horizontal="right"/>
    </xf>
    <xf borderId="4" fillId="0" fontId="10" numFmtId="169" xfId="0" applyAlignment="1" applyBorder="1" applyFont="1" applyNumberFormat="1">
      <alignment horizontal="center"/>
    </xf>
    <xf borderId="4" fillId="0" fontId="10" numFmtId="165" xfId="0" applyAlignment="1" applyBorder="1" applyFont="1" applyNumberFormat="1">
      <alignment horizontal="center"/>
    </xf>
    <xf borderId="4" fillId="0" fontId="10" numFmtId="2" xfId="0" applyAlignment="1" applyBorder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0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0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0" numFmtId="170" xfId="0" applyAlignment="1" applyFont="1" applyNumberFormat="1">
      <alignment vertical="center"/>
    </xf>
    <xf borderId="0" fillId="0" fontId="10" numFmtId="170" xfId="0" applyAlignment="1" applyFont="1" applyNumberFormat="1">
      <alignment horizontal="right" vertical="center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44801.0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>
        <f>R5</f>
        <v>44801</v>
      </c>
      <c r="W9" s="1" t="b">
        <f t="shared" ref="W9:W24" si="7">IF(ISNUMBER(FIND("M",C9)),"m",IF(ISNUMBER(FIND("K",C9)),"k"))</f>
        <v>0</v>
      </c>
      <c r="X9" s="59">
        <f>IF(OR('Pulje 2'!D9="",V9=""),0,(YEAR(V9)-YEAR('Pulje 2'!D9)))</f>
        <v>32</v>
      </c>
      <c r="Y9" s="60">
        <f t="shared" ref="Y9:Y24" si="8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t="shared" ref="AB9:AB24" si="9">IF(W9="m",Z9,IF(W9="k",AA9,""))</f>
        <v/>
      </c>
    </row>
    <row r="10" ht="19.5" customHeight="1">
      <c r="A10" s="63" t="s">
        <v>40</v>
      </c>
      <c r="B10" s="41">
        <v>69.21</v>
      </c>
      <c r="C10" s="42" t="s">
        <v>41</v>
      </c>
      <c r="D10" s="64">
        <v>38334.0</v>
      </c>
      <c r="E10" s="44"/>
      <c r="F10" s="46" t="s">
        <v>42</v>
      </c>
      <c r="G10" s="46" t="s">
        <v>5</v>
      </c>
      <c r="H10" s="47">
        <v>66.0</v>
      </c>
      <c r="I10" s="48">
        <v>68.0</v>
      </c>
      <c r="J10" s="49">
        <v>70.0</v>
      </c>
      <c r="K10" s="50">
        <v>83.0</v>
      </c>
      <c r="L10" s="51">
        <v>87.0</v>
      </c>
      <c r="M10" s="51">
        <v>90.0</v>
      </c>
      <c r="N10" s="52">
        <f t="shared" si="1"/>
        <v>70</v>
      </c>
      <c r="O10" s="52">
        <f t="shared" si="2"/>
        <v>90</v>
      </c>
      <c r="P10" s="52">
        <f t="shared" si="3"/>
        <v>160</v>
      </c>
      <c r="Q10" s="54">
        <f t="shared" si="4"/>
        <v>198.665356</v>
      </c>
      <c r="R10" s="54" t="str">
        <f t="shared" si="5"/>
        <v/>
      </c>
      <c r="S10" s="65"/>
      <c r="T10" s="66"/>
      <c r="U10" s="57">
        <f t="shared" si="6"/>
        <v>1.241658475</v>
      </c>
      <c r="V10" s="58">
        <f>R5</f>
        <v>44801</v>
      </c>
      <c r="W10" s="1" t="str">
        <f t="shared" si="7"/>
        <v>k</v>
      </c>
      <c r="X10" s="59">
        <f t="shared" ref="X10:X24" si="10">IF(OR(D10="",V10=""),0,(YEAR(V10)-YEAR(D10)))</f>
        <v>18</v>
      </c>
      <c r="Y10" s="67">
        <f t="shared" si="8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b">
        <f t="shared" si="9"/>
        <v>0</v>
      </c>
    </row>
    <row r="11" ht="19.5" customHeight="1">
      <c r="A11" s="63" t="s">
        <v>43</v>
      </c>
      <c r="B11" s="41">
        <v>80.15</v>
      </c>
      <c r="C11" s="42" t="s">
        <v>44</v>
      </c>
      <c r="D11" s="64">
        <v>38882.0</v>
      </c>
      <c r="E11" s="44"/>
      <c r="F11" s="46" t="s">
        <v>45</v>
      </c>
      <c r="G11" s="46" t="s">
        <v>5</v>
      </c>
      <c r="H11" s="47">
        <v>50.0</v>
      </c>
      <c r="I11" s="48">
        <v>-52.0</v>
      </c>
      <c r="J11" s="49">
        <v>-53.0</v>
      </c>
      <c r="K11" s="50">
        <v>70.0</v>
      </c>
      <c r="L11" s="51">
        <v>73.0</v>
      </c>
      <c r="M11" s="51">
        <v>-75.0</v>
      </c>
      <c r="N11" s="52">
        <f t="shared" si="1"/>
        <v>50</v>
      </c>
      <c r="O11" s="52">
        <f t="shared" si="2"/>
        <v>73</v>
      </c>
      <c r="P11" s="52">
        <f t="shared" si="3"/>
        <v>123</v>
      </c>
      <c r="Q11" s="54">
        <f t="shared" si="4"/>
        <v>142.0680767</v>
      </c>
      <c r="R11" s="54" t="str">
        <f t="shared" si="5"/>
        <v/>
      </c>
      <c r="S11" s="65"/>
      <c r="T11" s="66"/>
      <c r="U11" s="57">
        <f t="shared" si="6"/>
        <v>1.155025014</v>
      </c>
      <c r="V11" s="58">
        <f>R5</f>
        <v>44801</v>
      </c>
      <c r="W11" s="1" t="str">
        <f t="shared" si="7"/>
        <v>k</v>
      </c>
      <c r="X11" s="59">
        <f t="shared" si="10"/>
        <v>16</v>
      </c>
      <c r="Y11" s="60">
        <f t="shared" si="8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b">
        <f t="shared" si="9"/>
        <v>0</v>
      </c>
    </row>
    <row r="12" ht="19.5" customHeight="1">
      <c r="A12" s="63" t="s">
        <v>40</v>
      </c>
      <c r="B12" s="41">
        <v>72.95</v>
      </c>
      <c r="C12" s="42" t="s">
        <v>44</v>
      </c>
      <c r="D12" s="64">
        <v>39284.0</v>
      </c>
      <c r="E12" s="44"/>
      <c r="F12" s="46" t="s">
        <v>46</v>
      </c>
      <c r="G12" s="46" t="s">
        <v>47</v>
      </c>
      <c r="H12" s="47">
        <v>56.0</v>
      </c>
      <c r="I12" s="48">
        <v>-58.0</v>
      </c>
      <c r="J12" s="49">
        <v>58.0</v>
      </c>
      <c r="K12" s="50">
        <v>81.0</v>
      </c>
      <c r="L12" s="51">
        <v>-83.0</v>
      </c>
      <c r="M12" s="51">
        <v>-83.0</v>
      </c>
      <c r="N12" s="52">
        <f t="shared" si="1"/>
        <v>58</v>
      </c>
      <c r="O12" s="52">
        <f t="shared" si="2"/>
        <v>81</v>
      </c>
      <c r="P12" s="52">
        <f t="shared" si="3"/>
        <v>139</v>
      </c>
      <c r="Q12" s="54">
        <f t="shared" si="4"/>
        <v>167.8882966</v>
      </c>
      <c r="R12" s="54" t="str">
        <f t="shared" si="5"/>
        <v/>
      </c>
      <c r="S12" s="65"/>
      <c r="T12" s="66" t="s">
        <v>48</v>
      </c>
      <c r="U12" s="57">
        <f t="shared" si="6"/>
        <v>1.207829472</v>
      </c>
      <c r="V12" s="58">
        <f>R5</f>
        <v>44801</v>
      </c>
      <c r="W12" s="1" t="str">
        <f t="shared" si="7"/>
        <v>k</v>
      </c>
      <c r="X12" s="59">
        <f t="shared" si="10"/>
        <v>15</v>
      </c>
      <c r="Y12" s="60">
        <f t="shared" si="8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9"/>
        <v>0</v>
      </c>
    </row>
    <row r="13" ht="19.5" customHeight="1">
      <c r="A13" s="40"/>
      <c r="B13" s="41"/>
      <c r="C13" s="42"/>
      <c r="D13" s="64"/>
      <c r="E13" s="44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5"/>
      <c r="T13" s="66" t="s">
        <v>48</v>
      </c>
      <c r="U13" s="57" t="str">
        <f t="shared" si="6"/>
        <v/>
      </c>
      <c r="V13" s="58">
        <f>R5</f>
        <v>44801</v>
      </c>
      <c r="W13" s="1" t="b">
        <f t="shared" si="7"/>
        <v>0</v>
      </c>
      <c r="X13" s="59">
        <f t="shared" si="10"/>
        <v>0</v>
      </c>
      <c r="Y13" s="60">
        <f t="shared" si="8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9"/>
        <v/>
      </c>
    </row>
    <row r="14" ht="19.5" customHeight="1">
      <c r="A14" s="40"/>
      <c r="B14" s="41"/>
      <c r="C14" s="42"/>
      <c r="D14" s="64"/>
      <c r="E14" s="44"/>
      <c r="F14" s="68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5"/>
      <c r="T14" s="66" t="s">
        <v>48</v>
      </c>
      <c r="U14" s="57" t="str">
        <f t="shared" si="6"/>
        <v/>
      </c>
      <c r="V14" s="58">
        <f>R5</f>
        <v>44801</v>
      </c>
      <c r="W14" s="1" t="b">
        <f t="shared" si="7"/>
        <v>0</v>
      </c>
      <c r="X14" s="59">
        <f t="shared" si="10"/>
        <v>0</v>
      </c>
      <c r="Y14" s="60">
        <f t="shared" si="8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9"/>
        <v/>
      </c>
    </row>
    <row r="15" ht="19.5" customHeight="1">
      <c r="A15" s="40"/>
      <c r="B15" s="41"/>
      <c r="C15" s="42"/>
      <c r="D15" s="64"/>
      <c r="E15" s="44"/>
      <c r="F15" s="68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5"/>
      <c r="T15" s="66"/>
      <c r="U15" s="57" t="str">
        <f t="shared" si="6"/>
        <v/>
      </c>
      <c r="V15" s="58">
        <f>R5</f>
        <v>44801</v>
      </c>
      <c r="W15" s="1" t="b">
        <f t="shared" si="7"/>
        <v>0</v>
      </c>
      <c r="X15" s="59">
        <f t="shared" si="10"/>
        <v>0</v>
      </c>
      <c r="Y15" s="60">
        <f t="shared" si="8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9"/>
        <v/>
      </c>
    </row>
    <row r="16" ht="19.5" customHeight="1">
      <c r="A16" s="40"/>
      <c r="B16" s="41"/>
      <c r="C16" s="42"/>
      <c r="D16" s="64"/>
      <c r="E16" s="44"/>
      <c r="F16" s="68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5"/>
      <c r="T16" s="66"/>
      <c r="U16" s="57" t="str">
        <f t="shared" si="6"/>
        <v/>
      </c>
      <c r="V16" s="58">
        <f>R5</f>
        <v>44801</v>
      </c>
      <c r="W16" s="1" t="b">
        <f t="shared" si="7"/>
        <v>0</v>
      </c>
      <c r="X16" s="59">
        <f t="shared" si="10"/>
        <v>0</v>
      </c>
      <c r="Y16" s="60">
        <f t="shared" si="8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9"/>
        <v/>
      </c>
    </row>
    <row r="17" ht="19.5" customHeight="1">
      <c r="A17" s="40"/>
      <c r="B17" s="41"/>
      <c r="C17" s="42"/>
      <c r="D17" s="64"/>
      <c r="E17" s="44"/>
      <c r="F17" s="68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5"/>
      <c r="T17" s="66"/>
      <c r="U17" s="57" t="str">
        <f t="shared" si="6"/>
        <v/>
      </c>
      <c r="V17" s="58">
        <f>R5</f>
        <v>44801</v>
      </c>
      <c r="W17" s="1" t="b">
        <f t="shared" si="7"/>
        <v>0</v>
      </c>
      <c r="X17" s="59">
        <f t="shared" si="10"/>
        <v>0</v>
      </c>
      <c r="Y17" s="60">
        <f t="shared" si="8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9"/>
        <v/>
      </c>
    </row>
    <row r="18" ht="19.5" customHeight="1">
      <c r="A18" s="40"/>
      <c r="B18" s="41"/>
      <c r="C18" s="42"/>
      <c r="D18" s="64"/>
      <c r="E18" s="44"/>
      <c r="F18" s="68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5"/>
      <c r="T18" s="66" t="s">
        <v>48</v>
      </c>
      <c r="U18" s="57" t="str">
        <f t="shared" si="6"/>
        <v/>
      </c>
      <c r="V18" s="58">
        <f>R5</f>
        <v>44801</v>
      </c>
      <c r="W18" s="1" t="b">
        <f t="shared" si="7"/>
        <v>0</v>
      </c>
      <c r="X18" s="59">
        <f t="shared" si="10"/>
        <v>0</v>
      </c>
      <c r="Y18" s="60">
        <f t="shared" si="8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9"/>
        <v/>
      </c>
    </row>
    <row r="19" ht="19.5" customHeight="1">
      <c r="A19" s="40"/>
      <c r="B19" s="41"/>
      <c r="C19" s="42"/>
      <c r="D19" s="64"/>
      <c r="E19" s="44"/>
      <c r="F19" s="68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5"/>
      <c r="T19" s="66"/>
      <c r="U19" s="57" t="str">
        <f t="shared" si="6"/>
        <v/>
      </c>
      <c r="V19" s="58">
        <f>R5</f>
        <v>44801</v>
      </c>
      <c r="W19" s="1" t="b">
        <f t="shared" si="7"/>
        <v>0</v>
      </c>
      <c r="X19" s="59">
        <f t="shared" si="10"/>
        <v>0</v>
      </c>
      <c r="Y19" s="60">
        <f t="shared" si="8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9"/>
        <v/>
      </c>
    </row>
    <row r="20" ht="19.5" customHeight="1">
      <c r="A20" s="40"/>
      <c r="B20" s="41"/>
      <c r="C20" s="42"/>
      <c r="D20" s="64"/>
      <c r="E20" s="44"/>
      <c r="F20" s="68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5"/>
      <c r="T20" s="66"/>
      <c r="U20" s="57" t="str">
        <f t="shared" si="6"/>
        <v/>
      </c>
      <c r="V20" s="58">
        <f>R5</f>
        <v>44801</v>
      </c>
      <c r="W20" s="1" t="b">
        <f t="shared" si="7"/>
        <v>0</v>
      </c>
      <c r="X20" s="59">
        <f t="shared" si="10"/>
        <v>0</v>
      </c>
      <c r="Y20" s="60">
        <f t="shared" si="8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9"/>
        <v/>
      </c>
    </row>
    <row r="21" ht="19.5" customHeight="1">
      <c r="A21" s="40"/>
      <c r="B21" s="41"/>
      <c r="C21" s="42"/>
      <c r="D21" s="64"/>
      <c r="E21" s="44"/>
      <c r="F21" s="68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5"/>
      <c r="T21" s="66"/>
      <c r="U21" s="57" t="str">
        <f t="shared" si="6"/>
        <v/>
      </c>
      <c r="V21" s="58">
        <f>R5</f>
        <v>44801</v>
      </c>
      <c r="W21" s="1" t="b">
        <f t="shared" si="7"/>
        <v>0</v>
      </c>
      <c r="X21" s="59">
        <f t="shared" si="10"/>
        <v>0</v>
      </c>
      <c r="Y21" s="60">
        <f t="shared" si="8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9"/>
        <v/>
      </c>
    </row>
    <row r="22" ht="19.5" customHeight="1">
      <c r="A22" s="40"/>
      <c r="B22" s="41"/>
      <c r="C22" s="42"/>
      <c r="D22" s="64"/>
      <c r="E22" s="44"/>
      <c r="F22" s="68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5"/>
      <c r="T22" s="66"/>
      <c r="U22" s="57" t="str">
        <f t="shared" si="6"/>
        <v/>
      </c>
      <c r="V22" s="58">
        <f>R5</f>
        <v>44801</v>
      </c>
      <c r="W22" s="1" t="b">
        <f t="shared" si="7"/>
        <v>0</v>
      </c>
      <c r="X22" s="59">
        <f t="shared" si="10"/>
        <v>0</v>
      </c>
      <c r="Y22" s="60">
        <f t="shared" si="8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9"/>
        <v/>
      </c>
    </row>
    <row r="23" ht="19.5" customHeight="1">
      <c r="A23" s="40"/>
      <c r="B23" s="41"/>
      <c r="C23" s="42"/>
      <c r="D23" s="64"/>
      <c r="E23" s="44"/>
      <c r="F23" s="68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5"/>
      <c r="T23" s="66"/>
      <c r="U23" s="57" t="str">
        <f t="shared" si="6"/>
        <v/>
      </c>
      <c r="V23" s="58">
        <f>R5</f>
        <v>44801</v>
      </c>
      <c r="W23" s="1" t="b">
        <f t="shared" si="7"/>
        <v>0</v>
      </c>
      <c r="X23" s="59">
        <f t="shared" si="10"/>
        <v>0</v>
      </c>
      <c r="Y23" s="60">
        <f t="shared" si="8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9"/>
        <v/>
      </c>
    </row>
    <row r="24" ht="19.5" customHeight="1">
      <c r="A24" s="40"/>
      <c r="B24" s="41"/>
      <c r="C24" s="42"/>
      <c r="D24" s="64"/>
      <c r="E24" s="44"/>
      <c r="F24" s="68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69">
        <f t="shared" si="3"/>
        <v>0</v>
      </c>
      <c r="Q24" s="70" t="str">
        <f t="shared" si="4"/>
        <v/>
      </c>
      <c r="R24" s="54" t="str">
        <f t="shared" si="5"/>
        <v/>
      </c>
      <c r="S24" s="71"/>
      <c r="T24" s="72"/>
      <c r="U24" s="57" t="str">
        <f t="shared" si="6"/>
        <v/>
      </c>
      <c r="V24" s="58">
        <f>R5</f>
        <v>44801</v>
      </c>
      <c r="W24" s="1" t="b">
        <f t="shared" si="7"/>
        <v>0</v>
      </c>
      <c r="X24" s="59">
        <f t="shared" si="10"/>
        <v>0</v>
      </c>
      <c r="Y24" s="60">
        <f t="shared" si="8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9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48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9">
        <f>(YEAR(V25)-YEAR(D25))</f>
        <v>0</v>
      </c>
      <c r="Y25" s="60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49</v>
      </c>
      <c r="C27" s="17" t="s">
        <v>50</v>
      </c>
      <c r="G27" s="87" t="s">
        <v>51</v>
      </c>
      <c r="H27" s="17">
        <v>1.0</v>
      </c>
      <c r="I27" s="17" t="s">
        <v>52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88" t="s">
        <v>48</v>
      </c>
      <c r="H28" s="17">
        <v>2.0</v>
      </c>
      <c r="I28" s="17" t="s">
        <v>53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54</v>
      </c>
      <c r="C29" s="17"/>
      <c r="G29" s="89"/>
      <c r="H29" s="17">
        <v>3.0</v>
      </c>
      <c r="I29" s="17" t="s">
        <v>55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2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57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58</v>
      </c>
      <c r="C34" s="17"/>
      <c r="G34" s="92" t="s">
        <v>59</v>
      </c>
      <c r="H34" s="17" t="s">
        <v>60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61</v>
      </c>
      <c r="B36" s="95"/>
      <c r="C36" s="17" t="s">
        <v>60</v>
      </c>
      <c r="G36" s="92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63</v>
      </c>
      <c r="B38" s="95"/>
      <c r="C38" s="96" t="s">
        <v>64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65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44801.0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3" t="s">
        <v>66</v>
      </c>
      <c r="B9" s="41">
        <v>47.55</v>
      </c>
      <c r="C9" s="42" t="s">
        <v>67</v>
      </c>
      <c r="D9" s="64">
        <v>32904.0</v>
      </c>
      <c r="E9" s="44"/>
      <c r="F9" s="46" t="s">
        <v>68</v>
      </c>
      <c r="G9" s="46" t="s">
        <v>5</v>
      </c>
      <c r="H9" s="47">
        <v>25.0</v>
      </c>
      <c r="I9" s="48">
        <v>27.0</v>
      </c>
      <c r="J9" s="49">
        <v>28.0</v>
      </c>
      <c r="K9" s="50">
        <v>35.0</v>
      </c>
      <c r="L9" s="51">
        <v>38.0</v>
      </c>
      <c r="M9" s="51">
        <v>40.0</v>
      </c>
      <c r="N9" s="52">
        <f>IF(MAX(H9:J9)&lt;0,0,TRUNC(MAX(H9:J9)/1)*1)</f>
        <v>28</v>
      </c>
      <c r="O9" s="52">
        <f t="shared" ref="O9:O24" si="1">IF(MAX(K9:M9)&lt;0,0,TRUNC(MAX(K9:M9)/1)*1)</f>
        <v>40</v>
      </c>
      <c r="P9" s="52">
        <f t="shared" ref="P9:P24" si="2">IF(N9=0,0,IF(O9=0,0,SUM(N9:O9)))</f>
        <v>68</v>
      </c>
      <c r="Q9" s="53">
        <f t="shared" ref="Q9:Q24" si="3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108.5961266</v>
      </c>
      <c r="R9" s="54"/>
      <c r="S9" s="55"/>
      <c r="T9" s="56"/>
      <c r="U9" s="57">
        <f t="shared" ref="U9:U24" si="4">IF(P9="","",IF(B9="","",IF((W9="k"),IF(B9&gt;153.655,1,IF(B9&lt;28,10^(0.783497476*LOG10(28/153.655)^2),10^(0.783497476*LOG10(B9/153.655)^2))),IF(B9&gt;175.508,1,IF(B9&lt;32,10^(0.75194503*LOG10(32/175.508)^2),10^(0.75194503*LOG10(B9/175.508)^2))))))</f>
        <v>1.597001862</v>
      </c>
      <c r="V9" s="58">
        <f>R5</f>
        <v>44801</v>
      </c>
      <c r="W9" s="82" t="str">
        <f t="shared" ref="W9:W24" si="5">IF(ISNUMBER(FIND("M",C9)),"m",IF(ISNUMBER(FIND("K",C9)),"k"))</f>
        <v>k</v>
      </c>
      <c r="X9" s="59" t="str">
        <f>IF(OR(#REF!="",V9=""),0,(YEAR(V9)-YEAR(#REF!)))</f>
        <v>#REF!</v>
      </c>
      <c r="Y9" s="60" t="str">
        <f t="shared" ref="Y9:Y24" si="6">IF(X9&gt;34,1,0)</f>
        <v>#REF!</v>
      </c>
      <c r="Z9" s="61" t="str">
        <f>IF(Y9=1,LOOKUP(X9,'Meltzer-Faber'!A3:A63,'Meltzer-Faber'!B3:B63))</f>
        <v>#REF!</v>
      </c>
      <c r="AA9" s="62" t="str">
        <f>IF(Y9=1,LOOKUP(X9,'Meltzer-Faber'!A3:A63,'Meltzer-Faber'!C3:C63))</f>
        <v>#REF!</v>
      </c>
      <c r="AB9" s="62" t="str">
        <f t="shared" ref="AB9:AB24" si="7">IF(W9="m",Z9,IF(W9="k",AA9,""))</f>
        <v>#REF!</v>
      </c>
    </row>
    <row r="10" ht="19.5" customHeight="1">
      <c r="A10" s="40"/>
      <c r="B10" s="41"/>
      <c r="C10" s="42"/>
      <c r="D10" s="64"/>
      <c r="E10" s="44"/>
      <c r="F10" s="46"/>
      <c r="G10" s="46"/>
      <c r="H10" s="47"/>
      <c r="I10" s="48"/>
      <c r="J10" s="49"/>
      <c r="K10" s="50"/>
      <c r="L10" s="51"/>
      <c r="M10" s="51"/>
      <c r="N10" s="52"/>
      <c r="O10" s="52">
        <f t="shared" si="1"/>
        <v>0</v>
      </c>
      <c r="P10" s="52">
        <f t="shared" si="2"/>
        <v>0</v>
      </c>
      <c r="Q10" s="54" t="str">
        <f t="shared" si="3"/>
        <v/>
      </c>
      <c r="R10" s="54" t="str">
        <f t="shared" ref="R10:R24" si="8">IF(Y10=1,Q10*AB10,"")</f>
        <v/>
      </c>
      <c r="S10" s="65"/>
      <c r="T10" s="66"/>
      <c r="U10" s="57" t="str">
        <f t="shared" si="4"/>
        <v/>
      </c>
      <c r="V10" s="58">
        <f>R5</f>
        <v>44801</v>
      </c>
      <c r="W10" s="82" t="b">
        <f t="shared" si="5"/>
        <v>0</v>
      </c>
      <c r="X10" s="59">
        <f t="shared" ref="X10:X24" si="9">IF(OR(D10="",V10=""),0,(YEAR(V10)-YEAR(D10)))</f>
        <v>0</v>
      </c>
      <c r="Y10" s="67">
        <f t="shared" si="6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str">
        <f t="shared" si="7"/>
        <v/>
      </c>
    </row>
    <row r="11" ht="19.5" customHeight="1">
      <c r="A11" s="63" t="s">
        <v>69</v>
      </c>
      <c r="B11" s="41">
        <v>84.81</v>
      </c>
      <c r="C11" s="42" t="s">
        <v>70</v>
      </c>
      <c r="D11" s="64">
        <v>30123.0</v>
      </c>
      <c r="E11" s="44"/>
      <c r="F11" s="46" t="s">
        <v>71</v>
      </c>
      <c r="G11" s="46" t="s">
        <v>5</v>
      </c>
      <c r="H11" s="47">
        <v>25.0</v>
      </c>
      <c r="I11" s="48">
        <v>27.0</v>
      </c>
      <c r="J11" s="49">
        <v>-29.0</v>
      </c>
      <c r="K11" s="50">
        <v>35.0</v>
      </c>
      <c r="L11" s="51">
        <v>40.0</v>
      </c>
      <c r="M11" s="51">
        <v>45.0</v>
      </c>
      <c r="N11" s="52">
        <f t="shared" ref="N11:N24" si="10">IF(MAX(H11:J11)&lt;0,0,TRUNC(MAX(H11:J11)/1)*1)</f>
        <v>27</v>
      </c>
      <c r="O11" s="52">
        <f t="shared" si="1"/>
        <v>45</v>
      </c>
      <c r="P11" s="52">
        <f t="shared" si="2"/>
        <v>72</v>
      </c>
      <c r="Q11" s="54">
        <f t="shared" si="3"/>
        <v>81.19429413</v>
      </c>
      <c r="R11" s="54">
        <f t="shared" si="8"/>
        <v>92.39910672</v>
      </c>
      <c r="S11" s="65"/>
      <c r="T11" s="66"/>
      <c r="U11" s="57">
        <f t="shared" si="4"/>
        <v>1.12769853</v>
      </c>
      <c r="V11" s="58">
        <f>R5</f>
        <v>44801</v>
      </c>
      <c r="W11" s="82" t="str">
        <f t="shared" si="5"/>
        <v>k</v>
      </c>
      <c r="X11" s="59">
        <f t="shared" si="9"/>
        <v>40</v>
      </c>
      <c r="Y11" s="60">
        <f t="shared" si="6"/>
        <v>1</v>
      </c>
      <c r="Z11" s="100">
        <f>IF(Y11=1,LOOKUP(X11,'Meltzer-Faber'!A3:A63,'Meltzer-Faber'!B3:B63))</f>
        <v>1.135</v>
      </c>
      <c r="AA11" s="101">
        <f>IF(Y11=1,LOOKUP(X11,'Meltzer-Faber'!A3:A63,'Meltzer-Faber'!C3:C63))</f>
        <v>1.138</v>
      </c>
      <c r="AB11" s="101">
        <f t="shared" si="7"/>
        <v>1.138</v>
      </c>
    </row>
    <row r="12" ht="19.5" customHeight="1">
      <c r="A12" s="40"/>
      <c r="B12" s="41"/>
      <c r="C12" s="42"/>
      <c r="D12" s="64"/>
      <c r="E12" s="44"/>
      <c r="F12" s="46"/>
      <c r="G12" s="46"/>
      <c r="H12" s="47"/>
      <c r="I12" s="48"/>
      <c r="J12" s="49"/>
      <c r="K12" s="50"/>
      <c r="L12" s="51"/>
      <c r="M12" s="51"/>
      <c r="N12" s="52">
        <f t="shared" si="10"/>
        <v>0</v>
      </c>
      <c r="O12" s="52">
        <f t="shared" si="1"/>
        <v>0</v>
      </c>
      <c r="P12" s="52">
        <f t="shared" si="2"/>
        <v>0</v>
      </c>
      <c r="Q12" s="54" t="str">
        <f t="shared" si="3"/>
        <v/>
      </c>
      <c r="R12" s="54" t="str">
        <f t="shared" si="8"/>
        <v/>
      </c>
      <c r="S12" s="65"/>
      <c r="T12" s="66" t="s">
        <v>48</v>
      </c>
      <c r="U12" s="57" t="str">
        <f t="shared" si="4"/>
        <v/>
      </c>
      <c r="V12" s="58">
        <f>R5</f>
        <v>44801</v>
      </c>
      <c r="W12" s="82" t="b">
        <f t="shared" si="5"/>
        <v>0</v>
      </c>
      <c r="X12" s="59">
        <f t="shared" si="9"/>
        <v>0</v>
      </c>
      <c r="Y12" s="60">
        <f t="shared" si="6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str">
        <f t="shared" si="7"/>
        <v/>
      </c>
    </row>
    <row r="13" ht="19.5" customHeight="1">
      <c r="A13" s="40"/>
      <c r="B13" s="41"/>
      <c r="C13" s="42"/>
      <c r="D13" s="64"/>
      <c r="E13" s="44"/>
      <c r="F13" s="46"/>
      <c r="G13" s="46"/>
      <c r="H13" s="47"/>
      <c r="I13" s="48"/>
      <c r="J13" s="49"/>
      <c r="K13" s="50"/>
      <c r="L13" s="51"/>
      <c r="M13" s="51"/>
      <c r="N13" s="52">
        <f t="shared" si="10"/>
        <v>0</v>
      </c>
      <c r="O13" s="52">
        <f t="shared" si="1"/>
        <v>0</v>
      </c>
      <c r="P13" s="52">
        <f t="shared" si="2"/>
        <v>0</v>
      </c>
      <c r="Q13" s="54" t="str">
        <f t="shared" si="3"/>
        <v/>
      </c>
      <c r="R13" s="54" t="str">
        <f t="shared" si="8"/>
        <v/>
      </c>
      <c r="S13" s="65"/>
      <c r="T13" s="66" t="s">
        <v>48</v>
      </c>
      <c r="U13" s="57" t="str">
        <f t="shared" si="4"/>
        <v/>
      </c>
      <c r="V13" s="58">
        <f>R5</f>
        <v>44801</v>
      </c>
      <c r="W13" s="82" t="b">
        <f t="shared" si="5"/>
        <v>0</v>
      </c>
      <c r="X13" s="59">
        <f t="shared" si="9"/>
        <v>0</v>
      </c>
      <c r="Y13" s="60">
        <f t="shared" si="6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7"/>
        <v/>
      </c>
    </row>
    <row r="14" ht="19.5" customHeight="1">
      <c r="A14" s="40"/>
      <c r="B14" s="41"/>
      <c r="C14" s="42"/>
      <c r="D14" s="64"/>
      <c r="E14" s="44"/>
      <c r="F14" s="68"/>
      <c r="G14" s="46"/>
      <c r="H14" s="47"/>
      <c r="I14" s="48"/>
      <c r="J14" s="49"/>
      <c r="K14" s="50"/>
      <c r="L14" s="51"/>
      <c r="M14" s="51"/>
      <c r="N14" s="52">
        <f t="shared" si="10"/>
        <v>0</v>
      </c>
      <c r="O14" s="52">
        <f t="shared" si="1"/>
        <v>0</v>
      </c>
      <c r="P14" s="52">
        <f t="shared" si="2"/>
        <v>0</v>
      </c>
      <c r="Q14" s="54" t="str">
        <f t="shared" si="3"/>
        <v/>
      </c>
      <c r="R14" s="54" t="str">
        <f t="shared" si="8"/>
        <v/>
      </c>
      <c r="S14" s="65"/>
      <c r="T14" s="66" t="s">
        <v>48</v>
      </c>
      <c r="U14" s="57" t="str">
        <f t="shared" si="4"/>
        <v/>
      </c>
      <c r="V14" s="58">
        <f>R5</f>
        <v>44801</v>
      </c>
      <c r="W14" s="82" t="b">
        <f t="shared" si="5"/>
        <v>0</v>
      </c>
      <c r="X14" s="59">
        <f t="shared" si="9"/>
        <v>0</v>
      </c>
      <c r="Y14" s="60">
        <f t="shared" si="6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7"/>
        <v/>
      </c>
    </row>
    <row r="15" ht="19.5" customHeight="1">
      <c r="A15" s="40"/>
      <c r="B15" s="41"/>
      <c r="C15" s="42"/>
      <c r="D15" s="64"/>
      <c r="E15" s="44"/>
      <c r="F15" s="68"/>
      <c r="G15" s="46"/>
      <c r="H15" s="47"/>
      <c r="I15" s="48"/>
      <c r="J15" s="49"/>
      <c r="K15" s="50"/>
      <c r="L15" s="51"/>
      <c r="M15" s="51"/>
      <c r="N15" s="52">
        <f t="shared" si="10"/>
        <v>0</v>
      </c>
      <c r="O15" s="52">
        <f t="shared" si="1"/>
        <v>0</v>
      </c>
      <c r="P15" s="52">
        <f t="shared" si="2"/>
        <v>0</v>
      </c>
      <c r="Q15" s="54" t="str">
        <f t="shared" si="3"/>
        <v/>
      </c>
      <c r="R15" s="54" t="str">
        <f t="shared" si="8"/>
        <v/>
      </c>
      <c r="S15" s="65"/>
      <c r="T15" s="66"/>
      <c r="U15" s="57" t="str">
        <f t="shared" si="4"/>
        <v/>
      </c>
      <c r="V15" s="58">
        <f>R5</f>
        <v>44801</v>
      </c>
      <c r="W15" s="82" t="b">
        <f t="shared" si="5"/>
        <v>0</v>
      </c>
      <c r="X15" s="59">
        <f t="shared" si="9"/>
        <v>0</v>
      </c>
      <c r="Y15" s="60">
        <f t="shared" si="6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7"/>
        <v/>
      </c>
    </row>
    <row r="16" ht="19.5" customHeight="1">
      <c r="A16" s="40"/>
      <c r="B16" s="41"/>
      <c r="C16" s="42"/>
      <c r="D16" s="64"/>
      <c r="E16" s="44"/>
      <c r="F16" s="68"/>
      <c r="G16" s="46"/>
      <c r="H16" s="47"/>
      <c r="I16" s="48"/>
      <c r="J16" s="49"/>
      <c r="K16" s="50"/>
      <c r="L16" s="51"/>
      <c r="M16" s="51"/>
      <c r="N16" s="52">
        <f t="shared" si="10"/>
        <v>0</v>
      </c>
      <c r="O16" s="52">
        <f t="shared" si="1"/>
        <v>0</v>
      </c>
      <c r="P16" s="52">
        <f t="shared" si="2"/>
        <v>0</v>
      </c>
      <c r="Q16" s="54" t="str">
        <f t="shared" si="3"/>
        <v/>
      </c>
      <c r="R16" s="54" t="str">
        <f t="shared" si="8"/>
        <v/>
      </c>
      <c r="S16" s="65"/>
      <c r="T16" s="66"/>
      <c r="U16" s="57" t="str">
        <f t="shared" si="4"/>
        <v/>
      </c>
      <c r="V16" s="58">
        <f>R5</f>
        <v>44801</v>
      </c>
      <c r="W16" s="82" t="b">
        <f t="shared" si="5"/>
        <v>0</v>
      </c>
      <c r="X16" s="59">
        <f t="shared" si="9"/>
        <v>0</v>
      </c>
      <c r="Y16" s="60">
        <f t="shared" si="6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7"/>
        <v/>
      </c>
    </row>
    <row r="17" ht="19.5" customHeight="1">
      <c r="A17" s="40"/>
      <c r="B17" s="41"/>
      <c r="C17" s="42"/>
      <c r="D17" s="64"/>
      <c r="E17" s="44"/>
      <c r="F17" s="68"/>
      <c r="G17" s="46"/>
      <c r="H17" s="47"/>
      <c r="I17" s="48"/>
      <c r="J17" s="49"/>
      <c r="K17" s="50"/>
      <c r="L17" s="51"/>
      <c r="M17" s="51"/>
      <c r="N17" s="52">
        <f t="shared" si="10"/>
        <v>0</v>
      </c>
      <c r="O17" s="52">
        <f t="shared" si="1"/>
        <v>0</v>
      </c>
      <c r="P17" s="52">
        <f t="shared" si="2"/>
        <v>0</v>
      </c>
      <c r="Q17" s="54" t="str">
        <f t="shared" si="3"/>
        <v/>
      </c>
      <c r="R17" s="54" t="str">
        <f t="shared" si="8"/>
        <v/>
      </c>
      <c r="S17" s="65"/>
      <c r="T17" s="66"/>
      <c r="U17" s="57" t="str">
        <f t="shared" si="4"/>
        <v/>
      </c>
      <c r="V17" s="58">
        <f>R5</f>
        <v>44801</v>
      </c>
      <c r="W17" s="82" t="b">
        <f t="shared" si="5"/>
        <v>0</v>
      </c>
      <c r="X17" s="59">
        <f t="shared" si="9"/>
        <v>0</v>
      </c>
      <c r="Y17" s="60">
        <f t="shared" si="6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7"/>
        <v/>
      </c>
    </row>
    <row r="18" ht="19.5" customHeight="1">
      <c r="A18" s="40"/>
      <c r="B18" s="41"/>
      <c r="C18" s="42"/>
      <c r="D18" s="64"/>
      <c r="E18" s="44"/>
      <c r="F18" s="68"/>
      <c r="G18" s="46"/>
      <c r="H18" s="47"/>
      <c r="I18" s="48"/>
      <c r="J18" s="49"/>
      <c r="K18" s="50"/>
      <c r="L18" s="51"/>
      <c r="M18" s="51"/>
      <c r="N18" s="52">
        <f t="shared" si="10"/>
        <v>0</v>
      </c>
      <c r="O18" s="52">
        <f t="shared" si="1"/>
        <v>0</v>
      </c>
      <c r="P18" s="52">
        <f t="shared" si="2"/>
        <v>0</v>
      </c>
      <c r="Q18" s="54" t="str">
        <f t="shared" si="3"/>
        <v/>
      </c>
      <c r="R18" s="54" t="str">
        <f t="shared" si="8"/>
        <v/>
      </c>
      <c r="S18" s="65"/>
      <c r="T18" s="66" t="s">
        <v>48</v>
      </c>
      <c r="U18" s="57" t="str">
        <f t="shared" si="4"/>
        <v/>
      </c>
      <c r="V18" s="58">
        <f>R5</f>
        <v>44801</v>
      </c>
      <c r="W18" s="82" t="b">
        <f t="shared" si="5"/>
        <v>0</v>
      </c>
      <c r="X18" s="59">
        <f t="shared" si="9"/>
        <v>0</v>
      </c>
      <c r="Y18" s="60">
        <f t="shared" si="6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7"/>
        <v/>
      </c>
    </row>
    <row r="19" ht="19.5" customHeight="1">
      <c r="A19" s="40"/>
      <c r="B19" s="41"/>
      <c r="C19" s="42"/>
      <c r="D19" s="64"/>
      <c r="E19" s="44"/>
      <c r="F19" s="68"/>
      <c r="G19" s="46"/>
      <c r="H19" s="47"/>
      <c r="I19" s="48"/>
      <c r="J19" s="49"/>
      <c r="K19" s="50"/>
      <c r="L19" s="51"/>
      <c r="M19" s="51"/>
      <c r="N19" s="52">
        <f t="shared" si="10"/>
        <v>0</v>
      </c>
      <c r="O19" s="52">
        <f t="shared" si="1"/>
        <v>0</v>
      </c>
      <c r="P19" s="52">
        <f t="shared" si="2"/>
        <v>0</v>
      </c>
      <c r="Q19" s="54" t="str">
        <f t="shared" si="3"/>
        <v/>
      </c>
      <c r="R19" s="54" t="str">
        <f t="shared" si="8"/>
        <v/>
      </c>
      <c r="S19" s="65"/>
      <c r="T19" s="66"/>
      <c r="U19" s="57" t="str">
        <f t="shared" si="4"/>
        <v/>
      </c>
      <c r="V19" s="58">
        <f>R5</f>
        <v>44801</v>
      </c>
      <c r="W19" s="82" t="b">
        <f t="shared" si="5"/>
        <v>0</v>
      </c>
      <c r="X19" s="59">
        <f t="shared" si="9"/>
        <v>0</v>
      </c>
      <c r="Y19" s="60">
        <f t="shared" si="6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7"/>
        <v/>
      </c>
    </row>
    <row r="20" ht="19.5" customHeight="1">
      <c r="A20" s="40"/>
      <c r="B20" s="41"/>
      <c r="C20" s="42"/>
      <c r="D20" s="64"/>
      <c r="E20" s="44"/>
      <c r="F20" s="68"/>
      <c r="G20" s="46"/>
      <c r="H20" s="47"/>
      <c r="I20" s="48"/>
      <c r="J20" s="49"/>
      <c r="K20" s="50"/>
      <c r="L20" s="51"/>
      <c r="M20" s="51"/>
      <c r="N20" s="52">
        <f t="shared" si="10"/>
        <v>0</v>
      </c>
      <c r="O20" s="52">
        <f t="shared" si="1"/>
        <v>0</v>
      </c>
      <c r="P20" s="52">
        <f t="shared" si="2"/>
        <v>0</v>
      </c>
      <c r="Q20" s="54" t="str">
        <f t="shared" si="3"/>
        <v/>
      </c>
      <c r="R20" s="54" t="str">
        <f t="shared" si="8"/>
        <v/>
      </c>
      <c r="S20" s="65"/>
      <c r="T20" s="66"/>
      <c r="U20" s="57" t="str">
        <f t="shared" si="4"/>
        <v/>
      </c>
      <c r="V20" s="58">
        <f>R5</f>
        <v>44801</v>
      </c>
      <c r="W20" s="82" t="b">
        <f t="shared" si="5"/>
        <v>0</v>
      </c>
      <c r="X20" s="59">
        <f t="shared" si="9"/>
        <v>0</v>
      </c>
      <c r="Y20" s="60">
        <f t="shared" si="6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7"/>
        <v/>
      </c>
    </row>
    <row r="21" ht="19.5" customHeight="1">
      <c r="A21" s="40"/>
      <c r="B21" s="41"/>
      <c r="C21" s="42"/>
      <c r="D21" s="64"/>
      <c r="E21" s="44"/>
      <c r="F21" s="68"/>
      <c r="G21" s="46"/>
      <c r="H21" s="47"/>
      <c r="I21" s="48"/>
      <c r="J21" s="49"/>
      <c r="K21" s="50"/>
      <c r="L21" s="51"/>
      <c r="M21" s="51"/>
      <c r="N21" s="52">
        <f t="shared" si="10"/>
        <v>0</v>
      </c>
      <c r="O21" s="52">
        <f t="shared" si="1"/>
        <v>0</v>
      </c>
      <c r="P21" s="52">
        <f t="shared" si="2"/>
        <v>0</v>
      </c>
      <c r="Q21" s="54" t="str">
        <f t="shared" si="3"/>
        <v/>
      </c>
      <c r="R21" s="54" t="str">
        <f t="shared" si="8"/>
        <v/>
      </c>
      <c r="S21" s="65"/>
      <c r="T21" s="66"/>
      <c r="U21" s="57" t="str">
        <f t="shared" si="4"/>
        <v/>
      </c>
      <c r="V21" s="58">
        <f>R5</f>
        <v>44801</v>
      </c>
      <c r="W21" s="82" t="b">
        <f t="shared" si="5"/>
        <v>0</v>
      </c>
      <c r="X21" s="59">
        <f t="shared" si="9"/>
        <v>0</v>
      </c>
      <c r="Y21" s="60">
        <f t="shared" si="6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7"/>
        <v/>
      </c>
    </row>
    <row r="22" ht="19.5" customHeight="1">
      <c r="A22" s="40"/>
      <c r="B22" s="41"/>
      <c r="C22" s="42"/>
      <c r="D22" s="64"/>
      <c r="E22" s="44"/>
      <c r="F22" s="68"/>
      <c r="G22" s="46"/>
      <c r="H22" s="47"/>
      <c r="I22" s="48"/>
      <c r="J22" s="49"/>
      <c r="K22" s="50"/>
      <c r="L22" s="51"/>
      <c r="M22" s="51"/>
      <c r="N22" s="52">
        <f t="shared" si="10"/>
        <v>0</v>
      </c>
      <c r="O22" s="52">
        <f t="shared" si="1"/>
        <v>0</v>
      </c>
      <c r="P22" s="52">
        <f t="shared" si="2"/>
        <v>0</v>
      </c>
      <c r="Q22" s="54" t="str">
        <f t="shared" si="3"/>
        <v/>
      </c>
      <c r="R22" s="54" t="str">
        <f t="shared" si="8"/>
        <v/>
      </c>
      <c r="S22" s="65"/>
      <c r="T22" s="66"/>
      <c r="U22" s="57" t="str">
        <f t="shared" si="4"/>
        <v/>
      </c>
      <c r="V22" s="58">
        <f>R5</f>
        <v>44801</v>
      </c>
      <c r="W22" s="82" t="b">
        <f t="shared" si="5"/>
        <v>0</v>
      </c>
      <c r="X22" s="59">
        <f t="shared" si="9"/>
        <v>0</v>
      </c>
      <c r="Y22" s="60">
        <f t="shared" si="6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7"/>
        <v/>
      </c>
    </row>
    <row r="23" ht="19.5" customHeight="1">
      <c r="A23" s="40"/>
      <c r="B23" s="41"/>
      <c r="C23" s="42"/>
      <c r="D23" s="64"/>
      <c r="E23" s="44"/>
      <c r="F23" s="68"/>
      <c r="G23" s="46"/>
      <c r="H23" s="47"/>
      <c r="I23" s="48"/>
      <c r="J23" s="49"/>
      <c r="K23" s="50"/>
      <c r="L23" s="51"/>
      <c r="M23" s="51"/>
      <c r="N23" s="52">
        <f t="shared" si="10"/>
        <v>0</v>
      </c>
      <c r="O23" s="52">
        <f t="shared" si="1"/>
        <v>0</v>
      </c>
      <c r="P23" s="52">
        <f t="shared" si="2"/>
        <v>0</v>
      </c>
      <c r="Q23" s="54" t="str">
        <f t="shared" si="3"/>
        <v/>
      </c>
      <c r="R23" s="54" t="str">
        <f t="shared" si="8"/>
        <v/>
      </c>
      <c r="S23" s="65"/>
      <c r="T23" s="66"/>
      <c r="U23" s="57" t="str">
        <f t="shared" si="4"/>
        <v/>
      </c>
      <c r="V23" s="58">
        <f>R5</f>
        <v>44801</v>
      </c>
      <c r="W23" s="82" t="b">
        <f t="shared" si="5"/>
        <v>0</v>
      </c>
      <c r="X23" s="59">
        <f t="shared" si="9"/>
        <v>0</v>
      </c>
      <c r="Y23" s="60">
        <f t="shared" si="6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7"/>
        <v/>
      </c>
    </row>
    <row r="24" ht="19.5" customHeight="1">
      <c r="A24" s="40"/>
      <c r="B24" s="41"/>
      <c r="C24" s="42"/>
      <c r="D24" s="64"/>
      <c r="E24" s="44"/>
      <c r="F24" s="68"/>
      <c r="G24" s="46"/>
      <c r="H24" s="47"/>
      <c r="I24" s="48"/>
      <c r="J24" s="49"/>
      <c r="K24" s="50"/>
      <c r="L24" s="51"/>
      <c r="M24" s="51"/>
      <c r="N24" s="52">
        <f t="shared" si="10"/>
        <v>0</v>
      </c>
      <c r="O24" s="52">
        <f t="shared" si="1"/>
        <v>0</v>
      </c>
      <c r="P24" s="69">
        <f t="shared" si="2"/>
        <v>0</v>
      </c>
      <c r="Q24" s="70" t="str">
        <f t="shared" si="3"/>
        <v/>
      </c>
      <c r="R24" s="54" t="str">
        <f t="shared" si="8"/>
        <v/>
      </c>
      <c r="S24" s="71"/>
      <c r="T24" s="72"/>
      <c r="U24" s="57" t="str">
        <f t="shared" si="4"/>
        <v/>
      </c>
      <c r="V24" s="58">
        <f>R5</f>
        <v>44801</v>
      </c>
      <c r="W24" s="82" t="b">
        <f t="shared" si="5"/>
        <v>0</v>
      </c>
      <c r="X24" s="59">
        <f t="shared" si="9"/>
        <v>0</v>
      </c>
      <c r="Y24" s="60">
        <f t="shared" si="6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7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48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9">
        <f>(YEAR(V25)-YEAR(D25))</f>
        <v>0</v>
      </c>
      <c r="Y25" s="60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49</v>
      </c>
      <c r="C27" s="17" t="s">
        <v>50</v>
      </c>
      <c r="G27" s="87" t="s">
        <v>51</v>
      </c>
      <c r="H27" s="17">
        <v>1.0</v>
      </c>
      <c r="I27" s="17" t="s">
        <v>72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88" t="s">
        <v>48</v>
      </c>
      <c r="H28" s="17">
        <v>2.0</v>
      </c>
      <c r="I28" s="17" t="s">
        <v>73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54</v>
      </c>
      <c r="C29" s="17"/>
      <c r="G29" s="89"/>
      <c r="H29" s="17">
        <v>3.0</v>
      </c>
      <c r="I29" s="17" t="s">
        <v>74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2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57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58</v>
      </c>
      <c r="C34" s="17"/>
      <c r="G34" s="92" t="s">
        <v>59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61</v>
      </c>
      <c r="B36" s="95"/>
      <c r="C36" s="17"/>
      <c r="G36" s="92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63</v>
      </c>
      <c r="B38" s="95"/>
      <c r="C38" s="96" t="s">
        <v>64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75</v>
      </c>
    </row>
    <row r="2" ht="12.75" customHeight="1">
      <c r="A2" s="103" t="s">
        <v>36</v>
      </c>
      <c r="B2" s="104" t="s">
        <v>76</v>
      </c>
      <c r="C2" s="105" t="s">
        <v>77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