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</sheets>
  <definedNames/>
  <calcPr/>
  <extLst>
    <ext uri="GoogleSheetsCustomDataVersion1">
      <go:sheetsCustomData xmlns:go="http://customooxmlschemas.google.com/" r:id="rId7" roundtripDataSignature="AMtx7miwqAC8tQKOnp+3WhAngXlR6ceqm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8">
      <text>
        <t xml:space="preserve">======
ID#AAAAeCb9B2Q
tull    (2022-05-25 06:46:18)
Automatisk, ikke skriv i dette feltet.</t>
      </text>
    </comment>
    <comment authorId="0" ref="J39">
      <text>
        <t xml:space="preserve">======
ID#AAAAeCb9B10
Microsoft Office-bruker    (2022-05-25 06:46:18)
Navn, Klubb, dommer grad</t>
      </text>
    </comment>
    <comment authorId="0" ref="C38">
      <text>
        <t xml:space="preserve">======
ID#AAAAeCb9B1s
Arne H. Pedersen    (2022-05-25 06:46:18)
Navn, klubb, dommer  grad</t>
      </text>
    </comment>
    <comment authorId="0" ref="L8">
      <text>
        <t xml:space="preserve">======
ID#AAAAeCb9B2M
tull    (2022-05-25 06:46:18)
Automatisk, ikke skriv i dette feltet.</t>
      </text>
    </comment>
    <comment authorId="0" ref="L7">
      <text>
        <t xml:space="preserve">======
ID#AAAAeCb9B2I
tull    (2022-05-25 06:46:18)
Bruk fnutt (') for planlagt løft (f.eks. '70). Fjern fnutt for godkjent løft (f.eks. 70). Bruk minus (-) for underkjent løft (f.eks. -70).</t>
      </text>
    </comment>
    <comment authorId="0" ref="I8">
      <text>
        <t xml:space="preserve">======
ID#AAAAeCb9B2E
tull    (2022-05-25 06:46:18)
Automatisk, ikke skriv i dette feltet.</t>
      </text>
    </comment>
    <comment authorId="0" ref="U7">
      <text>
        <t xml:space="preserve">======
ID#AAAAeCb9B3E
tull    (2022-05-25 06:46:18)
Angis i meter med to desimaler, f.eks.9,75.</t>
      </text>
    </comment>
    <comment authorId="0" ref="Q8">
      <text>
        <t xml:space="preserve">======
ID#AAAAeCb9B2U
tull    (2022-05-25 06:46:18)
Automatisk, ikke skriv i dette feltet.</t>
      </text>
    </comment>
    <comment authorId="0" ref="T7">
      <text>
        <t xml:space="preserve">======
ID#AAAAeCb9B14
tull    (2022-05-25 06:46:18)
Angis i meter med to desimaler, f.eks. 7,65</t>
      </text>
    </comment>
    <comment authorId="0" ref="J40">
      <text>
        <t xml:space="preserve">======
ID#AAAAeCb9B1Q
Microsoft Office-bruker    (2022-05-25 06:46:18)
Navn, klubb, dommer grad</t>
      </text>
    </comment>
    <comment authorId="0" ref="U8">
      <text>
        <t xml:space="preserve">======
ID#AAAAeCb9B3U
tull    (2022-05-25 06:46:18)
Automatisk, ikke skriv i dette feltet.</t>
      </text>
    </comment>
    <comment authorId="0" ref="V8">
      <text>
        <t xml:space="preserve">======
ID#AAAAeCb9B1M
tull    (2022-05-25 06:46:18)
Automatisk, ikke skriv i dette feltet.</t>
      </text>
    </comment>
    <comment authorId="0" ref="J38">
      <text>
        <t xml:space="preserve">======
ID#AAAAeCb9B3Q
Microsoft Office-bruker    (2022-05-25 06:46:18)
Navn, klubb, dommer grad</t>
      </text>
    </comment>
    <comment authorId="0" ref="C44">
      <text>
        <t xml:space="preserve">======
ID#AAAAeCb9B20
SLB    (2022-05-25 06:46:18)
Navn, klubb, dommergrad</t>
      </text>
    </comment>
    <comment authorId="0" ref="V7">
      <text>
        <t xml:space="preserve">======
ID#AAAAeCb9B2g
tull    (2022-05-25 06:46:18)
Angis i sekund med en eller to desimaler, f.eks. 7,3 eller 7,21. Forhøyes automaisk oppover til nærmeste tidel ved poengberegning, dvs. 7,21 blir 7.3 som tellende.</t>
      </text>
    </comment>
    <comment authorId="0" ref="I7">
      <text>
        <t xml:space="preserve">======
ID#AAAAeCb9B2A
tull    (2022-05-25 06:46:18)
Bruk fnutt (') for planlagt løft (f.eks. '50). Fjern fnutt for godkjent løft(f.eks. 50), bruk minus (-) for underkjent løft (f.eks. -50).</t>
      </text>
    </comment>
    <comment authorId="0" ref="R8">
      <text>
        <t xml:space="preserve">======
ID#AAAAeCb9B1c
tull    (2022-05-25 06:46:18)
Automatisk, ikke skriv i dette feltet.</t>
      </text>
    </comment>
    <comment authorId="0" ref="T8">
      <text>
        <t xml:space="preserve">======
ID#AAAAeCb9B1U
tull    (2022-05-25 06:46:18)
Automatisk, ikke skriv i dette feltet.</t>
      </text>
    </comment>
    <comment authorId="0" ref="O8">
      <text>
        <t xml:space="preserve">======
ID#AAAAeCb9B28
tull    (2022-05-25 06:46:18)
Automatisk, ikke skriv i dette feltet.</t>
      </text>
    </comment>
  </commentList>
  <extLst>
    <ext uri="GoogleSheetsCustomDataVersion1">
      <go:sheetsCustomData xmlns:go="http://customooxmlschemas.google.com/" r:id="rId1" roundtripDataSignature="AMtx7mjpeLXdoRr1VxbdzJQtBkXGvItVX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T7">
      <text>
        <t xml:space="preserve">======
ID#AAAAeCb9B1o
tull    (2022-05-25 06:46:18)
Angis i meter med to desimaler, f.eks. 7,65</t>
      </text>
    </comment>
    <comment authorId="0" ref="J40">
      <text>
        <t xml:space="preserve">======
ID#AAAAeCb9B1k
Microsoft Office-bruker    (2022-05-25 06:46:18)
Navn, klubb, dommer grad</t>
      </text>
    </comment>
    <comment authorId="0" ref="L7">
      <text>
        <t xml:space="preserve">======
ID#AAAAeCb9B1g
tull    (2022-05-25 06:46:18)
Bruk fnutt (') for planlagt løft (f.eks. '70). Fjern fnutt for godkjent løft (f.eks. 70). Bruk minus (-) for underkjent løft (f.eks. -70).</t>
      </text>
    </comment>
    <comment authorId="0" ref="U8">
      <text>
        <t xml:space="preserve">======
ID#AAAAeCb9B2c
tull    (2022-05-25 06:46:18)
Automatisk, ikke skriv i dette feltet.</t>
      </text>
    </comment>
    <comment authorId="0" ref="J38">
      <text>
        <t xml:space="preserve">======
ID#AAAAeCb9B3A
Microsoft Office-bruker    (2022-05-25 06:46:18)
Navn, klubb, dommer grad</t>
      </text>
    </comment>
    <comment authorId="0" ref="P8">
      <text>
        <t xml:space="preserve">======
ID#AAAAeCb9B2Y
tull    (2022-05-25 06:46:18)
Automatisk, ikke skriv i dette feltet.</t>
      </text>
    </comment>
    <comment authorId="0" ref="O8">
      <text>
        <t xml:space="preserve">======
ID#AAAAeCb9B18
tull    (2022-05-25 06:46:18)
Automatisk, ikke skriv i dette feltet.</t>
      </text>
    </comment>
    <comment authorId="0" ref="V8">
      <text>
        <t xml:space="preserve">======
ID#AAAAeCb9B1w
tull    (2022-05-25 06:46:18)
Automatisk, ikke skriv i dette feltet.</t>
      </text>
    </comment>
    <comment authorId="0" ref="C38">
      <text>
        <t xml:space="preserve">======
ID#AAAAeCb9B24
Arne H. Pedersen    (2022-05-25 06:46:18)
Navn, klubb, dommer  grad</t>
      </text>
    </comment>
    <comment authorId="0" ref="T8">
      <text>
        <t xml:space="preserve">======
ID#AAAAeCb9B2s
tull    (2022-05-25 06:46:18)
Automatisk, ikke skriv i dette feltet.</t>
      </text>
    </comment>
    <comment authorId="0" ref="L8">
      <text>
        <t xml:space="preserve">======
ID#AAAAeCb9B2o
tull    (2022-05-25 06:46:18)
Automatisk, ikke skriv i dette feltet.</t>
      </text>
    </comment>
    <comment authorId="0" ref="V7">
      <text>
        <t xml:space="preserve">======
ID#AAAAeCb9B1I
tull    (2022-05-25 06:46:18)
Angis i sekund med en eller to desimaler, f.eks. 7,3 eller 7,21. Forhøyes automaisk oppover til nærmeste tidel ved poengberegning, dvs. 7,21 blir 7.3 som tellende.</t>
      </text>
    </comment>
    <comment authorId="0" ref="C44">
      <text>
        <t xml:space="preserve">======
ID#AAAAeCb9B3M
SLB    (2022-05-25 06:46:18)
Navn, klubb, dommergrad</t>
      </text>
    </comment>
    <comment authorId="0" ref="R8">
      <text>
        <t xml:space="preserve">======
ID#AAAAeCb9B2k
tull    (2022-05-25 06:46:18)
Automatisk, ikke skriv i dette feltet.</t>
      </text>
    </comment>
    <comment authorId="0" ref="I8">
      <text>
        <t xml:space="preserve">======
ID#AAAAeCb9B3I
tull    (2022-05-25 06:46:18)
Automatisk, ikke skriv i dette feltet.</t>
      </text>
    </comment>
    <comment authorId="0" ref="Q8">
      <text>
        <t xml:space="preserve">======
ID#AAAAeCb9B3c
tull    (2022-05-25 06:46:18)
Automatisk, ikke skriv i dette feltet.</t>
      </text>
    </comment>
    <comment authorId="0" ref="U7">
      <text>
        <t xml:space="preserve">======
ID#AAAAeCb9B1Y
tull    (2022-05-25 06:46:18)
Angis i meter med to desimaler, f.eks.9,75.</t>
      </text>
    </comment>
    <comment authorId="0" ref="I7">
      <text>
        <t xml:space="preserve">======
ID#AAAAeCb9B3Y
tull    (2022-05-25 06:46:18)
Bruk fnutt (') for planlagt løft (f.eks. '50). Fjern fnutt for godkjent løft(f.eks. 50), bruk minus (-) for underkjent løft (f.eks. -50).</t>
      </text>
    </comment>
    <comment authorId="0" ref="J39">
      <text>
        <t xml:space="preserve">======
ID#AAAAeCb9B2w
Microsoft Office-bruker    (2022-05-25 06:46:18)
Navn, Klubb, dommer grad</t>
      </text>
    </comment>
  </commentList>
  <extLst>
    <ext uri="GoogleSheetsCustomDataVersion1">
      <go:sheetsCustomData xmlns:go="http://customooxmlschemas.google.com/" r:id="rId1" roundtripDataSignature="AMtx7mjNR7i2lg8ExLW6MMUEkNVRgaxo+g=="/>
    </ext>
  </extLst>
</comments>
</file>

<file path=xl/sharedStrings.xml><?xml version="1.0" encoding="utf-8"?>
<sst xmlns="http://schemas.openxmlformats.org/spreadsheetml/2006/main" count="171" uniqueCount="75">
  <si>
    <r>
      <rPr>
        <rFont val="Arial Black"/>
        <b/>
        <color rgb="FF000000"/>
        <sz val="28.0"/>
      </rPr>
      <t xml:space="preserve">5 - k a m p    p r o t o k o l l 
</t>
    </r>
    <r>
      <rPr>
        <rFont val="Arial Black"/>
        <b/>
        <color rgb="FF000000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</si>
  <si>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</si>
  <si>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</si>
  <si>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</si>
  <si>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</si>
  <si>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5-kampstevne</t>
  </si>
  <si>
    <t>Arrangør:</t>
  </si>
  <si>
    <t>Nidelv IL</t>
  </si>
  <si>
    <t>Sted:</t>
  </si>
  <si>
    <t>Tempebanen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</si>
  <si>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</si>
  <si>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</si>
  <si>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</si>
  <si>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</si>
  <si>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</si>
  <si>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</si>
  <si>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</si>
  <si>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</si>
  <si>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</si>
  <si>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</si>
  <si>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</si>
  <si>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</si>
  <si>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</si>
  <si>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</si>
  <si>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</si>
  <si>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</si>
  <si>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</si>
  <si>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</si>
  <si>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</si>
  <si>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</si>
  <si>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</si>
  <si>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</si>
  <si>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Sinclair</t>
  </si>
  <si>
    <t>klasse</t>
  </si>
  <si>
    <t>vekt</t>
  </si>
  <si>
    <t>v.løft</t>
  </si>
  <si>
    <t>dato</t>
  </si>
  <si>
    <t>nt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</si>
  <si>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</si>
  <si>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</si>
  <si>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</si>
  <si>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</si>
  <si>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</si>
  <si>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</si>
  <si>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</si>
  <si>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</si>
  <si>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</si>
  <si>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</si>
  <si>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73.0</t>
  </si>
  <si>
    <t>UM</t>
  </si>
  <si>
    <t>15-16</t>
  </si>
  <si>
    <t>Henrik Kjeldsberg</t>
  </si>
  <si>
    <t>89.0</t>
  </si>
  <si>
    <t>Adrian Rosmæl Skauge</t>
  </si>
  <si>
    <t xml:space="preserve"> </t>
  </si>
  <si>
    <t>Stevnets leder:</t>
  </si>
  <si>
    <t xml:space="preserve">Arne Grostad </t>
  </si>
  <si>
    <t>Dommere:</t>
  </si>
  <si>
    <t>Arne Grostad (Int. 2), Nidelv IL</t>
  </si>
  <si>
    <t>Jan Nystrøm (Int. 2), Trondheim AK</t>
  </si>
  <si>
    <t>Jury:</t>
  </si>
  <si>
    <t>Ragnar Dreier, Nidelv IL</t>
  </si>
  <si>
    <t>Teknisk kontrollør:</t>
  </si>
  <si>
    <t>Chief Marshall:</t>
  </si>
  <si>
    <t>Sekretær:</t>
  </si>
  <si>
    <t>Ragnar Dreier</t>
  </si>
  <si>
    <t>Tidtaker:</t>
  </si>
  <si>
    <t>Speaker:</t>
  </si>
  <si>
    <t>Beskrivelse Rekorder:</t>
  </si>
  <si>
    <t>Notater:</t>
  </si>
  <si>
    <t>Ny Sinclair tablell benyttes fra 1.1.2018</t>
  </si>
  <si>
    <r>
      <rPr>
        <rFont val="Arial Black"/>
        <b/>
        <color rgb="FF000000"/>
        <sz val="28.0"/>
      </rPr>
      <t xml:space="preserve">5 - k a m p    p r o t o k o l l 
</t>
    </r>
    <r>
      <rPr>
        <rFont val="Arial Black"/>
        <b/>
        <color rgb="FF000000"/>
        <sz val="24.0"/>
      </rPr>
      <t>inkl. vektløft-protokoll</t>
    </r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</si>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</sst>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00"/>
    <numFmt numFmtId="168" formatCode="0.0;[Red]0.0"/>
    <numFmt numFmtId="169" formatCode="0.000"/>
  </numFmts>
  <fonts count="28">
    <font>
      <sz val="10.0"/>
      <color rgb="FF000000"/>
      <name val="Arial"/>
      <scheme val="minor"/>
    </font>
    <font>
      <sz val="10.0"/>
      <color rgb="FF000000"/>
      <name val="Arial"/>
    </font>
    <font>
      <b/>
      <i/>
      <sz val="10.0"/>
      <color rgb="FF000000"/>
      <name val="Arial"/>
    </font>
    <font>
      <b/>
      <sz val="22.0"/>
      <color rgb="FFFF0000"/>
      <name val="Arial"/>
    </font>
    <font>
      <b/>
      <sz val="28.0"/>
      <color rgb="FF000000"/>
      <name val="Arial Black"/>
    </font>
    <font>
      <b/>
      <sz val="10.0"/>
      <color rgb="FFFF0000"/>
      <name val="Arial"/>
    </font>
    <font>
      <sz val="18.0"/>
      <color rgb="FF000000"/>
      <name val="Arial Black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Open Sans"/>
    </font>
    <font>
      <sz val="10.0"/>
      <color rgb="FF000000"/>
      <name val="Times New Roman"/>
    </font>
    <font>
      <sz val="9.0"/>
      <color rgb="FF000000"/>
      <name val="Times New Roman"/>
    </font>
    <font/>
    <font>
      <sz val="9.0"/>
      <color rgb="FF000000"/>
      <name val="Arial"/>
    </font>
    <font>
      <b/>
      <sz val="12.0"/>
      <color rgb="FF000080"/>
      <name val="Times New Roman"/>
    </font>
    <font>
      <sz val="12.0"/>
      <color rgb="FF000000"/>
      <name val="Calibri"/>
    </font>
    <font>
      <b/>
      <u/>
      <sz val="12.0"/>
      <color rgb="FF000080"/>
      <name val="Times New Roman"/>
    </font>
    <font>
      <b/>
      <strike/>
      <sz val="12.0"/>
      <color rgb="FFFF0000"/>
      <name val="Times New Roman"/>
    </font>
    <font>
      <b/>
      <u/>
      <sz val="12.0"/>
      <color rgb="FF00008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1.0"/>
      <color rgb="FF000000"/>
      <name val="Arial"/>
    </font>
    <font>
      <b/>
      <i/>
      <sz val="11.0"/>
      <color rgb="FF000000"/>
      <name val="Times New Roman"/>
    </font>
    <font>
      <b/>
      <i/>
      <sz val="10.0"/>
      <color rgb="FF000000"/>
      <name val="Times New Roman"/>
    </font>
    <font>
      <b/>
      <sz val="10.0"/>
      <color rgb="FF000000"/>
      <name val="Times New Roman"/>
    </font>
    <font>
      <sz val="8.0"/>
      <color rgb="FF000000"/>
      <name val="Times New Roman"/>
    </font>
    <font>
      <b/>
      <sz val="14.0"/>
      <color rgb="FFFF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left" vertical="top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7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3" numFmtId="0" xfId="0" applyAlignment="1" applyBorder="1" applyFont="1">
      <alignment horizontal="center"/>
    </xf>
    <xf borderId="0" fillId="0" fontId="10" numFmtId="0" xfId="0" applyAlignment="1" applyFont="1">
      <alignment horizontal="right"/>
    </xf>
    <xf borderId="22" fillId="0" fontId="8" numFmtId="49" xfId="0" applyAlignment="1" applyBorder="1" applyFont="1" applyNumberFormat="1">
      <alignment horizontal="right" vertical="center"/>
    </xf>
    <xf borderId="23" fillId="0" fontId="8" numFmtId="2" xfId="0" applyAlignment="1" applyBorder="1" applyFont="1" applyNumberFormat="1">
      <alignment horizontal="center" vertical="center"/>
    </xf>
    <xf borderId="24" fillId="0" fontId="8" numFmtId="49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left" vertical="center"/>
    </xf>
    <xf borderId="25" fillId="0" fontId="7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8" fillId="0" fontId="8" numFmtId="2" xfId="0" applyAlignment="1" applyBorder="1" applyFont="1" applyNumberFormat="1">
      <alignment horizontal="center" shrinkToFit="0" vertical="center" wrapText="1"/>
    </xf>
    <xf borderId="26" fillId="0" fontId="8" numFmtId="2" xfId="0" applyAlignment="1" applyBorder="1" applyFont="1" applyNumberFormat="1">
      <alignment horizontal="center" shrinkToFit="0" vertical="center" wrapText="1"/>
    </xf>
    <xf borderId="25" fillId="0" fontId="14" numFmtId="2" xfId="0" applyAlignment="1" applyBorder="1" applyFont="1" applyNumberFormat="1">
      <alignment horizontal="center" vertical="center"/>
    </xf>
    <xf borderId="29" fillId="0" fontId="14" numFmtId="2" xfId="0" applyAlignment="1" applyBorder="1" applyFont="1" applyNumberFormat="1">
      <alignment horizontal="center" vertical="center"/>
    </xf>
    <xf borderId="25" fillId="0" fontId="8" numFmtId="2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2" numFmtId="167" xfId="0" applyAlignment="1" applyFont="1" applyNumberFormat="1">
      <alignment horizontal="right" vertical="center"/>
    </xf>
    <xf borderId="30" fillId="0" fontId="8" numFmtId="2" xfId="0" applyAlignment="1" applyBorder="1" applyFont="1" applyNumberFormat="1">
      <alignment horizontal="center" vertical="center"/>
    </xf>
    <xf borderId="31" fillId="0" fontId="8" numFmtId="2" xfId="0" applyAlignment="1" applyBorder="1" applyFont="1" applyNumberFormat="1">
      <alignment horizontal="center" vertical="center"/>
    </xf>
    <xf borderId="32" fillId="0" fontId="8" numFmtId="2" xfId="0" applyAlignment="1" applyBorder="1" applyFont="1" applyNumberForma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0" fontId="8" numFmtId="14" xfId="0" applyAlignment="1" applyBorder="1" applyFont="1" applyNumberFormat="1">
      <alignment horizontal="center" vertical="center"/>
    </xf>
    <xf borderId="33" fillId="0" fontId="8" numFmtId="0" xfId="0" applyAlignment="1" applyBorder="1" applyFont="1">
      <alignment horizontal="left" vertical="center"/>
    </xf>
    <xf borderId="34" fillId="0" fontId="8" numFmtId="0" xfId="0" applyAlignment="1" applyBorder="1" applyFont="1">
      <alignment horizontal="left" vertical="center"/>
    </xf>
    <xf borderId="34" fillId="0" fontId="8" numFmtId="2" xfId="0" applyAlignment="1" applyBorder="1" applyFont="1" applyNumberFormat="1">
      <alignment horizontal="center" vertical="center"/>
    </xf>
    <xf borderId="35" fillId="0" fontId="12" numFmtId="0" xfId="0" applyBorder="1" applyFont="1"/>
    <xf borderId="36" fillId="0" fontId="12" numFmtId="0" xfId="0" applyBorder="1" applyFont="1"/>
    <xf borderId="37" fillId="0" fontId="8" numFmtId="2" xfId="0" applyAlignment="1" applyBorder="1" applyFont="1" applyNumberFormat="1">
      <alignment horizontal="center" vertical="center"/>
    </xf>
    <xf borderId="35" fillId="0" fontId="8" numFmtId="2" xfId="0" applyAlignment="1" applyBorder="1" applyFont="1" applyNumberFormat="1">
      <alignment horizontal="center" shrinkToFit="0" vertical="center" wrapText="1"/>
    </xf>
    <xf borderId="36" fillId="0" fontId="8" numFmtId="2" xfId="0" applyAlignment="1" applyBorder="1" applyFont="1" applyNumberFormat="1">
      <alignment horizontal="center" shrinkToFit="0" vertical="center" wrapText="1"/>
    </xf>
    <xf borderId="33" fillId="0" fontId="8" numFmtId="2" xfId="0" applyAlignment="1" applyBorder="1" applyFont="1" applyNumberFormat="1">
      <alignment horizontal="center" vertical="center"/>
    </xf>
    <xf borderId="38" fillId="0" fontId="8" numFmtId="2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shrinkToFit="0" vertical="center" wrapText="1"/>
    </xf>
    <xf borderId="34" fillId="0" fontId="8" numFmtId="1" xfId="0" applyAlignment="1" applyBorder="1" applyFont="1" applyNumberForma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5" numFmtId="1" xfId="0" applyAlignment="1" applyFont="1" applyNumberFormat="1">
      <alignment vertical="center"/>
    </xf>
    <xf borderId="25" fillId="0" fontId="16" numFmtId="166" xfId="0" applyAlignment="1" applyBorder="1" applyFont="1" applyNumberFormat="1">
      <alignment horizontal="center" vertical="center"/>
    </xf>
    <xf borderId="25" fillId="0" fontId="17" numFmtId="166" xfId="0" applyAlignment="1" applyBorder="1" applyFont="1" applyNumberFormat="1">
      <alignment horizontal="center" vertical="center"/>
    </xf>
    <xf borderId="40" fillId="0" fontId="14" numFmtId="2" xfId="0" applyAlignment="1" applyBorder="1" applyFont="1" applyNumberFormat="1">
      <alignment horizontal="center" vertical="center"/>
    </xf>
    <xf borderId="24" fillId="0" fontId="8" numFmtId="1" xfId="0" applyAlignment="1" applyBorder="1" applyFont="1" applyNumberFormat="1">
      <alignment horizontal="center" vertical="center"/>
    </xf>
    <xf borderId="41" fillId="0" fontId="8" numFmtId="0" xfId="0" applyAlignment="1" applyBorder="1" applyFont="1">
      <alignment horizontal="center" vertical="center"/>
    </xf>
    <xf borderId="0" fillId="0" fontId="2" numFmtId="0" xfId="0" applyFont="1"/>
    <xf borderId="22" fillId="0" fontId="8" numFmtId="2" xfId="0" applyAlignment="1" applyBorder="1" applyFont="1" applyNumberFormat="1">
      <alignment horizontal="center" vertical="center"/>
    </xf>
    <xf borderId="24" fillId="0" fontId="8" numFmtId="2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vertical="center"/>
    </xf>
    <xf borderId="24" fillId="0" fontId="8" numFmtId="14" xfId="0" applyAlignment="1" applyBorder="1" applyFont="1" applyNumberFormat="1">
      <alignment horizontal="center" vertical="center"/>
    </xf>
    <xf borderId="38" fillId="0" fontId="8" numFmtId="0" xfId="0" applyAlignment="1" applyBorder="1" applyFont="1">
      <alignment horizontal="left" vertical="center"/>
    </xf>
    <xf borderId="42" fillId="0" fontId="8" numFmtId="0" xfId="0" applyAlignment="1" applyBorder="1" applyFont="1">
      <alignment horizontal="left" vertical="center"/>
    </xf>
    <xf borderId="42" fillId="0" fontId="8" numFmtId="2" xfId="0" applyAlignment="1" applyBorder="1" applyFont="1" applyNumberFormat="1">
      <alignment horizontal="center" vertical="center"/>
    </xf>
    <xf borderId="43" fillId="0" fontId="12" numFmtId="0" xfId="0" applyBorder="1" applyFont="1"/>
    <xf borderId="44" fillId="0" fontId="12" numFmtId="0" xfId="0" applyBorder="1" applyFont="1"/>
    <xf borderId="43" fillId="0" fontId="8" numFmtId="2" xfId="0" applyAlignment="1" applyBorder="1" applyFont="1" applyNumberFormat="1">
      <alignment horizontal="center" vertical="center"/>
    </xf>
    <xf borderId="43" fillId="0" fontId="8" numFmtId="2" xfId="0" applyAlignment="1" applyBorder="1" applyFont="1" applyNumberFormat="1">
      <alignment horizontal="center" shrinkToFit="0" vertical="center" wrapText="1"/>
    </xf>
    <xf borderId="44" fillId="0" fontId="8" numFmtId="2" xfId="0" applyAlignment="1" applyBorder="1" applyFont="1" applyNumberFormat="1">
      <alignment horizontal="center" shrinkToFit="0" vertical="center" wrapText="1"/>
    </xf>
    <xf borderId="38" fillId="0" fontId="8" numFmtId="2" xfId="0" applyAlignment="1" applyBorder="1" applyFont="1" applyNumberFormat="1">
      <alignment horizontal="center" shrinkToFit="0" vertical="center" wrapText="1"/>
    </xf>
    <xf borderId="42" fillId="0" fontId="8" numFmtId="1" xfId="0" applyAlignment="1" applyBorder="1" applyFont="1" applyNumberFormat="1">
      <alignment horizontal="center" vertical="center"/>
    </xf>
    <xf borderId="45" fillId="0" fontId="8" numFmtId="0" xfId="0" applyAlignment="1" applyBorder="1" applyFont="1">
      <alignment horizontal="center" vertical="center"/>
    </xf>
    <xf borderId="46" fillId="0" fontId="8" numFmtId="49" xfId="0" applyAlignment="1" applyBorder="1" applyFont="1" applyNumberFormat="1">
      <alignment horizontal="right" vertical="center"/>
    </xf>
    <xf borderId="47" fillId="0" fontId="8" numFmtId="2" xfId="0" applyAlignment="1" applyBorder="1" applyFont="1" applyNumberFormat="1">
      <alignment horizontal="center" vertical="center"/>
    </xf>
    <xf borderId="48" fillId="0" fontId="8" numFmtId="49" xfId="0" applyAlignment="1" applyBorder="1" applyFont="1" applyNumberFormat="1">
      <alignment horizontal="center" vertical="center"/>
    </xf>
    <xf borderId="48" fillId="0" fontId="8" numFmtId="164" xfId="0" applyAlignment="1" applyBorder="1" applyFont="1" applyNumberFormat="1">
      <alignment horizontal="center" vertical="center"/>
    </xf>
    <xf borderId="48" fillId="0" fontId="8" numFmtId="0" xfId="0" applyAlignment="1" applyBorder="1" applyFont="1">
      <alignment horizontal="left" vertical="center"/>
    </xf>
    <xf borderId="49" fillId="0" fontId="18" numFmtId="166" xfId="0" applyAlignment="1" applyBorder="1" applyFont="1" applyNumberFormat="1">
      <alignment horizontal="center" vertical="center"/>
    </xf>
    <xf borderId="40" fillId="0" fontId="8" numFmtId="166" xfId="0" applyAlignment="1" applyBorder="1" applyFont="1" applyNumberFormat="1">
      <alignment horizontal="center" vertical="center"/>
    </xf>
    <xf borderId="50" fillId="0" fontId="8" numFmtId="1" xfId="0" applyAlignment="1" applyBorder="1" applyFont="1" applyNumberFormat="1">
      <alignment horizontal="center" vertical="center"/>
    </xf>
    <xf borderId="51" fillId="0" fontId="8" numFmtId="1" xfId="0" applyAlignment="1" applyBorder="1" applyFont="1" applyNumberFormat="1">
      <alignment horizontal="center" vertical="center"/>
    </xf>
    <xf borderId="51" fillId="0" fontId="8" numFmtId="2" xfId="0" applyAlignment="1" applyBorder="1" applyFont="1" applyNumberFormat="1">
      <alignment horizontal="center" shrinkToFit="0" vertical="center" wrapText="1"/>
    </xf>
    <xf borderId="40" fillId="0" fontId="8" numFmtId="2" xfId="0" applyAlignment="1" applyBorder="1" applyFont="1" applyNumberFormat="1">
      <alignment horizontal="center" shrinkToFit="0" vertical="center" wrapText="1"/>
    </xf>
    <xf borderId="49" fillId="0" fontId="14" numFmtId="2" xfId="0" applyAlignment="1" applyBorder="1" applyFont="1" applyNumberFormat="1">
      <alignment horizontal="center" vertical="center"/>
    </xf>
    <xf borderId="49" fillId="0" fontId="8" numFmtId="2" xfId="0" applyAlignment="1" applyBorder="1" applyFont="1" applyNumberFormat="1">
      <alignment horizontal="center" shrinkToFit="0" vertical="center" wrapText="1"/>
    </xf>
    <xf borderId="48" fillId="0" fontId="8" numFmtId="1" xfId="0" applyAlignment="1" applyBorder="1" applyFont="1" applyNumberFormat="1">
      <alignment horizontal="center" vertical="center"/>
    </xf>
    <xf borderId="52" fillId="0" fontId="8" numFmtId="0" xfId="0" applyAlignment="1" applyBorder="1" applyFont="1">
      <alignment horizontal="center" vertical="center"/>
    </xf>
    <xf borderId="11" fillId="0" fontId="8" numFmtId="2" xfId="0" applyAlignment="1" applyBorder="1" applyFont="1" applyNumberFormat="1">
      <alignment horizontal="center" vertical="center"/>
    </xf>
    <xf borderId="12" fillId="0" fontId="8" numFmtId="2" xfId="0" applyAlignment="1" applyBorder="1" applyFont="1" applyNumberFormat="1">
      <alignment horizontal="center" vertical="center"/>
    </xf>
    <xf borderId="14" fillId="0" fontId="8" numFmtId="2" xfId="0" applyAlignment="1" applyBorder="1" applyFont="1" applyNumberForma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8" numFmtId="14" xfId="0" applyAlignment="1" applyBorder="1" applyFont="1" applyNumberFormat="1">
      <alignment horizontal="center" vertical="center"/>
    </xf>
    <xf borderId="18" fillId="0" fontId="8" numFmtId="0" xfId="0" applyAlignment="1" applyBorder="1" applyFont="1">
      <alignment horizontal="left" vertical="center"/>
    </xf>
    <xf borderId="53" fillId="0" fontId="8" numFmtId="0" xfId="0" applyAlignment="1" applyBorder="1" applyFont="1">
      <alignment horizontal="left" vertical="center"/>
    </xf>
    <xf borderId="53" fillId="0" fontId="8" numFmtId="2" xfId="0" applyAlignment="1" applyBorder="1" applyFont="1" applyNumberFormat="1">
      <alignment horizontal="center" vertical="center"/>
    </xf>
    <xf borderId="54" fillId="0" fontId="12" numFmtId="0" xfId="0" applyBorder="1" applyFont="1"/>
    <xf borderId="55" fillId="0" fontId="12" numFmtId="0" xfId="0" applyBorder="1" applyFont="1"/>
    <xf borderId="54" fillId="0" fontId="8" numFmtId="2" xfId="0" applyAlignment="1" applyBorder="1" applyFont="1" applyNumberFormat="1">
      <alignment horizontal="center" vertical="center"/>
    </xf>
    <xf borderId="54" fillId="0" fontId="8" numFmtId="2" xfId="0" applyAlignment="1" applyBorder="1" applyFont="1" applyNumberFormat="1">
      <alignment horizontal="center" shrinkToFit="0" vertical="center" wrapText="1"/>
    </xf>
    <xf borderId="55" fillId="0" fontId="8" numFmtId="2" xfId="0" applyAlignment="1" applyBorder="1" applyFont="1" applyNumberFormat="1">
      <alignment horizontal="center" shrinkToFit="0" vertical="center" wrapText="1"/>
    </xf>
    <xf borderId="18" fillId="0" fontId="8" numFmtId="2" xfId="0" applyAlignment="1" applyBorder="1" applyFont="1" applyNumberFormat="1">
      <alignment horizontal="center" vertical="center"/>
    </xf>
    <xf borderId="18" fillId="0" fontId="8" numFmtId="2" xfId="0" applyAlignment="1" applyBorder="1" applyFont="1" applyNumberFormat="1">
      <alignment horizontal="center" shrinkToFit="0" vertical="center" wrapText="1"/>
    </xf>
    <xf borderId="53" fillId="0" fontId="8" numFmtId="1" xfId="0" applyAlignment="1" applyBorder="1" applyFont="1" applyNumberFormat="1">
      <alignment horizontal="center" vertical="center"/>
    </xf>
    <xf borderId="56" fillId="0" fontId="8" numFmtId="0" xfId="0" applyAlignment="1" applyBorder="1" applyFont="1">
      <alignment horizontal="center" vertical="center"/>
    </xf>
    <xf borderId="0" fillId="0" fontId="19" numFmtId="2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19" numFmtId="14" xfId="0" applyAlignment="1" applyFont="1" applyNumberFormat="1">
      <alignment horizontal="center" vertical="center"/>
    </xf>
    <xf borderId="0" fillId="0" fontId="19" numFmtId="0" xfId="0" applyAlignment="1" applyFont="1">
      <alignment horizontal="left" vertical="center"/>
    </xf>
    <xf borderId="0" fillId="0" fontId="20" numFmtId="2" xfId="0" applyAlignment="1" applyFont="1" applyNumberFormat="1">
      <alignment horizontal="center" vertical="center"/>
    </xf>
    <xf borderId="0" fillId="0" fontId="20" numFmtId="2" xfId="0" applyAlignment="1" applyFont="1" applyNumberFormat="1">
      <alignment horizontal="center"/>
    </xf>
    <xf borderId="0" fillId="0" fontId="20" numFmtId="2" xfId="0" applyAlignment="1" applyFont="1" applyNumberFormat="1">
      <alignment horizontal="center" shrinkToFit="0" vertical="top" wrapText="1"/>
    </xf>
    <xf borderId="0" fillId="0" fontId="21" numFmtId="1" xfId="0" applyAlignment="1" applyFont="1" applyNumberFormat="1">
      <alignment horizontal="center" vertical="center"/>
    </xf>
    <xf borderId="0" fillId="0" fontId="19" numFmtId="0" xfId="0" applyAlignment="1" applyFont="1">
      <alignment horizontal="left"/>
    </xf>
    <xf borderId="0" fillId="0" fontId="19" numFmtId="0" xfId="0" applyAlignment="1" applyFont="1">
      <alignment horizontal="left" vertical="top"/>
    </xf>
    <xf borderId="0" fillId="0" fontId="22" numFmtId="0" xfId="0" applyAlignment="1" applyFont="1">
      <alignment horizontal="right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23" numFmtId="0" xfId="0" applyAlignment="1" applyFont="1">
      <alignment horizontal="right"/>
    </xf>
    <xf borderId="0" fillId="0" fontId="19" numFmtId="0" xfId="0" applyAlignment="1" applyFont="1">
      <alignment horizontal="left" readingOrder="0"/>
    </xf>
    <xf borderId="0" fillId="0" fontId="19" numFmtId="0" xfId="0" applyFont="1"/>
    <xf borderId="0" fillId="0" fontId="19" numFmtId="168" xfId="0" applyAlignment="1" applyFont="1" applyNumberFormat="1">
      <alignment horizontal="center"/>
    </xf>
    <xf borderId="0" fillId="0" fontId="24" numFmtId="2" xfId="0" applyAlignment="1" applyFont="1" applyNumberFormat="1">
      <alignment horizontal="center"/>
    </xf>
    <xf borderId="0" fillId="0" fontId="25" numFmtId="0" xfId="0" applyAlignment="1" applyFont="1">
      <alignment horizontal="left"/>
    </xf>
    <xf borderId="0" fillId="0" fontId="25" numFmtId="165" xfId="0" applyAlignment="1" applyFont="1" applyNumberFormat="1">
      <alignment horizontal="left"/>
    </xf>
    <xf borderId="0" fillId="0" fontId="25" numFmtId="0" xfId="0" applyAlignment="1" applyFont="1">
      <alignment horizontal="right"/>
    </xf>
    <xf borderId="0" fillId="0" fontId="25" numFmtId="0" xfId="0" applyFont="1"/>
    <xf borderId="0" fillId="0" fontId="10" numFmtId="165" xfId="0" applyAlignment="1" applyFont="1" applyNumberFormat="1">
      <alignment horizontal="right"/>
    </xf>
    <xf borderId="0" fillId="0" fontId="26" numFmtId="0" xfId="0" applyAlignment="1" applyFont="1">
      <alignment horizontal="center"/>
    </xf>
    <xf borderId="0" fillId="0" fontId="1" numFmtId="169" xfId="0" applyFont="1" applyNumberFormat="1"/>
    <xf borderId="0" fillId="0" fontId="27" numFmtId="0" xfId="0" applyFont="1"/>
    <xf borderId="0" fillId="0" fontId="1" numFmtId="1" xfId="0" applyFont="1" applyNumberFormat="1"/>
    <xf borderId="0" fillId="0" fontId="27" numFmtId="169" xfId="0" applyAlignment="1" applyFont="1" applyNumberFormat="1">
      <alignment horizontal="right" vertical="center"/>
    </xf>
    <xf borderId="1" fillId="3" fontId="27" numFmtId="169" xfId="0" applyAlignment="1" applyBorder="1" applyFill="1" applyFont="1" applyNumberFormat="1">
      <alignment horizontal="right" vertical="center"/>
    </xf>
    <xf borderId="0" fillId="0" fontId="27" numFmtId="0" xfId="0" applyAlignment="1" applyFon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solid">
          <fgColor rgb="FFFFFFFF"/>
          <bgColor rgb="FFFFFFFF"/>
        </patternFill>
      </fill>
      <border/>
    </dxf>
    <dxf>
      <font>
        <b/>
        <strike/>
        <color rgb="FFFF0000"/>
      </font>
      <fill>
        <patternFill patternType="solid">
          <fgColor rgb="FFFFFFFF"/>
          <bgColor rgb="FFFFFFFF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66008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714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1190625" cy="14382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239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66008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714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904875" cy="12382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5"/>
    <col customWidth="1" min="26" max="26" width="4.75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3">
        <v>2022.0</v>
      </c>
      <c r="F2" s="1"/>
      <c r="G2" s="4" t="s">
        <v>0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5</v>
      </c>
      <c r="H5" s="8" t="s">
        <v>6</v>
      </c>
      <c r="I5" s="9" t="s">
        <v>7</v>
      </c>
      <c r="O5" s="8" t="s">
        <v>8</v>
      </c>
      <c r="P5" s="10" t="s">
        <v>9</v>
      </c>
      <c r="U5" s="11" t="s">
        <v>10</v>
      </c>
      <c r="V5" s="12">
        <v>44783.0</v>
      </c>
      <c r="X5" s="13" t="s">
        <v>11</v>
      </c>
      <c r="Y5" s="10">
        <v>1.0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48</v>
      </c>
      <c r="B9" s="49">
        <v>68.5</v>
      </c>
      <c r="C9" s="50" t="s">
        <v>49</v>
      </c>
      <c r="D9" s="50" t="s">
        <v>50</v>
      </c>
      <c r="E9" s="51">
        <v>38727.0</v>
      </c>
      <c r="F9" s="50"/>
      <c r="G9" s="52" t="s">
        <v>51</v>
      </c>
      <c r="H9" s="52" t="s">
        <v>7</v>
      </c>
      <c r="I9" s="53">
        <v>50.0</v>
      </c>
      <c r="J9" s="53">
        <v>52.0</v>
      </c>
      <c r="K9" s="53">
        <v>55.0</v>
      </c>
      <c r="L9" s="53">
        <v>-65.0</v>
      </c>
      <c r="M9" s="53">
        <v>-65.0</v>
      </c>
      <c r="N9" s="53">
        <v>65.0</v>
      </c>
      <c r="O9" s="54">
        <f>IF(MAX(I9:K9)&gt;0,IF(MAX(I9:K9)&lt;0,0,TRUNC(MAX(I9:K9)/1)*1),"")</f>
        <v>55</v>
      </c>
      <c r="P9" s="55">
        <f>IF(MAX(L9:N9)&gt;0,IF(MAX(L9:N9)&lt;0,0,TRUNC(MAX(L9:N9)/1)*1),"")</f>
        <v>65</v>
      </c>
      <c r="Q9" s="56">
        <f>IF(O9="","",IF(P9="","",IF(SUM(O9:P9)=0,"",SUM(O9:P9))))</f>
        <v>120</v>
      </c>
      <c r="R9" s="57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>160.2231796</v>
      </c>
      <c r="S9" s="58" t="str">
        <f>IF(AC9&lt;35,"",IF(R9="","",R9*AG9))</f>
        <v/>
      </c>
      <c r="T9" s="59"/>
      <c r="U9" s="59"/>
      <c r="V9" s="60"/>
      <c r="W9" s="59"/>
      <c r="X9" s="61"/>
      <c r="Y9" s="62"/>
      <c r="Z9" s="63"/>
      <c r="AA9" s="64">
        <f>V5</f>
        <v>44783</v>
      </c>
      <c r="AB9" s="65" t="str">
        <f>IF(ISNUMBER(FIND("M",C9)),"m",IF(ISNUMBER(FIND("K",C9)),"k"))</f>
        <v>m</v>
      </c>
      <c r="AC9" s="66">
        <f>IF(OR(E9="",AA9=""),"",(YEAR(AA9)-YEAR(E9)))</f>
        <v>16</v>
      </c>
      <c r="AD9" s="67" t="str">
        <f>IF(AC9&lt;35, "",1)</f>
        <v/>
      </c>
      <c r="AE9" s="68" t="b">
        <f>IF(AD9=1,LOOKUP(AC9,'Meltzer-Faber'!A3:A63,'Meltzer-Faber'!B3:B63))</f>
        <v>0</v>
      </c>
      <c r="AF9" s="68" t="b">
        <f>IF(AD9=1,LOOKUP(AC9,'Meltzer-Faber'!A3:A63,'Meltzer-Faber'!C3:C63))</f>
        <v>0</v>
      </c>
      <c r="AG9" s="69" t="b">
        <f t="shared" ref="AG9:AG25" si="1">IF(AB9="m",AE9,IF(AB9="k",AF9,""))</f>
        <v>0</v>
      </c>
      <c r="AH9" s="70">
        <f>IF(Q9="","",IF(B9="","",IF(B9&gt;175.508,1,IF(B9&lt;32,10^(0.75194503*LOG10(32/175.508)^2),10^(0.75194503*LOG10(B9/175.508)^2)))))</f>
        <v>1.335193163</v>
      </c>
    </row>
    <row r="10" ht="18.0" customHeight="1">
      <c r="A10" s="71"/>
      <c r="B10" s="72"/>
      <c r="C10" s="73"/>
      <c r="D10" s="74"/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>
        <f>IF(R9="","",R9*1.2)</f>
        <v>192.2678155</v>
      </c>
      <c r="R10" s="79"/>
      <c r="S10" s="83"/>
      <c r="T10" s="84" t="str">
        <f>IF(T9&gt;0,T9*20,"")</f>
        <v/>
      </c>
      <c r="U10" s="84" t="str">
        <f>IF(U9="","",(U9*10)*AH9)</f>
        <v/>
      </c>
      <c r="V10" s="85" t="str">
        <f>IF(ROUNDUP(V9,1)&gt;0,IF((80+(8-ROUNDUP(V9,1))*40)&lt;0,0,80+(8-ROUNDUP(V9,1))*40),"")</f>
        <v/>
      </c>
      <c r="W10" s="84" t="str">
        <f>IF(SUM(T10,U10,V10)&gt;0,SUM(T10,U10,V10),"")</f>
        <v/>
      </c>
      <c r="X10" s="86" t="str">
        <f>IF(OR(Q10="",T10="",U10="",V10=""),"",SUM(Q10,T10,U10,V10))</f>
        <v/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48" t="s">
        <v>52</v>
      </c>
      <c r="B11" s="49">
        <v>88.32</v>
      </c>
      <c r="C11" s="50" t="s">
        <v>49</v>
      </c>
      <c r="D11" s="50" t="s">
        <v>50</v>
      </c>
      <c r="E11" s="51">
        <v>38870.0</v>
      </c>
      <c r="F11" s="50"/>
      <c r="G11" s="52" t="s">
        <v>53</v>
      </c>
      <c r="H11" s="52" t="s">
        <v>7</v>
      </c>
      <c r="I11" s="53">
        <v>82.0</v>
      </c>
      <c r="J11" s="53">
        <v>86.0</v>
      </c>
      <c r="K11" s="53">
        <v>-90.0</v>
      </c>
      <c r="L11" s="53">
        <v>96.0</v>
      </c>
      <c r="M11" s="90">
        <v>101.0</v>
      </c>
      <c r="N11" s="91">
        <v>-102.0</v>
      </c>
      <c r="O11" s="54">
        <f>IF(MAX(I11:K11)&gt;0,IF(MAX(I11:K11)&lt;0,0,TRUNC(MAX(I11:K11)/1)*1),"")</f>
        <v>86</v>
      </c>
      <c r="P11" s="55">
        <f>IF(MAX(L11:N11)&gt;0,IF(MAX(L11:N11)&lt;0,0,TRUNC(MAX(L11:N11)/1)*1),"")</f>
        <v>101</v>
      </c>
      <c r="Q11" s="56">
        <f>IF(O11="","",IF(P11="","",IF(SUM(O11:P11)=0,"",SUM(O11:P11))))</f>
        <v>187</v>
      </c>
      <c r="R11" s="57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>218.1343064</v>
      </c>
      <c r="S11" s="58" t="str">
        <f>IF(AC11&lt;35,"",IF(R11="","",R11*AG11))</f>
        <v/>
      </c>
      <c r="T11" s="59"/>
      <c r="U11" s="59"/>
      <c r="V11" s="92"/>
      <c r="W11" s="59"/>
      <c r="X11" s="61"/>
      <c r="Y11" s="93"/>
      <c r="Z11" s="94"/>
      <c r="AA11" s="64">
        <f>V5</f>
        <v>44783</v>
      </c>
      <c r="AB11" s="65" t="str">
        <f>IF(ISNUMBER(FIND("M",C11)),"m",IF(ISNUMBER(FIND("K",C11)),"k"))</f>
        <v>m</v>
      </c>
      <c r="AC11" s="66">
        <f>IF(OR(E11="",AA11=""),"",(YEAR(AA11)-YEAR(E11)))</f>
        <v>16</v>
      </c>
      <c r="AD11" s="67" t="str">
        <f>IF(AC11&lt;35, "",1)</f>
        <v/>
      </c>
      <c r="AE11" s="68" t="b">
        <f>IF(AD11=1,LOOKUP(AC11,'Meltzer-Faber'!A3:A63,'Meltzer-Faber'!B3:B63))</f>
        <v>0</v>
      </c>
      <c r="AF11" s="69" t="b">
        <f>IF(AD11=1,LOOKUP(AC11,'Meltzer-Faber'!A3:A63,'Meltzer-Faber'!C3:C63))</f>
        <v>0</v>
      </c>
      <c r="AG11" s="69" t="b">
        <f t="shared" si="1"/>
        <v>0</v>
      </c>
      <c r="AH11" s="70">
        <f>IF(Q11="","",IF(B11="","",IF(B11&gt;175.508,1,IF(B11&lt;32,10^(0.75194503*LOG10(32/175.508)^2),10^(0.75194503*LOG10(B11/175.508)^2)))))</f>
        <v>1.166493617</v>
      </c>
    </row>
    <row r="12" ht="18.0" customHeight="1">
      <c r="A12" s="71"/>
      <c r="B12" s="72"/>
      <c r="C12" s="73"/>
      <c r="D12" s="7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>
        <f>IF(R11="","",R11*1.2)</f>
        <v>261.7611677</v>
      </c>
      <c r="R12" s="79"/>
      <c r="S12" s="83"/>
      <c r="T12" s="84" t="str">
        <f>IF(T11&gt;0,T11*20,"")</f>
        <v/>
      </c>
      <c r="U12" s="84" t="str">
        <f>IF(U11="","",(U11*10)*AH11)</f>
        <v/>
      </c>
      <c r="V12" s="85" t="str">
        <f>IF(ROUNDUP(V11,1)&gt;0,IF((80+(8-ROUNDUP(V11,1))*40)&lt;0,0,80+(8-ROUNDUP(V11,1))*40),"")</f>
        <v/>
      </c>
      <c r="W12" s="84" t="str">
        <f>IF(SUM(T12,U12,V12)&gt;0,SUM(T12,U12,V12),"")</f>
        <v/>
      </c>
      <c r="X12" s="86" t="str">
        <f>IF(OR(Q12="",T12="",U12="",V12=""),"",SUM(Q12,T12,U12,V12))</f>
        <v/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48"/>
      <c r="B13" s="49"/>
      <c r="C13" s="50"/>
      <c r="D13" s="50"/>
      <c r="E13" s="51"/>
      <c r="F13" s="50"/>
      <c r="G13" s="52"/>
      <c r="H13" s="52"/>
      <c r="I13" s="53"/>
      <c r="J13" s="53"/>
      <c r="K13" s="53"/>
      <c r="L13" s="53"/>
      <c r="M13" s="90"/>
      <c r="N13" s="90"/>
      <c r="O13" s="54" t="str">
        <f>IF(MAX(I13:K13)&gt;0,IF(MAX(I13:K13)&lt;0,0,TRUNC(MAX(I13:K13)/1)*1),"")</f>
        <v/>
      </c>
      <c r="P13" s="55" t="str">
        <f>IF(MAX(L13:N13)&gt;0,IF(MAX(L13:N13)&lt;0,0,TRUNC(MAX(L13:N13)/1)*1),"")</f>
        <v/>
      </c>
      <c r="Q13" s="56" t="str">
        <f>IF(O13="","",IF(P13="","",IF(SUM(O13:P13)=0,"",SUM(O13:P13))))</f>
        <v/>
      </c>
      <c r="R13" s="57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8" t="str">
        <f>IF(AC13&lt;35,"",IF(R13="","",R13*AG13))</f>
        <v/>
      </c>
      <c r="T13" s="59"/>
      <c r="U13" s="59"/>
      <c r="V13" s="92"/>
      <c r="W13" s="59"/>
      <c r="X13" s="61"/>
      <c r="Y13" s="93"/>
      <c r="Z13" s="94"/>
      <c r="AA13" s="64">
        <f>V5</f>
        <v>44783</v>
      </c>
      <c r="AB13" s="65" t="b">
        <f>IF(ISNUMBER(FIND("M",C13)),"m",IF(ISNUMBER(FIND("K",C13)),"k"))</f>
        <v>0</v>
      </c>
      <c r="AC13" s="66" t="str">
        <f>IF(OR(E13="",AA13=""),"",(YEAR(AA13)-YEAR(E13)))</f>
        <v/>
      </c>
      <c r="AD13" s="67">
        <f>IF(AC13&lt;35, "",1)</f>
        <v>1</v>
      </c>
      <c r="AE13" s="68" t="str">
        <f>IF(AD13=1,LOOKUP(AC13,'Meltzer-Faber'!A3:A63,'Meltzer-Faber'!B3:B63))</f>
        <v>#N/A</v>
      </c>
      <c r="AF13" s="69" t="str">
        <f>IF(AD13=1,LOOKUP(AC13,'Meltzer-Faber'!A3:A63,'Meltzer-Faber'!C3:C63))</f>
        <v>#N/A</v>
      </c>
      <c r="AG13" s="69" t="str">
        <f t="shared" si="1"/>
        <v/>
      </c>
      <c r="AH13" s="70" t="str">
        <f>IF(Q13="","",IF(B13="","",IF(B13&gt;175.508,1,IF(B13&lt;32,10^(0.75194503*LOG10(32/175.508)^2),10^(0.75194503*LOG10(B13/175.508)^2)))))</f>
        <v/>
      </c>
    </row>
    <row r="14" ht="18.0" customHeight="1">
      <c r="A14" s="71"/>
      <c r="B14" s="72"/>
      <c r="C14" s="73"/>
      <c r="D14" s="7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 t="str">
        <f>IF(R13="","",R13*1.2)</f>
        <v/>
      </c>
      <c r="R14" s="79"/>
      <c r="S14" s="83"/>
      <c r="T14" s="84" t="str">
        <f>IF(T13&gt;0,T13*20,"")</f>
        <v/>
      </c>
      <c r="U14" s="84" t="str">
        <f>IF(U13="","",(U13*10)*AH13)</f>
        <v/>
      </c>
      <c r="V14" s="85" t="str">
        <f>IF(ROUNDUP(V13,1)&gt;0,IF((80+(8-ROUNDUP(V13,1))*40)&lt;0,0,80+(8-ROUNDUP(V13,1))*40),"")</f>
        <v/>
      </c>
      <c r="W14" s="84" t="str">
        <f>IF(SUM(T14,U14,V14)&gt;0,SUM(T14,U14,V14),"")</f>
        <v/>
      </c>
      <c r="X14" s="86" t="str">
        <f>IF(OR(Q14="",T14="",U14="",V14=""),"",SUM(Q14,T14,U14,V14))</f>
        <v/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48"/>
      <c r="B15" s="49"/>
      <c r="C15" s="50"/>
      <c r="D15" s="50"/>
      <c r="E15" s="51"/>
      <c r="F15" s="50"/>
      <c r="G15" s="52"/>
      <c r="H15" s="52"/>
      <c r="I15" s="90"/>
      <c r="J15" s="90"/>
      <c r="K15" s="90"/>
      <c r="L15" s="90"/>
      <c r="M15" s="90"/>
      <c r="N15" s="90"/>
      <c r="O15" s="54" t="str">
        <f>IF(MAX(I15:K15)&gt;0,IF(MAX(I15:K15)&lt;0,0,TRUNC(MAX(I15:K15)/1)*1),"")</f>
        <v/>
      </c>
      <c r="P15" s="55" t="str">
        <f>IF(MAX(L15:N15)&gt;0,IF(MAX(L15:N15)&lt;0,0,TRUNC(MAX(L15:N15)/1)*1),"")</f>
        <v/>
      </c>
      <c r="Q15" s="56" t="str">
        <f>IF(O15="","",IF(P15="","",IF(SUM(O15:P15)=0,"",SUM(O15:P15))))</f>
        <v/>
      </c>
      <c r="R15" s="57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8" t="str">
        <f>IF(AC15&lt;35,"",IF(R15="","",R15*AG15))</f>
        <v/>
      </c>
      <c r="T15" s="59"/>
      <c r="U15" s="59"/>
      <c r="V15" s="92"/>
      <c r="W15" s="59"/>
      <c r="X15" s="61"/>
      <c r="Y15" s="93"/>
      <c r="Z15" s="94"/>
      <c r="AA15" s="64">
        <f>V5</f>
        <v>44783</v>
      </c>
      <c r="AB15" s="65" t="b">
        <f>IF(ISNUMBER(FIND("M",C15)),"m",IF(ISNUMBER(FIND("K",C15)),"k"))</f>
        <v>0</v>
      </c>
      <c r="AC15" s="66" t="str">
        <f>IF(OR(E15="",AA15=""),"",(YEAR(AA15)-YEAR(E15)))</f>
        <v/>
      </c>
      <c r="AD15" s="67">
        <f>IF(AC15&gt;34,1,"")</f>
        <v>1</v>
      </c>
      <c r="AE15" s="68" t="str">
        <f>IF(AD15=1,LOOKUP(AC15,'Meltzer-Faber'!A3:A63,'Meltzer-Faber'!B3:B63))</f>
        <v>#N/A</v>
      </c>
      <c r="AF15" s="69" t="str">
        <f>IF(AD15=1,LOOKUP(AC15,'Meltzer-Faber'!A3:A63,'Meltzer-Faber'!C3:C63))</f>
        <v>#N/A</v>
      </c>
      <c r="AG15" s="69" t="str">
        <f t="shared" si="1"/>
        <v/>
      </c>
      <c r="AH15" s="70" t="str">
        <f>IF(Q15="","",IF(B15="","",IF(B15&gt;175.508,1,IF(B15&lt;32,10^(0.75194503*LOG10(32/175.508)^2),10^(0.75194503*LOG10(B15/175.508)^2)))))</f>
        <v/>
      </c>
    </row>
    <row r="16" ht="18.0" customHeight="1">
      <c r="A16" s="71"/>
      <c r="B16" s="72"/>
      <c r="C16" s="73"/>
      <c r="D16" s="7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 t="str">
        <f>IF(R15="","",R15*1.2)</f>
        <v/>
      </c>
      <c r="R16" s="79"/>
      <c r="S16" s="83"/>
      <c r="T16" s="84" t="str">
        <f>IF(T15&gt;0,T15*20,"")</f>
        <v/>
      </c>
      <c r="U16" s="84" t="str">
        <f>IF(U15="","",(U15*10)*AH15)</f>
        <v/>
      </c>
      <c r="V16" s="85" t="str">
        <f>IF(ROUNDUP(V15,1)&gt;0,IF((80+(8-ROUNDUP(V15,1))*40)&lt;0,0,80+(8-ROUNDUP(V15,1))*40),"")</f>
        <v/>
      </c>
      <c r="W16" s="84" t="str">
        <f>IF(SUM(T16,U16,V16)&gt;0,SUM(T16,U16,V16),"")</f>
        <v/>
      </c>
      <c r="X16" s="86" t="str">
        <f>IF(OR(Q16="",T16="",U16="",V16=""),"",SUM(Q16,T16,U16,V16))</f>
        <v/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0"/>
      <c r="J17" s="90"/>
      <c r="K17" s="90"/>
      <c r="L17" s="90"/>
      <c r="M17" s="90"/>
      <c r="N17" s="90"/>
      <c r="O17" s="54" t="str">
        <f>IF(MAX(I17:K17)&gt;0,IF(MAX(I17:K17)&lt;0,0,TRUNC(MAX(I17:K17)/1)*1),"")</f>
        <v/>
      </c>
      <c r="P17" s="55" t="str">
        <f>IF(MAX(L17:N17)&gt;0,IF(MAX(L17:N17)&lt;0,0,TRUNC(MAX(L17:N17)/1)*1),"")</f>
        <v/>
      </c>
      <c r="Q17" s="56" t="str">
        <f>IF(O17="","",IF(P17="","",IF(SUM(O17:P17)=0,"",SUM(O17:P17))))</f>
        <v/>
      </c>
      <c r="R17" s="57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8" t="str">
        <f>IF(AC17&lt;35,"",IF(R17="","",R17*AG17))</f>
        <v/>
      </c>
      <c r="T17" s="59"/>
      <c r="U17" s="59"/>
      <c r="V17" s="92"/>
      <c r="W17" s="59"/>
      <c r="X17" s="61"/>
      <c r="Y17" s="93"/>
      <c r="Z17" s="94"/>
      <c r="AA17" s="64">
        <f>V5</f>
        <v>44783</v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7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 t="str">
        <f>IF(R17="","",R17*1.2)</f>
        <v/>
      </c>
      <c r="R18" s="79"/>
      <c r="S18" s="83"/>
      <c r="T18" s="84" t="str">
        <f>IF(T17&gt;0,T17*20,"")</f>
        <v/>
      </c>
      <c r="U18" s="84" t="str">
        <f>IF(U17="","",(U17*10)*AH17)</f>
        <v/>
      </c>
      <c r="V18" s="85" t="str">
        <f>IF(ROUNDUP(V17,1)&gt;0,IF((80+(8-ROUNDUP(V17,1))*40)&lt;0,0,80+(8-ROUNDUP(V17,1))*40),"")</f>
        <v/>
      </c>
      <c r="W18" s="84" t="str">
        <f>IF(SUM(T18,U18,V18)&gt;0,SUM(T18,U18,V18),"")</f>
        <v/>
      </c>
      <c r="X18" s="86" t="str">
        <f>IF(OR(Q18="",T18="",U18="",V18=""),"",SUM(Q18,T18,U18,V18))</f>
        <v/>
      </c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0"/>
      <c r="J19" s="90"/>
      <c r="K19" s="90"/>
      <c r="L19" s="90"/>
      <c r="M19" s="90"/>
      <c r="N19" s="90"/>
      <c r="O19" s="54" t="str">
        <f>IF(MAX(I19:K19)&gt;0,IF(MAX(I19:K19)&lt;0,0,TRUNC(MAX(I19:K19)/1)*1),"")</f>
        <v/>
      </c>
      <c r="P19" s="55" t="str">
        <f>IF(MAX(L19:N19)&gt;0,IF(MAX(L19:N19)&lt;0,0,TRUNC(MAX(L19:N19)/1)*1),"")</f>
        <v/>
      </c>
      <c r="Q19" s="56" t="str">
        <f>IF(O19="","",IF(P19="","",IF(SUM(O19:P19)=0,"",SUM(O19:P19))))</f>
        <v/>
      </c>
      <c r="R19" s="57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8" t="str">
        <f>IF(AC19&lt;35,"",IF(R19="","",R19*AG19))</f>
        <v/>
      </c>
      <c r="T19" s="59"/>
      <c r="U19" s="59"/>
      <c r="V19" s="92"/>
      <c r="W19" s="59"/>
      <c r="X19" s="61"/>
      <c r="Y19" s="93"/>
      <c r="Z19" s="94"/>
      <c r="AA19" s="64">
        <f>V5</f>
        <v>44783</v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74"/>
      <c r="E20" s="75"/>
      <c r="F20" s="75"/>
      <c r="G20" s="7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54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0"/>
      <c r="J21" s="90"/>
      <c r="K21" s="90"/>
      <c r="L21" s="90"/>
      <c r="M21" s="90"/>
      <c r="N21" s="90"/>
      <c r="O21" s="54" t="str">
        <f>IF(MAX(I21:K21)&gt;0,IF(MAX(I21:K21)&lt;0,0,TRUNC(MAX(I21:K21)/1)*1),"")</f>
        <v/>
      </c>
      <c r="P21" s="55" t="str">
        <f>IF(MAX(L21:N21)&gt;0,IF(MAX(L21:N21)&lt;0,0,TRUNC(MAX(L21:N21)/1)*1),"")</f>
        <v/>
      </c>
      <c r="Q21" s="56" t="str">
        <f>IF(O21="","",IF(P21="","",IF(SUM(O21:P21)=0,"",SUM(O21:P21))))</f>
        <v/>
      </c>
      <c r="R21" s="57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8" t="str">
        <f>IF(AC21&lt;35,"",IF(R21="","",R21*AG21))</f>
        <v/>
      </c>
      <c r="T21" s="59"/>
      <c r="U21" s="59"/>
      <c r="V21" s="92"/>
      <c r="W21" s="59"/>
      <c r="X21" s="61"/>
      <c r="Y21" s="93"/>
      <c r="Z21" s="94"/>
      <c r="AA21" s="64">
        <f>V5</f>
        <v>44783</v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7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 t="str">
        <f>IF(R21="","",R21*1.2)</f>
        <v/>
      </c>
      <c r="R22" s="79"/>
      <c r="S22" s="83"/>
      <c r="T22" s="84" t="str">
        <f>IF(T21&gt;0,T21*20,"")</f>
        <v/>
      </c>
      <c r="U22" s="84" t="str">
        <f>IF(U21="","",(U21*10)*AH21)</f>
        <v/>
      </c>
      <c r="V22" s="85" t="str">
        <f>IF(ROUNDUP(V21,1)&gt;0,IF((80+(8-ROUNDUP(V21,1))*40)&lt;0,0,80+(8-ROUNDUP(V21,1))*40),"")</f>
        <v/>
      </c>
      <c r="W22" s="84" t="str">
        <f>IF(SUM(T22,U22,V22)&gt;0,SUM(T22,U22,V22),"")</f>
        <v/>
      </c>
      <c r="X22" s="86" t="str">
        <f>IF(OR(Q22="",T22="",U22="",V22=""),"",SUM(Q22,T22,U22,V22))</f>
        <v/>
      </c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48"/>
      <c r="B23" s="49"/>
      <c r="C23" s="50"/>
      <c r="D23" s="50"/>
      <c r="E23" s="51"/>
      <c r="F23" s="50"/>
      <c r="G23" s="52"/>
      <c r="H23" s="52"/>
      <c r="I23" s="90"/>
      <c r="J23" s="90"/>
      <c r="K23" s="90"/>
      <c r="L23" s="90"/>
      <c r="M23" s="90"/>
      <c r="N23" s="90"/>
      <c r="O23" s="54" t="str">
        <f>IF(MAX(I23:K23)&gt;0,IF(MAX(I23:K23)&lt;0,0,TRUNC(MAX(I23:K23)/1)*1),"")</f>
        <v/>
      </c>
      <c r="P23" s="55" t="str">
        <f>IF(MAX(L23:N23)&gt;0,IF(MAX(L23:N23)&lt;0,0,TRUNC(MAX(L23:N23)/1)*1),"")</f>
        <v/>
      </c>
      <c r="Q23" s="56" t="str">
        <f>IF(O23="","",IF(P23="","",IF(SUM(O23:P23)=0,"",SUM(O23:P23))))</f>
        <v/>
      </c>
      <c r="R23" s="57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8" t="str">
        <f>IF(AC23&lt;35,"",IF(R23="","",R23*AG23))</f>
        <v/>
      </c>
      <c r="T23" s="59"/>
      <c r="U23" s="59"/>
      <c r="V23" s="92"/>
      <c r="W23" s="59"/>
      <c r="X23" s="61"/>
      <c r="Y23" s="93"/>
      <c r="Z23" s="94"/>
      <c r="AA23" s="64">
        <f>V5</f>
        <v>44783</v>
      </c>
      <c r="AB23" s="65" t="b">
        <f>IF(ISNUMBER(FIND("M",C23)),"m",IF(ISNUMBER(FIND("K",C23)),"k"))</f>
        <v>0</v>
      </c>
      <c r="AC23" s="66" t="str">
        <f>IF(OR(E23="",AA23=""),"",(YEAR(AA23)-YEAR(E23)))</f>
        <v/>
      </c>
      <c r="AD23" s="67">
        <f>IF(AC23&gt;34,1,"")</f>
        <v>1</v>
      </c>
      <c r="AE23" s="68" t="str">
        <f>IF(AD23=1,LOOKUP(AC23,'Meltzer-Faber'!A3:A63,'Meltzer-Faber'!B3:B63))</f>
        <v>#N/A</v>
      </c>
      <c r="AF23" s="69" t="str">
        <f>IF(AD23=1,LOOKUP(AC23,'Meltzer-Faber'!A3:A63,'Meltzer-Faber'!C3:C63))</f>
        <v>#N/A</v>
      </c>
      <c r="AG23" s="69" t="str">
        <f t="shared" si="1"/>
        <v/>
      </c>
      <c r="AH23" s="70" t="str">
        <f>IF(Q23="","",IF(B23="","",IF(B23&gt;175.508,1,IF(B23&lt;32,10^(0.75194503*LOG10(32/175.508)^2),10^(0.75194503*LOG10(B23/175.508)^2)))))</f>
        <v/>
      </c>
    </row>
    <row r="24" ht="18.0" customHeight="1">
      <c r="A24" s="71"/>
      <c r="B24" s="72"/>
      <c r="C24" s="73"/>
      <c r="D24" s="7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 t="str">
        <f>IF(R23="","",R23*1.2)</f>
        <v/>
      </c>
      <c r="R24" s="79"/>
      <c r="S24" s="83"/>
      <c r="T24" s="84" t="str">
        <f>IF(T23&gt;0,T23*20,"")</f>
        <v/>
      </c>
      <c r="U24" s="84" t="str">
        <f>IF(U23="","",(U23*10)*AH23)</f>
        <v/>
      </c>
      <c r="V24" s="85" t="str">
        <f>IF(ROUNDUP(V23,1)&gt;0,IF((80+(8-ROUNDUP(V23,1))*40)&lt;0,0,80+(8-ROUNDUP(V23,1))*40),"")</f>
        <v/>
      </c>
      <c r="W24" s="84" t="str">
        <f>IF(SUM(T24,U24,V24)&gt;0,SUM(T24,U24,V24),"")</f>
        <v/>
      </c>
      <c r="X24" s="86" t="str">
        <f>IF(OR(Q24="",T24="",U24="",V24=""),"",SUM(Q24,T24,U24,V24))</f>
        <v/>
      </c>
      <c r="Y24" s="87" t="s">
        <v>54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48"/>
      <c r="B25" s="49"/>
      <c r="C25" s="50"/>
      <c r="D25" s="50"/>
      <c r="E25" s="51"/>
      <c r="F25" s="50"/>
      <c r="G25" s="52"/>
      <c r="H25" s="52"/>
      <c r="I25" s="90"/>
      <c r="J25" s="90"/>
      <c r="K25" s="90"/>
      <c r="L25" s="90"/>
      <c r="M25" s="90"/>
      <c r="N25" s="90"/>
      <c r="O25" s="54" t="str">
        <f>IF(MAX(I25:K25)&gt;0,IF(MAX(I25:K25)&lt;0,0,TRUNC(MAX(I25:K25)/1)*1),"")</f>
        <v/>
      </c>
      <c r="P25" s="55" t="str">
        <f>IF(MAX(L25:N25)&gt;0,IF(MAX(L25:N25)&lt;0,0,TRUNC(MAX(L25:N25)/1)*1),"")</f>
        <v/>
      </c>
      <c r="Q25" s="56" t="str">
        <f>IF(O25="","",IF(P25="","",IF(SUM(O25:P25)=0,"",SUM(O25:P25))))</f>
        <v/>
      </c>
      <c r="R25" s="57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8" t="str">
        <f>IF(AC25&lt;35,"",IF(R25="","",R25*AG25))</f>
        <v/>
      </c>
      <c r="T25" s="59"/>
      <c r="U25" s="59"/>
      <c r="V25" s="92"/>
      <c r="W25" s="59"/>
      <c r="X25" s="61"/>
      <c r="Y25" s="93"/>
      <c r="Z25" s="94"/>
      <c r="AA25" s="64">
        <f>V5</f>
        <v>44783</v>
      </c>
      <c r="AB25" s="65" t="b">
        <f>IF(ISNUMBER(FIND("M",C25)),"m",IF(ISNUMBER(FIND("K",C25)),"k"))</f>
        <v>0</v>
      </c>
      <c r="AC25" s="66" t="str">
        <f>IF(OR(E25="",AA25=""),"",(YEAR(AA25)-YEAR(E25)))</f>
        <v/>
      </c>
      <c r="AD25" s="67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69" t="str">
        <f t="shared" si="1"/>
        <v/>
      </c>
      <c r="AH25" s="70" t="str">
        <f>IF(Q25="","",IF(B25="","",IF(B25&gt;175.508,1,IF(B25&lt;32,10^(0.75194503*LOG10(32/175.508)^2),10^(0.75194503*LOG10(B25/175.508)^2)))))</f>
        <v/>
      </c>
    </row>
    <row r="26" ht="18.0" customHeight="1">
      <c r="A26" s="71"/>
      <c r="B26" s="72"/>
      <c r="C26" s="73"/>
      <c r="D26" s="7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 t="str">
        <f>IF(R25="","",R25*1.2)</f>
        <v/>
      </c>
      <c r="R26" s="79"/>
      <c r="S26" s="83"/>
      <c r="T26" s="84" t="str">
        <f>IF(T25&gt;0,T25*20,"")</f>
        <v/>
      </c>
      <c r="U26" s="84" t="str">
        <f>IF(U25="","",(U25*10)*AH25)</f>
        <v/>
      </c>
      <c r="V26" s="85" t="str">
        <f>IF(ROUNDUP(V25,1)&gt;0,IF((80+(8-ROUNDUP(V25,1))*40)&lt;0,0,80+(8-ROUNDUP(V25,1))*40),"")</f>
        <v/>
      </c>
      <c r="W26" s="84" t="str">
        <f>IF(SUM(T26,U26,V26)&gt;0,SUM(T26,U26,V26),"")</f>
        <v/>
      </c>
      <c r="X26" s="86" t="str">
        <f>IF(OR(Q26="",T26="",U26="",V26=""),"",SUM(Q26,T26,U26,V26))</f>
        <v/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48"/>
      <c r="B27" s="49"/>
      <c r="C27" s="50"/>
      <c r="D27" s="50"/>
      <c r="E27" s="51"/>
      <c r="F27" s="50"/>
      <c r="G27" s="52"/>
      <c r="H27" s="52"/>
      <c r="I27" s="90"/>
      <c r="J27" s="90"/>
      <c r="K27" s="90"/>
      <c r="L27" s="90"/>
      <c r="M27" s="90"/>
      <c r="N27" s="90"/>
      <c r="O27" s="54" t="str">
        <f>IF(MAX(I27:K27)&gt;0,IF(MAX(I27:K27)&lt;0,0,TRUNC(MAX(I27:K27)/1)*1),"")</f>
        <v/>
      </c>
      <c r="P27" s="55" t="str">
        <f>IF(MAX(L27:N27)&gt;0,IF(MAX(L27:N27)&lt;0,0,TRUNC(MAX(L27:N27)/1)*1),"")</f>
        <v/>
      </c>
      <c r="Q27" s="56" t="str">
        <f>IF(O27="","",IF(P27="","",IF(SUM(O27:P27)=0,"",SUM(O27:P27))))</f>
        <v/>
      </c>
      <c r="R27" s="57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8" t="str">
        <f>IF(AC27&lt;35,"",IF(R27="","",R27*AG27))</f>
        <v/>
      </c>
      <c r="T27" s="59"/>
      <c r="U27" s="59"/>
      <c r="V27" s="92"/>
      <c r="W27" s="59"/>
      <c r="X27" s="61"/>
      <c r="Y27" s="93"/>
      <c r="Z27" s="94"/>
      <c r="AA27" s="64">
        <f>V5</f>
        <v>44783</v>
      </c>
      <c r="AB27" s="65" t="b">
        <f>IF(ISNUMBER(FIND("M",C27)),"m",IF(ISNUMBER(FIND("K",C27)),"k"))</f>
        <v>0</v>
      </c>
      <c r="AC27" s="66" t="str">
        <f>IF(OR(E27="",AA27=""),"",(YEAR(AA27)-YEAR(E27)))</f>
        <v/>
      </c>
      <c r="AD27" s="67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69" t="str">
        <f>IF(AB27="m",AE27,IF(AB27="k",AF27,""))</f>
        <v/>
      </c>
      <c r="AH27" s="70" t="str">
        <f>IF(Q27="","",IF(B27="","",IF(B27&gt;175.508,1,IF(B27&lt;32,10^(0.75194503*LOG10(32/175.508)^2),10^(0.75194503*LOG10(B27/175.508)^2)))))</f>
        <v/>
      </c>
    </row>
    <row r="28" ht="18.0" customHeight="1">
      <c r="A28" s="71"/>
      <c r="B28" s="72"/>
      <c r="C28" s="73"/>
      <c r="D28" s="7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 t="str">
        <f>IF(R27="","",R27*1.2)</f>
        <v/>
      </c>
      <c r="R28" s="79"/>
      <c r="S28" s="83"/>
      <c r="T28" s="84" t="str">
        <f>IF(T27&gt;0,T27*20,"")</f>
        <v/>
      </c>
      <c r="U28" s="84" t="str">
        <f>IF(U27="","",(U27*10)*AH27)</f>
        <v/>
      </c>
      <c r="V28" s="85" t="str">
        <f>IF(ROUNDUP(V27,1)&gt;0,IF((80+(8-ROUNDUP(V27,1))*40)&lt;0,0,80+(8-ROUNDUP(V27,1))*40),"")</f>
        <v/>
      </c>
      <c r="W28" s="84" t="str">
        <f>IF(SUM(T28,U28,V28)&gt;0,SUM(T28,U28,V28),"")</f>
        <v/>
      </c>
      <c r="X28" s="86" t="str">
        <f>IF(OR(Q28="",T28="",U28="",V28=""),"",SUM(Q28,T28,U28,V28))</f>
        <v/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48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0"/>
      <c r="N29" s="90"/>
      <c r="O29" s="54" t="str">
        <f>IF(MAX(I29:K29)&gt;0,IF(MAX(I29:K29)&lt;0,0,TRUNC(MAX(I29:K29)/1)*1),"")</f>
        <v/>
      </c>
      <c r="P29" s="55" t="str">
        <f>IF(MAX(L29:N29)&gt;0,IF(MAX(L29:N29)&lt;0,0,TRUNC(MAX(L29:N29)/1)*1),"")</f>
        <v/>
      </c>
      <c r="Q29" s="56" t="str">
        <f>IF(O29="","",IF(P29="","",IF(SUM(O29:P29)=0,"",SUM(O29:P29))))</f>
        <v/>
      </c>
      <c r="R29" s="57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8" t="str">
        <f>IF(AC29&lt;35,"",IF(R29="","",R29*AG29))</f>
        <v/>
      </c>
      <c r="T29" s="59"/>
      <c r="U29" s="59"/>
      <c r="V29" s="92"/>
      <c r="W29" s="59"/>
      <c r="X29" s="61"/>
      <c r="Y29" s="93"/>
      <c r="Z29" s="94"/>
      <c r="AA29" s="64">
        <f>V5</f>
        <v>44783</v>
      </c>
      <c r="AB29" s="65" t="b">
        <f>IF(ISNUMBER(FIND("M",C29)),"m",IF(ISNUMBER(FIND("K",C29)),"k"))</f>
        <v>0</v>
      </c>
      <c r="AC29" s="66" t="str">
        <f>IF(OR(E29="",AA29=""),"",(YEAR(AA29)-YEAR(E29)))</f>
        <v/>
      </c>
      <c r="AD29" s="67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69" t="str">
        <f>IF(AB29="m",AE29,IF(AB29="k",AF29,""))</f>
        <v/>
      </c>
      <c r="AH29" s="70" t="str">
        <f>IF(Q29="","",IF(B29="","",IF(B29&gt;175.508,1,IF(B29&lt;32,10^(0.75194503*LOG10(32/175.508)^2),10^(0.75194503*LOG10(B29/175.508)^2)))))</f>
        <v/>
      </c>
    </row>
    <row r="30" ht="18.0" customHeight="1">
      <c r="A30" s="71"/>
      <c r="B30" s="72"/>
      <c r="C30" s="73"/>
      <c r="D30" s="7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 t="str">
        <f>IF(R29="","",R29*1.2)</f>
        <v/>
      </c>
      <c r="R30" s="79"/>
      <c r="S30" s="83"/>
      <c r="T30" s="84" t="str">
        <f>IF(T29&gt;0,T29*20,"")</f>
        <v/>
      </c>
      <c r="U30" s="84" t="str">
        <f>IF(U29="","",(U29*10)*AH29)</f>
        <v/>
      </c>
      <c r="V30" s="85" t="str">
        <f>IF(ROUNDUP(V29,1)&gt;0,IF((80+(8-ROUNDUP(V29,1))*40)&lt;0,0,80+(8-ROUNDUP(V29,1))*40),"")</f>
        <v/>
      </c>
      <c r="W30" s="84" t="str">
        <f>IF(SUM(T30,U30,V30)&gt;0,SUM(T30,U30,V30),"")</f>
        <v/>
      </c>
      <c r="X30" s="86" t="str">
        <f>IF(OR(Q30="",T30="",U30="",V30=""),"",SUM(Q30,T30,U30,V30))</f>
        <v/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48"/>
      <c r="B31" s="49"/>
      <c r="C31" s="50"/>
      <c r="D31" s="50"/>
      <c r="E31" s="51"/>
      <c r="F31" s="50"/>
      <c r="G31" s="52"/>
      <c r="H31" s="52"/>
      <c r="I31" s="90"/>
      <c r="J31" s="90"/>
      <c r="K31" s="90"/>
      <c r="L31" s="90"/>
      <c r="M31" s="90"/>
      <c r="N31" s="90"/>
      <c r="O31" s="54" t="str">
        <f>IF(MAX(I31:K31)&gt;0,IF(MAX(I31:K31)&lt;0,0,TRUNC(MAX(I31:K31)/1)*1),"")</f>
        <v/>
      </c>
      <c r="P31" s="55" t="str">
        <f>IF(MAX(L31:N31)&gt;0,IF(MAX(L31:N31)&lt;0,0,TRUNC(MAX(L31:N31)/1)*1),"")</f>
        <v/>
      </c>
      <c r="Q31" s="56" t="str">
        <f>IF(O31="","",IF(P31="","",IF(SUM(O31:P31)=0,"",SUM(O31:P31))))</f>
        <v/>
      </c>
      <c r="R31" s="57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8" t="str">
        <f>IF(AC31&lt;35,"",IF(R31="","",R31*AG31))</f>
        <v/>
      </c>
      <c r="T31" s="59"/>
      <c r="U31" s="59"/>
      <c r="V31" s="92"/>
      <c r="W31" s="59" t="s">
        <v>54</v>
      </c>
      <c r="X31" s="61"/>
      <c r="Y31" s="93"/>
      <c r="Z31" s="94"/>
      <c r="AA31" s="64">
        <f>V5</f>
        <v>44783</v>
      </c>
      <c r="AB31" s="65" t="b">
        <f>IF(ISNUMBER(FIND("M",C31)),"m",IF(ISNUMBER(FIND("K",C31)),"k"))</f>
        <v>0</v>
      </c>
      <c r="AC31" s="66" t="str">
        <f>IF(OR(E31="",AA31=""),"",(YEAR(AA31)-YEAR(E31)))</f>
        <v/>
      </c>
      <c r="AD31" s="67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69" t="str">
        <f>IF(AB31="m",AE31,IF(AB31="k",AF31,""))</f>
        <v/>
      </c>
      <c r="AH31" s="70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5" t="str">
        <f>IF(T31&gt;0,T31*20,"")</f>
        <v/>
      </c>
      <c r="U32" s="84" t="str">
        <f>IF(U31="","",(U31*10)*AH31)</f>
        <v/>
      </c>
      <c r="V32" s="85" t="str">
        <f>IF(ROUNDUP(V31,1)&gt;0,IF((80+(8-ROUNDUP(V31,1))*40)&lt;0,0,80+(8-ROUNDUP(V31,1))*40),"")</f>
        <v/>
      </c>
      <c r="W32" s="85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54</v>
      </c>
      <c r="X33" s="123"/>
      <c r="Y33" s="124"/>
      <c r="Z33" s="125"/>
      <c r="AA33" s="64">
        <f>V5</f>
        <v>44783</v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54</v>
      </c>
      <c r="X35" s="123"/>
      <c r="Y35" s="124"/>
      <c r="Z35" s="125"/>
      <c r="AA35" s="64">
        <f>V5</f>
        <v>44783</v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55</v>
      </c>
      <c r="B38" s="151"/>
      <c r="C38" s="151" t="s">
        <v>56</v>
      </c>
      <c r="H38" s="151" t="s">
        <v>57</v>
      </c>
      <c r="I38" s="152">
        <v>1.0</v>
      </c>
      <c r="J38" s="151" t="s">
        <v>58</v>
      </c>
      <c r="AA38" s="151"/>
      <c r="AB38" s="151"/>
      <c r="AC38" s="151"/>
      <c r="AD38" s="151"/>
      <c r="AE38" s="151"/>
      <c r="AF38" s="151"/>
      <c r="AG38" s="151"/>
      <c r="AH38" s="153"/>
    </row>
    <row r="39" ht="12.75" customHeight="1">
      <c r="B39" s="151"/>
      <c r="C39" s="154"/>
      <c r="H39" s="154"/>
      <c r="I39" s="152">
        <v>2.0</v>
      </c>
      <c r="J39" s="151" t="s">
        <v>59</v>
      </c>
      <c r="AA39" s="151"/>
      <c r="AB39" s="151"/>
      <c r="AC39" s="151"/>
      <c r="AD39" s="151"/>
      <c r="AE39" s="151"/>
      <c r="AF39" s="151"/>
      <c r="AG39" s="151"/>
      <c r="AH39" s="153"/>
    </row>
    <row r="40" ht="12.75" customHeight="1">
      <c r="A40" s="151" t="s">
        <v>60</v>
      </c>
      <c r="B40" s="151"/>
      <c r="C40" s="151"/>
      <c r="H40" s="151"/>
      <c r="I40" s="151">
        <v>3.0</v>
      </c>
      <c r="J40" s="151" t="s">
        <v>61</v>
      </c>
      <c r="AA40" s="151"/>
      <c r="AB40" s="151"/>
      <c r="AC40" s="151"/>
      <c r="AD40" s="151"/>
      <c r="AE40" s="151"/>
      <c r="AF40" s="151"/>
      <c r="AG40" s="151"/>
      <c r="AH40" s="153"/>
    </row>
    <row r="41" ht="12.75" customHeight="1">
      <c r="B41" s="155"/>
      <c r="C41" s="151"/>
      <c r="H41" s="151"/>
      <c r="I41" s="16"/>
      <c r="J41" s="154"/>
      <c r="AA41" s="16"/>
      <c r="AB41" s="16"/>
      <c r="AC41" s="16"/>
      <c r="AD41" s="16"/>
      <c r="AE41" s="16"/>
      <c r="AF41" s="16"/>
      <c r="AG41" s="16"/>
      <c r="AH41" s="156"/>
    </row>
    <row r="42" ht="12.75" customHeight="1">
      <c r="B42" s="151"/>
      <c r="C42" s="157"/>
      <c r="H42" s="158" t="s">
        <v>62</v>
      </c>
      <c r="I42" s="151"/>
      <c r="AA42" s="16"/>
      <c r="AB42" s="16"/>
      <c r="AC42" s="16"/>
      <c r="AD42" s="16"/>
      <c r="AE42" s="16"/>
      <c r="AF42" s="16"/>
      <c r="AG42" s="16"/>
      <c r="AH42" s="156"/>
    </row>
    <row r="43" ht="12.75" customHeight="1">
      <c r="A43" s="32"/>
      <c r="B43" s="32"/>
      <c r="C43" s="154"/>
      <c r="D43" s="47"/>
      <c r="E43" s="47"/>
      <c r="F43" s="47"/>
      <c r="G43" s="16"/>
      <c r="H43" s="158" t="s">
        <v>63</v>
      </c>
      <c r="I43" s="151"/>
      <c r="AA43" s="16"/>
      <c r="AB43" s="16"/>
      <c r="AC43" s="16"/>
      <c r="AD43" s="16"/>
      <c r="AE43" s="16"/>
      <c r="AF43" s="16"/>
      <c r="AG43" s="16"/>
      <c r="AH43" s="156"/>
    </row>
    <row r="44" ht="12.75" customHeight="1">
      <c r="A44" s="151" t="s">
        <v>64</v>
      </c>
      <c r="B44" s="151"/>
      <c r="C44" s="151" t="s">
        <v>65</v>
      </c>
      <c r="H44" s="158" t="s">
        <v>66</v>
      </c>
      <c r="I44" s="151"/>
      <c r="AA44" s="16"/>
      <c r="AB44" s="16"/>
      <c r="AC44" s="16"/>
      <c r="AD44" s="16"/>
      <c r="AE44" s="16"/>
      <c r="AF44" s="16"/>
      <c r="AG44" s="16"/>
      <c r="AH44" s="156"/>
    </row>
    <row r="45" ht="12.75" customHeight="1">
      <c r="A45" s="32"/>
      <c r="B45" s="32"/>
      <c r="C45" s="151"/>
      <c r="H45" s="151"/>
      <c r="I45" s="158"/>
      <c r="J45" s="151"/>
      <c r="K45" s="159"/>
      <c r="L45" s="32"/>
      <c r="M45" s="32"/>
      <c r="N45" s="32"/>
      <c r="O45" s="32"/>
      <c r="P45" s="32"/>
      <c r="Q45" s="32"/>
      <c r="R45" s="32"/>
      <c r="S45" s="32"/>
      <c r="T45" s="160"/>
      <c r="U45" s="160"/>
      <c r="V45" s="160"/>
      <c r="W45" s="160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6"/>
    </row>
    <row r="46" ht="12.75" customHeight="1">
      <c r="A46" s="151" t="s">
        <v>67</v>
      </c>
      <c r="B46" s="151"/>
      <c r="C46" s="151" t="s">
        <v>65</v>
      </c>
      <c r="H46" s="158" t="s">
        <v>68</v>
      </c>
      <c r="I46" s="151"/>
      <c r="AA46" s="16"/>
      <c r="AB46" s="16"/>
      <c r="AC46" s="16"/>
      <c r="AD46" s="16"/>
      <c r="AE46" s="16"/>
      <c r="AF46" s="16"/>
      <c r="AG46" s="16"/>
      <c r="AH46" s="156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6"/>
    </row>
    <row r="48" ht="13.5" customHeight="1">
      <c r="A48" s="161" t="s">
        <v>69</v>
      </c>
      <c r="B48" s="162" t="s">
        <v>70</v>
      </c>
      <c r="C48" s="162"/>
      <c r="D48" s="163"/>
      <c r="E48" s="163"/>
      <c r="F48" s="163"/>
      <c r="G48" s="164"/>
      <c r="H48" s="164"/>
      <c r="I48" s="155"/>
      <c r="AA48" s="16"/>
      <c r="AB48" s="16"/>
      <c r="AC48" s="16"/>
      <c r="AD48" s="16"/>
      <c r="AE48" s="16"/>
      <c r="AF48" s="16"/>
      <c r="AG48" s="16"/>
      <c r="AH48" s="156"/>
    </row>
    <row r="49" ht="13.5" customHeight="1">
      <c r="A49" s="32"/>
      <c r="B49" s="32"/>
      <c r="C49" s="162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6"/>
    </row>
    <row r="50" ht="13.5" customHeight="1">
      <c r="A50" s="32"/>
      <c r="B50" s="32"/>
      <c r="C50" s="165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6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operator="between">
      <formula>1</formula>
      <formula>300</formula>
    </cfRule>
  </conditionalFormatting>
  <conditionalFormatting sqref="I9:N9">
    <cfRule type="cellIs" dxfId="1" priority="2" operator="lessThanOrEqual">
      <formula>0</formula>
    </cfRule>
  </conditionalFormatting>
  <conditionalFormatting sqref="I11:L11">
    <cfRule type="cellIs" dxfId="0" priority="3" operator="between">
      <formula>1</formula>
      <formula>300</formula>
    </cfRule>
  </conditionalFormatting>
  <conditionalFormatting sqref="I11:L11">
    <cfRule type="cellIs" dxfId="1" priority="4" operator="lessThanOrEqual">
      <formula>0</formula>
    </cfRule>
  </conditionalFormatting>
  <conditionalFormatting sqref="I13:L13">
    <cfRule type="cellIs" dxfId="0" priority="5" operator="between">
      <formula>1</formula>
      <formula>300</formula>
    </cfRule>
  </conditionalFormatting>
  <conditionalFormatting sqref="I13:L13">
    <cfRule type="cellIs" dxfId="1" priority="6" operator="lessThanOrEqual">
      <formula>0</formula>
    </cfRule>
  </conditionalFormatting>
  <conditionalFormatting sqref="I29:L29">
    <cfRule type="cellIs" dxfId="0" priority="7" operator="between">
      <formula>1</formula>
      <formula>300</formula>
    </cfRule>
  </conditionalFormatting>
  <conditionalFormatting sqref="I29:L29">
    <cfRule type="cellIs" dxfId="1" priority="8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305555555556" footer="0.0" header="0.0" left="0.275694444444444" right="0.275694444444444" top="0.27569444444444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5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5"/>
    <col customWidth="1" min="26" max="26" width="4.75"/>
    <col customWidth="1" hidden="1" min="27" max="27" width="9.5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1"/>
      <c r="F2" s="1"/>
      <c r="G2" s="4" t="s">
        <v>71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66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/>
      <c r="H5" s="8" t="s">
        <v>6</v>
      </c>
      <c r="I5" s="9"/>
      <c r="O5" s="8" t="s">
        <v>8</v>
      </c>
      <c r="P5" s="10"/>
      <c r="U5" s="11" t="s">
        <v>10</v>
      </c>
      <c r="V5" s="12"/>
      <c r="X5" s="13" t="s">
        <v>11</v>
      </c>
      <c r="Y5" s="10">
        <v>2.0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/>
      <c r="B9" s="49"/>
      <c r="C9" s="50"/>
      <c r="D9" s="50"/>
      <c r="E9" s="51"/>
      <c r="F9" s="50"/>
      <c r="G9" s="52"/>
      <c r="H9" s="52"/>
      <c r="I9" s="53"/>
      <c r="J9" s="53"/>
      <c r="K9" s="53"/>
      <c r="L9" s="53"/>
      <c r="M9" s="53"/>
      <c r="N9" s="53"/>
      <c r="O9" s="54" t="str">
        <f>IF(MAX(I9:K9)&gt;0,IF(MAX(I9:K9)&lt;0,0,TRUNC(MAX(I9:K9)/1)*1),"")</f>
        <v/>
      </c>
      <c r="P9" s="55" t="str">
        <f>IF(MAX(L9:N9)&gt;0,IF(MAX(L9:N9)&lt;0,0,TRUNC(MAX(L9:N9)/1)*1),"")</f>
        <v/>
      </c>
      <c r="Q9" s="56" t="str">
        <f>IF(O9="","",IF(P9="","",IF(SUM(O9:P9)=0,"",SUM(O9:P9))))</f>
        <v/>
      </c>
      <c r="R9" s="57" t="str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/>
      </c>
      <c r="S9" s="58" t="str">
        <f>IF(AC9&lt;35,"",IF(R9="","",R9*AG9))</f>
        <v/>
      </c>
      <c r="T9" s="59"/>
      <c r="U9" s="59"/>
      <c r="V9" s="60"/>
      <c r="W9" s="59"/>
      <c r="X9" s="61"/>
      <c r="Y9" s="62"/>
      <c r="Z9" s="63"/>
      <c r="AA9" s="64" t="str">
        <f>V5</f>
        <v/>
      </c>
      <c r="AB9" s="65" t="b">
        <f>IF(ISNUMBER(FIND("M",C9)),"m",IF(ISNUMBER(FIND("K",C9)),"k"))</f>
        <v>0</v>
      </c>
      <c r="AC9" s="66" t="str">
        <f>IF(OR(E9="",AA9=""),"",(YEAR(AA9)-YEAR(E9)))</f>
        <v/>
      </c>
      <c r="AD9" s="67">
        <f>IF(AC9&lt;35, "",1)</f>
        <v>1</v>
      </c>
      <c r="AE9" s="68" t="str">
        <f>IF(AD9=1,LOOKUP(AC9,'Meltzer-Faber'!A3:A63,'Meltzer-Faber'!B3:B63))</f>
        <v>#N/A</v>
      </c>
      <c r="AF9" s="68" t="str">
        <f>IF(AD9=1,LOOKUP(AC9,'Meltzer-Faber'!A3:A63,'Meltzer-Faber'!C3:C63))</f>
        <v>#N/A</v>
      </c>
      <c r="AG9" s="69" t="str">
        <f t="shared" ref="AG9:AG25" si="1">IF(AB9="m",AE9,IF(AB9="k",AF9,""))</f>
        <v/>
      </c>
      <c r="AH9" s="70" t="str">
        <f>IF(Q9="","",IF(B9="","",IF(B9&gt;175.508,1,IF(B9&lt;32,10^(0.75194503*LOG10(32/175.508)^2),10^(0.75194503*LOG10(B9/175.508)^2)))))</f>
        <v/>
      </c>
    </row>
    <row r="10" ht="18.0" customHeight="1">
      <c r="A10" s="71"/>
      <c r="B10" s="72"/>
      <c r="C10" s="73"/>
      <c r="D10" s="74"/>
      <c r="E10" s="75"/>
      <c r="F10" s="75"/>
      <c r="G10" s="76"/>
      <c r="H10" s="77"/>
      <c r="I10" s="78"/>
      <c r="J10" s="79"/>
      <c r="K10" s="80"/>
      <c r="L10" s="78"/>
      <c r="M10" s="79"/>
      <c r="N10" s="80"/>
      <c r="O10" s="73"/>
      <c r="P10" s="81"/>
      <c r="Q10" s="82" t="str">
        <f>IF(R9="","",R9*1.2)</f>
        <v/>
      </c>
      <c r="R10" s="79"/>
      <c r="S10" s="83"/>
      <c r="T10" s="84" t="str">
        <f>IF(T9&gt;0,T9*20,"")</f>
        <v/>
      </c>
      <c r="U10" s="84" t="str">
        <f>IF(U9="","",(U9*10)*AH9)</f>
        <v/>
      </c>
      <c r="V10" s="85" t="str">
        <f>IF(ROUNDUP(V9,1)&gt;0,IF((80+(8-ROUNDUP(V9,1))*40)&lt;0,0,80+(8-ROUNDUP(V9,1))*40),"")</f>
        <v/>
      </c>
      <c r="W10" s="84" t="str">
        <f>IF(SUM(T10,U10,V10)&gt;0,SUM(T10,U10,V10),"")</f>
        <v/>
      </c>
      <c r="X10" s="86" t="str">
        <f>IF(OR(Q10="",T10="",U10="",V10=""),"",SUM(Q10,T10,U10,V10))</f>
        <v/>
      </c>
      <c r="Y10" s="87"/>
      <c r="Z10" s="88"/>
      <c r="AA10" s="64"/>
      <c r="AB10" s="65"/>
      <c r="AC10" s="66"/>
      <c r="AD10" s="89"/>
      <c r="AE10" s="68"/>
      <c r="AF10" s="69"/>
      <c r="AG10" s="69" t="str">
        <f t="shared" si="1"/>
        <v/>
      </c>
      <c r="AH10" s="2"/>
    </row>
    <row r="11" ht="18.0" customHeight="1">
      <c r="A11" s="48"/>
      <c r="B11" s="49"/>
      <c r="C11" s="50"/>
      <c r="D11" s="50"/>
      <c r="E11" s="51"/>
      <c r="F11" s="50"/>
      <c r="G11" s="52"/>
      <c r="H11" s="52"/>
      <c r="I11" s="53"/>
      <c r="J11" s="53"/>
      <c r="K11" s="53"/>
      <c r="L11" s="53"/>
      <c r="M11" s="90"/>
      <c r="N11" s="90"/>
      <c r="O11" s="54" t="str">
        <f>IF(MAX(I11:K11)&gt;0,IF(MAX(I11:K11)&lt;0,0,TRUNC(MAX(I11:K11)/1)*1),"")</f>
        <v/>
      </c>
      <c r="P11" s="55" t="str">
        <f>IF(MAX(L11:N11)&gt;0,IF(MAX(L11:N11)&lt;0,0,TRUNC(MAX(L11:N11)/1)*1),"")</f>
        <v/>
      </c>
      <c r="Q11" s="56" t="str">
        <f>IF(O11="","",IF(P11="","",IF(SUM(O11:P11)=0,"",SUM(O11:P11))))</f>
        <v/>
      </c>
      <c r="R11" s="57" t="str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/>
      </c>
      <c r="S11" s="58" t="str">
        <f>IF(AC11&lt;35,"",IF(R11="","",R11*AG11))</f>
        <v/>
      </c>
      <c r="T11" s="59"/>
      <c r="U11" s="59"/>
      <c r="V11" s="92"/>
      <c r="W11" s="59"/>
      <c r="X11" s="61"/>
      <c r="Y11" s="93"/>
      <c r="Z11" s="94"/>
      <c r="AA11" s="64" t="str">
        <f>V5</f>
        <v/>
      </c>
      <c r="AB11" s="65" t="b">
        <f>IF(ISNUMBER(FIND("M",C11)),"m",IF(ISNUMBER(FIND("K",C11)),"k"))</f>
        <v>0</v>
      </c>
      <c r="AC11" s="66" t="str">
        <f>IF(OR(E11="",AA11=""),"",(YEAR(AA11)-YEAR(E11)))</f>
        <v/>
      </c>
      <c r="AD11" s="67">
        <f>IF(AC11&lt;35, "",1)</f>
        <v>1</v>
      </c>
      <c r="AE11" s="68" t="str">
        <f>IF(AD11=1,LOOKUP(AC11,'Meltzer-Faber'!A3:A63,'Meltzer-Faber'!B3:B63))</f>
        <v>#N/A</v>
      </c>
      <c r="AF11" s="69" t="str">
        <f>IF(AD11=1,LOOKUP(AC11,'Meltzer-Faber'!A3:A63,'Meltzer-Faber'!C3:C63))</f>
        <v>#N/A</v>
      </c>
      <c r="AG11" s="69" t="str">
        <f t="shared" si="1"/>
        <v/>
      </c>
      <c r="AH11" s="70" t="str">
        <f>IF(Q11="","",IF(B11="","",IF(B11&gt;175.508,1,IF(B11&lt;32,10^(0.75194503*LOG10(32/175.508)^2),10^(0.75194503*LOG10(B11/175.508)^2)))))</f>
        <v/>
      </c>
    </row>
    <row r="12" ht="18.0" customHeight="1">
      <c r="A12" s="71"/>
      <c r="B12" s="72"/>
      <c r="C12" s="73"/>
      <c r="D12" s="74"/>
      <c r="E12" s="75"/>
      <c r="F12" s="75"/>
      <c r="G12" s="76"/>
      <c r="H12" s="77"/>
      <c r="I12" s="78"/>
      <c r="J12" s="79"/>
      <c r="K12" s="80"/>
      <c r="L12" s="78"/>
      <c r="M12" s="79"/>
      <c r="N12" s="80"/>
      <c r="O12" s="73"/>
      <c r="P12" s="81"/>
      <c r="Q12" s="82" t="str">
        <f>IF(R11="","",R11*1.2)</f>
        <v/>
      </c>
      <c r="R12" s="79"/>
      <c r="S12" s="83"/>
      <c r="T12" s="84" t="str">
        <f>IF(T11&gt;0,T11*20,"")</f>
        <v/>
      </c>
      <c r="U12" s="84" t="str">
        <f>IF(U11="","",(U11*10)*AH11)</f>
        <v/>
      </c>
      <c r="V12" s="85" t="str">
        <f>IF(ROUNDUP(V11,1)&gt;0,IF((80+(8-ROUNDUP(V11,1))*40)&lt;0,0,80+(8-ROUNDUP(V11,1))*40),"")</f>
        <v/>
      </c>
      <c r="W12" s="84" t="str">
        <f>IF(SUM(T12,U12,V12)&gt;0,SUM(T12,U12,V12),"")</f>
        <v/>
      </c>
      <c r="X12" s="86" t="str">
        <f>IF(OR(Q12="",T12="",U12="",V12=""),"",SUM(Q12,T12,U12,V12))</f>
        <v/>
      </c>
      <c r="Y12" s="87"/>
      <c r="Z12" s="88"/>
      <c r="AA12" s="64"/>
      <c r="AB12" s="65"/>
      <c r="AC12" s="66"/>
      <c r="AD12" s="67"/>
      <c r="AE12" s="68"/>
      <c r="AF12" s="69"/>
      <c r="AG12" s="69" t="str">
        <f t="shared" si="1"/>
        <v/>
      </c>
      <c r="AH12" s="2"/>
    </row>
    <row r="13" ht="18.0" customHeight="1">
      <c r="A13" s="48"/>
      <c r="B13" s="49"/>
      <c r="C13" s="50"/>
      <c r="D13" s="50"/>
      <c r="E13" s="51"/>
      <c r="F13" s="50"/>
      <c r="G13" s="52"/>
      <c r="H13" s="52"/>
      <c r="I13" s="53"/>
      <c r="J13" s="53"/>
      <c r="K13" s="53"/>
      <c r="L13" s="53"/>
      <c r="M13" s="90"/>
      <c r="N13" s="90"/>
      <c r="O13" s="54" t="str">
        <f>IF(MAX(I13:K13)&gt;0,IF(MAX(I13:K13)&lt;0,0,TRUNC(MAX(I13:K13)/1)*1),"")</f>
        <v/>
      </c>
      <c r="P13" s="55" t="str">
        <f>IF(MAX(L13:N13)&gt;0,IF(MAX(L13:N13)&lt;0,0,TRUNC(MAX(L13:N13)/1)*1),"")</f>
        <v/>
      </c>
      <c r="Q13" s="56" t="str">
        <f>IF(O13="","",IF(P13="","",IF(SUM(O13:P13)=0,"",SUM(O13:P13))))</f>
        <v/>
      </c>
      <c r="R13" s="57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8" t="str">
        <f>IF(AC13&lt;35,"",IF(R13="","",R13*AG13))</f>
        <v/>
      </c>
      <c r="T13" s="59"/>
      <c r="U13" s="59"/>
      <c r="V13" s="92"/>
      <c r="W13" s="59"/>
      <c r="X13" s="61"/>
      <c r="Y13" s="93"/>
      <c r="Z13" s="94"/>
      <c r="AA13" s="64" t="str">
        <f>V5</f>
        <v/>
      </c>
      <c r="AB13" s="65" t="b">
        <f>IF(ISNUMBER(FIND("M",C13)),"m",IF(ISNUMBER(FIND("K",C13)),"k"))</f>
        <v>0</v>
      </c>
      <c r="AC13" s="66" t="str">
        <f>IF(OR(E13="",AA13=""),"",(YEAR(AA13)-YEAR(E13)))</f>
        <v/>
      </c>
      <c r="AD13" s="67">
        <f>IF(AC13&lt;35, "",1)</f>
        <v>1</v>
      </c>
      <c r="AE13" s="68" t="str">
        <f>IF(AD13=1,LOOKUP(AC13,'Meltzer-Faber'!A3:A63,'Meltzer-Faber'!B3:B63))</f>
        <v>#N/A</v>
      </c>
      <c r="AF13" s="69" t="str">
        <f>IF(AD13=1,LOOKUP(AC13,'Meltzer-Faber'!A3:A63,'Meltzer-Faber'!C3:C63))</f>
        <v>#N/A</v>
      </c>
      <c r="AG13" s="69" t="str">
        <f t="shared" si="1"/>
        <v/>
      </c>
      <c r="AH13" s="70" t="str">
        <f>IF(Q13="","",IF(B13="","",IF(B13&gt;175.508,1,IF(B13&lt;32,10^(0.75194503*LOG10(32/175.508)^2),10^(0.75194503*LOG10(B13/175.508)^2)))))</f>
        <v/>
      </c>
    </row>
    <row r="14" ht="18.0" customHeight="1">
      <c r="A14" s="71"/>
      <c r="B14" s="72"/>
      <c r="C14" s="73"/>
      <c r="D14" s="74"/>
      <c r="E14" s="75"/>
      <c r="F14" s="75"/>
      <c r="G14" s="76"/>
      <c r="H14" s="77"/>
      <c r="I14" s="78"/>
      <c r="J14" s="79"/>
      <c r="K14" s="80"/>
      <c r="L14" s="78"/>
      <c r="M14" s="79"/>
      <c r="N14" s="80"/>
      <c r="O14" s="73"/>
      <c r="P14" s="81"/>
      <c r="Q14" s="82" t="str">
        <f>IF(R13="","",R13*1.2)</f>
        <v/>
      </c>
      <c r="R14" s="79"/>
      <c r="S14" s="83"/>
      <c r="T14" s="84" t="str">
        <f>IF(T13&gt;0,T13*20,"")</f>
        <v/>
      </c>
      <c r="U14" s="84" t="str">
        <f>IF(U13="","",(U13*10)*AH13)</f>
        <v/>
      </c>
      <c r="V14" s="85" t="str">
        <f>IF(ROUNDUP(V13,1)&gt;0,IF((80+(8-ROUNDUP(V13,1))*40)&lt;0,0,80+(8-ROUNDUP(V13,1))*40),"")</f>
        <v/>
      </c>
      <c r="W14" s="84" t="str">
        <f>IF(SUM(T14,U14,V14)&gt;0,SUM(T14,U14,V14),"")</f>
        <v/>
      </c>
      <c r="X14" s="86" t="str">
        <f>IF(OR(Q14="",T14="",U14="",V14=""),"",SUM(Q14,T14,U14,V14))</f>
        <v/>
      </c>
      <c r="Y14" s="87"/>
      <c r="Z14" s="88"/>
      <c r="AA14" s="64"/>
      <c r="AB14" s="65"/>
      <c r="AC14" s="66"/>
      <c r="AD14" s="67"/>
      <c r="AE14" s="68"/>
      <c r="AF14" s="69"/>
      <c r="AG14" s="69" t="str">
        <f t="shared" si="1"/>
        <v/>
      </c>
      <c r="AH14" s="2"/>
    </row>
    <row r="15" ht="18.0" customHeight="1">
      <c r="A15" s="48"/>
      <c r="B15" s="49"/>
      <c r="C15" s="50"/>
      <c r="D15" s="50"/>
      <c r="E15" s="51"/>
      <c r="F15" s="50"/>
      <c r="G15" s="52"/>
      <c r="H15" s="52"/>
      <c r="I15" s="90"/>
      <c r="J15" s="90"/>
      <c r="K15" s="90"/>
      <c r="L15" s="90"/>
      <c r="M15" s="90"/>
      <c r="N15" s="90"/>
      <c r="O15" s="54" t="str">
        <f>IF(MAX(I15:K15)&gt;0,IF(MAX(I15:K15)&lt;0,0,TRUNC(MAX(I15:K15)/1)*1),"")</f>
        <v/>
      </c>
      <c r="P15" s="55" t="str">
        <f>IF(MAX(L15:N15)&gt;0,IF(MAX(L15:N15)&lt;0,0,TRUNC(MAX(L15:N15)/1)*1),"")</f>
        <v/>
      </c>
      <c r="Q15" s="56" t="str">
        <f>IF(O15="","",IF(P15="","",IF(SUM(O15:P15)=0,"",SUM(O15:P15))))</f>
        <v/>
      </c>
      <c r="R15" s="57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8" t="str">
        <f>IF(AC15&lt;35,"",IF(R15="","",R15*AG15))</f>
        <v/>
      </c>
      <c r="T15" s="59"/>
      <c r="U15" s="59"/>
      <c r="V15" s="92"/>
      <c r="W15" s="59"/>
      <c r="X15" s="61"/>
      <c r="Y15" s="93"/>
      <c r="Z15" s="94"/>
      <c r="AA15" s="64" t="str">
        <f>V5</f>
        <v/>
      </c>
      <c r="AB15" s="65" t="b">
        <f>IF(ISNUMBER(FIND("M",C15)),"m",IF(ISNUMBER(FIND("K",C15)),"k"))</f>
        <v>0</v>
      </c>
      <c r="AC15" s="66" t="str">
        <f>IF(OR(E15="",AA15=""),"",(YEAR(AA15)-YEAR(E15)))</f>
        <v/>
      </c>
      <c r="AD15" s="67">
        <f>IF(AC15&gt;34,1,"")</f>
        <v>1</v>
      </c>
      <c r="AE15" s="68" t="str">
        <f>IF(AD15=1,LOOKUP(AC15,'Meltzer-Faber'!A3:A63,'Meltzer-Faber'!B3:B63))</f>
        <v>#N/A</v>
      </c>
      <c r="AF15" s="69" t="str">
        <f>IF(AD15=1,LOOKUP(AC15,'Meltzer-Faber'!A3:A63,'Meltzer-Faber'!C3:C63))</f>
        <v>#N/A</v>
      </c>
      <c r="AG15" s="69" t="str">
        <f t="shared" si="1"/>
        <v/>
      </c>
      <c r="AH15" s="70" t="str">
        <f>IF(Q15="","",IF(B15="","",IF(B15&gt;175.508,1,IF(B15&lt;32,10^(0.75194503*LOG10(32/175.508)^2),10^(0.75194503*LOG10(B15/175.508)^2)))))</f>
        <v/>
      </c>
    </row>
    <row r="16" ht="18.0" customHeight="1">
      <c r="A16" s="71"/>
      <c r="B16" s="72"/>
      <c r="C16" s="73"/>
      <c r="D16" s="74"/>
      <c r="E16" s="75"/>
      <c r="F16" s="75"/>
      <c r="G16" s="76"/>
      <c r="H16" s="77"/>
      <c r="I16" s="78"/>
      <c r="J16" s="79"/>
      <c r="K16" s="80"/>
      <c r="L16" s="78"/>
      <c r="M16" s="79"/>
      <c r="N16" s="80"/>
      <c r="O16" s="73"/>
      <c r="P16" s="81"/>
      <c r="Q16" s="82" t="str">
        <f>IF(R15="","",R15*1.2)</f>
        <v/>
      </c>
      <c r="R16" s="79"/>
      <c r="S16" s="83"/>
      <c r="T16" s="84" t="str">
        <f>IF(T15&gt;0,T15*20,"")</f>
        <v/>
      </c>
      <c r="U16" s="84" t="str">
        <f>IF(U15="","",(U15*10)*AH15)</f>
        <v/>
      </c>
      <c r="V16" s="85" t="str">
        <f>IF(ROUNDUP(V15,1)&gt;0,IF((80+(8-ROUNDUP(V15,1))*40)&lt;0,0,80+(8-ROUNDUP(V15,1))*40),"")</f>
        <v/>
      </c>
      <c r="W16" s="84" t="str">
        <f>IF(SUM(T16,U16,V16)&gt;0,SUM(T16,U16,V16),"")</f>
        <v/>
      </c>
      <c r="X16" s="86" t="str">
        <f>IF(OR(Q16="",T16="",U16="",V16=""),"",SUM(Q16,T16,U16,V16))</f>
        <v/>
      </c>
      <c r="Y16" s="87"/>
      <c r="Z16" s="88"/>
      <c r="AA16" s="64"/>
      <c r="AB16" s="65"/>
      <c r="AC16" s="66"/>
      <c r="AD16" s="67"/>
      <c r="AE16" s="68"/>
      <c r="AF16" s="69"/>
      <c r="AG16" s="69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0"/>
      <c r="J17" s="90"/>
      <c r="K17" s="90"/>
      <c r="L17" s="90"/>
      <c r="M17" s="90"/>
      <c r="N17" s="90"/>
      <c r="O17" s="54" t="str">
        <f>IF(MAX(I17:K17)&gt;0,IF(MAX(I17:K17)&lt;0,0,TRUNC(MAX(I17:K17)/1)*1),"")</f>
        <v/>
      </c>
      <c r="P17" s="55" t="str">
        <f>IF(MAX(L17:N17)&gt;0,IF(MAX(L17:N17)&lt;0,0,TRUNC(MAX(L17:N17)/1)*1),"")</f>
        <v/>
      </c>
      <c r="Q17" s="56" t="str">
        <f>IF(O17="","",IF(P17="","",IF(SUM(O17:P17)=0,"",SUM(O17:P17))))</f>
        <v/>
      </c>
      <c r="R17" s="57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8" t="str">
        <f>IF(AC17&lt;35,"",IF(R17="","",R17*AG17))</f>
        <v/>
      </c>
      <c r="T17" s="59"/>
      <c r="U17" s="59"/>
      <c r="V17" s="92"/>
      <c r="W17" s="59"/>
      <c r="X17" s="61"/>
      <c r="Y17" s="93"/>
      <c r="Z17" s="94"/>
      <c r="AA17" s="64" t="str">
        <f>V5</f>
        <v/>
      </c>
      <c r="AB17" s="65" t="b">
        <f>IF(ISNUMBER(FIND("M",C17)),"m",IF(ISNUMBER(FIND("K",C17)),"k"))</f>
        <v>0</v>
      </c>
      <c r="AC17" s="66" t="str">
        <f>IF(OR(E17="",AA17=""),"",(YEAR(AA17)-YEAR(E17)))</f>
        <v/>
      </c>
      <c r="AD17" s="67">
        <f>IF(AC17&gt;34,1,"")</f>
        <v>1</v>
      </c>
      <c r="AE17" s="68" t="str">
        <f>IF(AD17=1,LOOKUP(AC17,'Meltzer-Faber'!A3:A63,'Meltzer-Faber'!B3:B63))</f>
        <v>#N/A</v>
      </c>
      <c r="AF17" s="69" t="str">
        <f>IF(AD17=1,LOOKUP(AC17,'Meltzer-Faber'!A3:A63,'Meltzer-Faber'!C3:C63))</f>
        <v>#N/A</v>
      </c>
      <c r="AG17" s="69" t="str">
        <f t="shared" si="1"/>
        <v/>
      </c>
      <c r="AH17" s="70" t="str">
        <f>IF(Q17="","",IF(B17="","",IF(B17&gt;175.508,1,IF(B17&lt;32,10^(0.75194503*LOG10(32/175.508)^2),10^(0.75194503*LOG10(B17/175.508)^2)))))</f>
        <v/>
      </c>
    </row>
    <row r="18" ht="18.0" customHeight="1">
      <c r="A18" s="71"/>
      <c r="B18" s="72"/>
      <c r="C18" s="73"/>
      <c r="D18" s="74"/>
      <c r="E18" s="75"/>
      <c r="F18" s="75"/>
      <c r="G18" s="76"/>
      <c r="H18" s="77"/>
      <c r="I18" s="78"/>
      <c r="J18" s="79"/>
      <c r="K18" s="80"/>
      <c r="L18" s="78"/>
      <c r="M18" s="79"/>
      <c r="N18" s="80"/>
      <c r="O18" s="73"/>
      <c r="P18" s="81"/>
      <c r="Q18" s="82" t="str">
        <f>IF(R17="","",R17*1.2)</f>
        <v/>
      </c>
      <c r="R18" s="79"/>
      <c r="S18" s="83"/>
      <c r="T18" s="84" t="str">
        <f>IF(T17&gt;0,T17*20,"")</f>
        <v/>
      </c>
      <c r="U18" s="84" t="str">
        <f>IF(U17="","",(U17*10)*AH17)</f>
        <v/>
      </c>
      <c r="V18" s="85" t="str">
        <f>IF(ROUNDUP(V17,1)&gt;0,IF((80+(8-ROUNDUP(V17,1))*40)&lt;0,0,80+(8-ROUNDUP(V17,1))*40),"")</f>
        <v/>
      </c>
      <c r="W18" s="84" t="str">
        <f>IF(SUM(T18,U18,V18)&gt;0,SUM(T18,U18,V18),"")</f>
        <v/>
      </c>
      <c r="X18" s="86" t="str">
        <f>IF(OR(Q18="",T18="",U18="",V18=""),"",SUM(Q18,T18,U18,V18))</f>
        <v/>
      </c>
      <c r="Y18" s="87"/>
      <c r="Z18" s="88"/>
      <c r="AA18" s="64"/>
      <c r="AB18" s="65"/>
      <c r="AC18" s="66"/>
      <c r="AD18" s="67"/>
      <c r="AE18" s="68"/>
      <c r="AF18" s="69"/>
      <c r="AG18" s="69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0"/>
      <c r="J19" s="90"/>
      <c r="K19" s="90"/>
      <c r="L19" s="90"/>
      <c r="M19" s="90"/>
      <c r="N19" s="90"/>
      <c r="O19" s="54" t="str">
        <f>IF(MAX(I19:K19)&gt;0,IF(MAX(I19:K19)&lt;0,0,TRUNC(MAX(I19:K19)/1)*1),"")</f>
        <v/>
      </c>
      <c r="P19" s="55" t="str">
        <f>IF(MAX(L19:N19)&gt;0,IF(MAX(L19:N19)&lt;0,0,TRUNC(MAX(L19:N19)/1)*1),"")</f>
        <v/>
      </c>
      <c r="Q19" s="56" t="str">
        <f>IF(O19="","",IF(P19="","",IF(SUM(O19:P19)=0,"",SUM(O19:P19))))</f>
        <v/>
      </c>
      <c r="R19" s="57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8" t="str">
        <f>IF(AC19&lt;35,"",IF(R19="","",R19*AG19))</f>
        <v/>
      </c>
      <c r="T19" s="59"/>
      <c r="U19" s="59"/>
      <c r="V19" s="92"/>
      <c r="W19" s="59"/>
      <c r="X19" s="61"/>
      <c r="Y19" s="93"/>
      <c r="Z19" s="94"/>
      <c r="AA19" s="64" t="str">
        <f>V5</f>
        <v/>
      </c>
      <c r="AB19" s="65" t="b">
        <f>IF(ISNUMBER(FIND("M",C19)),"m",IF(ISNUMBER(FIND("K",C19)),"k"))</f>
        <v>0</v>
      </c>
      <c r="AC19" s="66" t="str">
        <f>IF(OR(E19="",AA19=""),"",(YEAR(AA19)-YEAR(E19)))</f>
        <v/>
      </c>
      <c r="AD19" s="67">
        <f>IF(AC19&gt;34,1,"")</f>
        <v>1</v>
      </c>
      <c r="AE19" s="68" t="str">
        <f>IF(AD19=1,LOOKUP(AC19,'Meltzer-Faber'!A3:A63,'Meltzer-Faber'!B3:B63))</f>
        <v>#N/A</v>
      </c>
      <c r="AF19" s="69" t="str">
        <f>IF(AD19=1,LOOKUP(AC19,'Meltzer-Faber'!A3:A63,'Meltzer-Faber'!C3:C63))</f>
        <v>#N/A</v>
      </c>
      <c r="AG19" s="69" t="str">
        <f t="shared" si="1"/>
        <v/>
      </c>
      <c r="AH19" s="70" t="str">
        <f>IF(Q19="","",IF(B19="","",IF(B19&gt;175.508,1,IF(B19&lt;32,10^(0.75194503*LOG10(32/175.508)^2),10^(0.75194503*LOG10(B19/175.508)^2)))))</f>
        <v/>
      </c>
    </row>
    <row r="20" ht="18.0" customHeight="1">
      <c r="A20" s="71"/>
      <c r="B20" s="72"/>
      <c r="C20" s="73"/>
      <c r="D20" s="74"/>
      <c r="E20" s="75"/>
      <c r="F20" s="75"/>
      <c r="G20" s="76"/>
      <c r="H20" s="77"/>
      <c r="I20" s="78"/>
      <c r="J20" s="79"/>
      <c r="K20" s="80"/>
      <c r="L20" s="78"/>
      <c r="M20" s="79"/>
      <c r="N20" s="80"/>
      <c r="O20" s="73"/>
      <c r="P20" s="81"/>
      <c r="Q20" s="82" t="str">
        <f>IF(R19="","",R19*1.2)</f>
        <v/>
      </c>
      <c r="R20" s="79"/>
      <c r="S20" s="83"/>
      <c r="T20" s="84" t="str">
        <f>IF(T19&gt;0,T19*20,"")</f>
        <v/>
      </c>
      <c r="U20" s="84" t="str">
        <f>IF(U19="","",(U19*10)*AH19)</f>
        <v/>
      </c>
      <c r="V20" s="85" t="str">
        <f>IF(ROUNDUP(V19,1)&gt;0,IF((80+(8-ROUNDUP(V19,1))*40)&lt;0,0,80+(8-ROUNDUP(V19,1))*40),"")</f>
        <v/>
      </c>
      <c r="W20" s="84" t="str">
        <f>IF(SUM(T20,U20,V20)&gt;0,SUM(T20,U20,V20),"")</f>
        <v/>
      </c>
      <c r="X20" s="86" t="str">
        <f>IF(OR(Q20="",T20="",U20="",V20=""),"",SUM(Q20,T20,U20,V20))</f>
        <v/>
      </c>
      <c r="Y20" s="87" t="s">
        <v>54</v>
      </c>
      <c r="Z20" s="88"/>
      <c r="AA20" s="64"/>
      <c r="AB20" s="65"/>
      <c r="AC20" s="66"/>
      <c r="AD20" s="67"/>
      <c r="AE20" s="68"/>
      <c r="AF20" s="69"/>
      <c r="AG20" s="69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0"/>
      <c r="J21" s="90"/>
      <c r="K21" s="90"/>
      <c r="L21" s="90"/>
      <c r="M21" s="90"/>
      <c r="N21" s="90"/>
      <c r="O21" s="54" t="str">
        <f>IF(MAX(I21:K21)&gt;0,IF(MAX(I21:K21)&lt;0,0,TRUNC(MAX(I21:K21)/1)*1),"")</f>
        <v/>
      </c>
      <c r="P21" s="55" t="str">
        <f>IF(MAX(L21:N21)&gt;0,IF(MAX(L21:N21)&lt;0,0,TRUNC(MAX(L21:N21)/1)*1),"")</f>
        <v/>
      </c>
      <c r="Q21" s="56" t="str">
        <f>IF(O21="","",IF(P21="","",IF(SUM(O21:P21)=0,"",SUM(O21:P21))))</f>
        <v/>
      </c>
      <c r="R21" s="57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8" t="str">
        <f>IF(AC21&lt;35,"",IF(R21="","",R21*AG21))</f>
        <v/>
      </c>
      <c r="T21" s="59"/>
      <c r="U21" s="59"/>
      <c r="V21" s="92"/>
      <c r="W21" s="59"/>
      <c r="X21" s="61"/>
      <c r="Y21" s="93"/>
      <c r="Z21" s="94"/>
      <c r="AA21" s="64" t="str">
        <f>V5</f>
        <v/>
      </c>
      <c r="AB21" s="65" t="b">
        <f>IF(ISNUMBER(FIND("M",C21)),"m",IF(ISNUMBER(FIND("K",C21)),"k"))</f>
        <v>0</v>
      </c>
      <c r="AC21" s="66" t="str">
        <f>IF(OR(E21="",AA21=""),"",(YEAR(AA21)-YEAR(E21)))</f>
        <v/>
      </c>
      <c r="AD21" s="67">
        <f>IF(AC21&gt;34,1,"")</f>
        <v>1</v>
      </c>
      <c r="AE21" s="68" t="str">
        <f>IF(AD21=1,LOOKUP(AC21,'Meltzer-Faber'!A3:A63,'Meltzer-Faber'!B3:B63))</f>
        <v>#N/A</v>
      </c>
      <c r="AF21" s="69" t="str">
        <f>IF(AD21=1,LOOKUP(AC21,'Meltzer-Faber'!A3:A63,'Meltzer-Faber'!C3:C63))</f>
        <v>#N/A</v>
      </c>
      <c r="AG21" s="69" t="str">
        <f t="shared" si="1"/>
        <v/>
      </c>
      <c r="AH21" s="70" t="str">
        <f>IF(Q21="","",IF(B21="","",IF(B21&gt;175.508,1,IF(B21&lt;32,10^(0.75194503*LOG10(32/175.508)^2),10^(0.75194503*LOG10(B21/175.508)^2)))))</f>
        <v/>
      </c>
    </row>
    <row r="22" ht="18.0" customHeight="1">
      <c r="A22" s="71"/>
      <c r="B22" s="72"/>
      <c r="C22" s="73"/>
      <c r="D22" s="74"/>
      <c r="E22" s="75"/>
      <c r="F22" s="75"/>
      <c r="G22" s="76"/>
      <c r="H22" s="77"/>
      <c r="I22" s="78"/>
      <c r="J22" s="79"/>
      <c r="K22" s="80"/>
      <c r="L22" s="78"/>
      <c r="M22" s="79"/>
      <c r="N22" s="80"/>
      <c r="O22" s="73"/>
      <c r="P22" s="81"/>
      <c r="Q22" s="82" t="str">
        <f>IF(R21="","",R21*1.2)</f>
        <v/>
      </c>
      <c r="R22" s="79"/>
      <c r="S22" s="83"/>
      <c r="T22" s="84" t="str">
        <f>IF(T21&gt;0,T21*20,"")</f>
        <v/>
      </c>
      <c r="U22" s="84" t="str">
        <f>IF(U21="","",(U21*10)*AH21)</f>
        <v/>
      </c>
      <c r="V22" s="85" t="str">
        <f>IF(ROUNDUP(V21,1)&gt;0,IF((80+(8-ROUNDUP(V21,1))*40)&lt;0,0,80+(8-ROUNDUP(V21,1))*40),"")</f>
        <v/>
      </c>
      <c r="W22" s="84" t="str">
        <f>IF(SUM(T22,U22,V22)&gt;0,SUM(T22,U22,V22),"")</f>
        <v/>
      </c>
      <c r="X22" s="86" t="str">
        <f>IF(OR(Q22="",T22="",U22="",V22=""),"",SUM(Q22,T22,U22,V22))</f>
        <v/>
      </c>
      <c r="Y22" s="87"/>
      <c r="Z22" s="88"/>
      <c r="AA22" s="64"/>
      <c r="AB22" s="65"/>
      <c r="AC22" s="66"/>
      <c r="AD22" s="67"/>
      <c r="AE22" s="68"/>
      <c r="AF22" s="69"/>
      <c r="AG22" s="69" t="str">
        <f t="shared" si="1"/>
        <v/>
      </c>
      <c r="AH22" s="2"/>
    </row>
    <row r="23" ht="18.0" customHeight="1">
      <c r="A23" s="48"/>
      <c r="B23" s="49"/>
      <c r="C23" s="50"/>
      <c r="D23" s="50"/>
      <c r="E23" s="51"/>
      <c r="F23" s="50"/>
      <c r="G23" s="52"/>
      <c r="H23" s="52"/>
      <c r="I23" s="90"/>
      <c r="J23" s="90"/>
      <c r="K23" s="90"/>
      <c r="L23" s="90"/>
      <c r="M23" s="90"/>
      <c r="N23" s="90"/>
      <c r="O23" s="54" t="str">
        <f>IF(MAX(I23:K23)&gt;0,IF(MAX(I23:K23)&lt;0,0,TRUNC(MAX(I23:K23)/1)*1),"")</f>
        <v/>
      </c>
      <c r="P23" s="55" t="str">
        <f>IF(MAX(L23:N23)&gt;0,IF(MAX(L23:N23)&lt;0,0,TRUNC(MAX(L23:N23)/1)*1),"")</f>
        <v/>
      </c>
      <c r="Q23" s="56" t="str">
        <f>IF(O23="","",IF(P23="","",IF(SUM(O23:P23)=0,"",SUM(O23:P23))))</f>
        <v/>
      </c>
      <c r="R23" s="57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8" t="str">
        <f>IF(AC23&lt;35,"",IF(R23="","",R23*AG23))</f>
        <v/>
      </c>
      <c r="T23" s="59"/>
      <c r="U23" s="59"/>
      <c r="V23" s="92"/>
      <c r="W23" s="59"/>
      <c r="X23" s="61"/>
      <c r="Y23" s="93"/>
      <c r="Z23" s="94"/>
      <c r="AA23" s="64" t="str">
        <f>V5</f>
        <v/>
      </c>
      <c r="AB23" s="65" t="b">
        <f>IF(ISNUMBER(FIND("M",C23)),"m",IF(ISNUMBER(FIND("K",C23)),"k"))</f>
        <v>0</v>
      </c>
      <c r="AC23" s="66" t="str">
        <f>IF(OR(E23="",AA23=""),"",(YEAR(AA23)-YEAR(E23)))</f>
        <v/>
      </c>
      <c r="AD23" s="67">
        <f>IF(AC23&gt;34,1,"")</f>
        <v>1</v>
      </c>
      <c r="AE23" s="68" t="str">
        <f>IF(AD23=1,LOOKUP(AC23,'Meltzer-Faber'!A3:A63,'Meltzer-Faber'!B3:B63))</f>
        <v>#N/A</v>
      </c>
      <c r="AF23" s="69" t="str">
        <f>IF(AD23=1,LOOKUP(AC23,'Meltzer-Faber'!A3:A63,'Meltzer-Faber'!C3:C63))</f>
        <v>#N/A</v>
      </c>
      <c r="AG23" s="69" t="str">
        <f t="shared" si="1"/>
        <v/>
      </c>
      <c r="AH23" s="70" t="str">
        <f>IF(Q23="","",IF(B23="","",IF(B23&gt;175.508,1,IF(B23&lt;32,10^(0.75194503*LOG10(32/175.508)^2),10^(0.75194503*LOG10(B23/175.508)^2)))))</f>
        <v/>
      </c>
    </row>
    <row r="24" ht="18.0" customHeight="1">
      <c r="A24" s="71"/>
      <c r="B24" s="72"/>
      <c r="C24" s="73"/>
      <c r="D24" s="74"/>
      <c r="E24" s="75"/>
      <c r="F24" s="75"/>
      <c r="G24" s="76"/>
      <c r="H24" s="77"/>
      <c r="I24" s="78"/>
      <c r="J24" s="79"/>
      <c r="K24" s="80"/>
      <c r="L24" s="78"/>
      <c r="M24" s="79"/>
      <c r="N24" s="80"/>
      <c r="O24" s="73"/>
      <c r="P24" s="81"/>
      <c r="Q24" s="82" t="str">
        <f>IF(R23="","",R23*1.2)</f>
        <v/>
      </c>
      <c r="R24" s="79"/>
      <c r="S24" s="83"/>
      <c r="T24" s="84" t="str">
        <f>IF(T23&gt;0,T23*20,"")</f>
        <v/>
      </c>
      <c r="U24" s="84" t="str">
        <f>IF(U23="","",(U23*10)*AH23)</f>
        <v/>
      </c>
      <c r="V24" s="85" t="str">
        <f>IF(ROUNDUP(V23,1)&gt;0,IF((80+(8-ROUNDUP(V23,1))*40)&lt;0,0,80+(8-ROUNDUP(V23,1))*40),"")</f>
        <v/>
      </c>
      <c r="W24" s="84" t="str">
        <f>IF(SUM(T24,U24,V24)&gt;0,SUM(T24,U24,V24),"")</f>
        <v/>
      </c>
      <c r="X24" s="86" t="str">
        <f>IF(OR(Q24="",T24="",U24="",V24=""),"",SUM(Q24,T24,U24,V24))</f>
        <v/>
      </c>
      <c r="Y24" s="87" t="s">
        <v>54</v>
      </c>
      <c r="Z24" s="88"/>
      <c r="AA24" s="64"/>
      <c r="AB24" s="65"/>
      <c r="AC24" s="66"/>
      <c r="AD24" s="67"/>
      <c r="AE24" s="68"/>
      <c r="AF24" s="69"/>
      <c r="AG24" s="69" t="str">
        <f t="shared" si="1"/>
        <v/>
      </c>
      <c r="AH24" s="2"/>
    </row>
    <row r="25" ht="18.0" customHeight="1">
      <c r="A25" s="48"/>
      <c r="B25" s="49"/>
      <c r="C25" s="50"/>
      <c r="D25" s="50"/>
      <c r="E25" s="51"/>
      <c r="F25" s="50"/>
      <c r="G25" s="52"/>
      <c r="H25" s="52"/>
      <c r="I25" s="90"/>
      <c r="J25" s="90"/>
      <c r="K25" s="90"/>
      <c r="L25" s="90"/>
      <c r="M25" s="90"/>
      <c r="N25" s="90"/>
      <c r="O25" s="54" t="str">
        <f>IF(MAX(I25:K25)&gt;0,IF(MAX(I25:K25)&lt;0,0,TRUNC(MAX(I25:K25)/1)*1),"")</f>
        <v/>
      </c>
      <c r="P25" s="55" t="str">
        <f>IF(MAX(L25:N25)&gt;0,IF(MAX(L25:N25)&lt;0,0,TRUNC(MAX(L25:N25)/1)*1),"")</f>
        <v/>
      </c>
      <c r="Q25" s="56" t="str">
        <f>IF(O25="","",IF(P25="","",IF(SUM(O25:P25)=0,"",SUM(O25:P25))))</f>
        <v/>
      </c>
      <c r="R25" s="57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8" t="str">
        <f>IF(AC25&lt;35,"",IF(R25="","",R25*AG25))</f>
        <v/>
      </c>
      <c r="T25" s="59"/>
      <c r="U25" s="59"/>
      <c r="V25" s="92"/>
      <c r="W25" s="59"/>
      <c r="X25" s="61"/>
      <c r="Y25" s="93"/>
      <c r="Z25" s="94"/>
      <c r="AA25" s="64" t="str">
        <f>V5</f>
        <v/>
      </c>
      <c r="AB25" s="65" t="b">
        <f>IF(ISNUMBER(FIND("M",C25)),"m",IF(ISNUMBER(FIND("K",C25)),"k"))</f>
        <v>0</v>
      </c>
      <c r="AC25" s="66" t="str">
        <f>IF(OR(E25="",AA25=""),"",(YEAR(AA25)-YEAR(E25)))</f>
        <v/>
      </c>
      <c r="AD25" s="67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69" t="str">
        <f t="shared" si="1"/>
        <v/>
      </c>
      <c r="AH25" s="70" t="str">
        <f>IF(Q25="","",IF(B25="","",IF(B25&gt;175.508,1,IF(B25&lt;32,10^(0.75194503*LOG10(32/175.508)^2),10^(0.75194503*LOG10(B25/175.508)^2)))))</f>
        <v/>
      </c>
    </row>
    <row r="26" ht="18.0" customHeight="1">
      <c r="A26" s="71"/>
      <c r="B26" s="72"/>
      <c r="C26" s="73"/>
      <c r="D26" s="74"/>
      <c r="E26" s="75"/>
      <c r="F26" s="75"/>
      <c r="G26" s="76"/>
      <c r="H26" s="77"/>
      <c r="I26" s="78"/>
      <c r="J26" s="79"/>
      <c r="K26" s="80"/>
      <c r="L26" s="78"/>
      <c r="M26" s="79"/>
      <c r="N26" s="80"/>
      <c r="O26" s="73"/>
      <c r="P26" s="81"/>
      <c r="Q26" s="82" t="str">
        <f>IF(R25="","",R25*1.2)</f>
        <v/>
      </c>
      <c r="R26" s="79"/>
      <c r="S26" s="83"/>
      <c r="T26" s="84" t="str">
        <f>IF(T25&gt;0,T25*20,"")</f>
        <v/>
      </c>
      <c r="U26" s="84" t="str">
        <f>IF(U25="","",(U25*10)*AH25)</f>
        <v/>
      </c>
      <c r="V26" s="85" t="str">
        <f>IF(ROUNDUP(V25,1)&gt;0,IF((80+(8-ROUNDUP(V25,1))*40)&lt;0,0,80+(8-ROUNDUP(V25,1))*40),"")</f>
        <v/>
      </c>
      <c r="W26" s="84" t="str">
        <f>IF(SUM(T26,U26,V26)&gt;0,SUM(T26,U26,V26),"")</f>
        <v/>
      </c>
      <c r="X26" s="86" t="str">
        <f>IF(OR(Q26="",T26="",U26="",V26=""),"",SUM(Q26,T26,U26,V26))</f>
        <v/>
      </c>
      <c r="Y26" s="87"/>
      <c r="Z26" s="88"/>
      <c r="AA26" s="64"/>
      <c r="AB26" s="65"/>
      <c r="AC26" s="66"/>
      <c r="AD26" s="31"/>
      <c r="AE26" s="31"/>
      <c r="AF26" s="31"/>
      <c r="AG26" s="31"/>
      <c r="AH26" s="2"/>
    </row>
    <row r="27" ht="18.0" customHeight="1">
      <c r="A27" s="48"/>
      <c r="B27" s="49"/>
      <c r="C27" s="50"/>
      <c r="D27" s="50"/>
      <c r="E27" s="51"/>
      <c r="F27" s="50"/>
      <c r="G27" s="52"/>
      <c r="H27" s="52"/>
      <c r="I27" s="90"/>
      <c r="J27" s="90"/>
      <c r="K27" s="90"/>
      <c r="L27" s="90"/>
      <c r="M27" s="90"/>
      <c r="N27" s="90"/>
      <c r="O27" s="54" t="str">
        <f>IF(MAX(I27:K27)&gt;0,IF(MAX(I27:K27)&lt;0,0,TRUNC(MAX(I27:K27)/1)*1),"")</f>
        <v/>
      </c>
      <c r="P27" s="55" t="str">
        <f>IF(MAX(L27:N27)&gt;0,IF(MAX(L27:N27)&lt;0,0,TRUNC(MAX(L27:N27)/1)*1),"")</f>
        <v/>
      </c>
      <c r="Q27" s="56" t="str">
        <f>IF(O27="","",IF(P27="","",IF(SUM(O27:P27)=0,"",SUM(O27:P27))))</f>
        <v/>
      </c>
      <c r="R27" s="57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8" t="str">
        <f>IF(AC27&lt;35,"",IF(R27="","",R27*AG27))</f>
        <v/>
      </c>
      <c r="T27" s="59"/>
      <c r="U27" s="59"/>
      <c r="V27" s="92"/>
      <c r="W27" s="59"/>
      <c r="X27" s="61"/>
      <c r="Y27" s="93"/>
      <c r="Z27" s="94"/>
      <c r="AA27" s="64" t="str">
        <f>V5</f>
        <v/>
      </c>
      <c r="AB27" s="65" t="b">
        <f>IF(ISNUMBER(FIND("M",C27)),"m",IF(ISNUMBER(FIND("K",C27)),"k"))</f>
        <v>0</v>
      </c>
      <c r="AC27" s="66" t="str">
        <f>IF(OR(E27="",AA27=""),"",(YEAR(AA27)-YEAR(E27)))</f>
        <v/>
      </c>
      <c r="AD27" s="67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69" t="str">
        <f>IF(AB27="m",AE27,IF(AB27="k",AF27,""))</f>
        <v/>
      </c>
      <c r="AH27" s="70" t="str">
        <f>IF(Q27="","",IF(B27="","",IF(B27&gt;175.508,1,IF(B27&lt;32,10^(0.75194503*LOG10(32/175.508)^2),10^(0.75194503*LOG10(B27/175.508)^2)))))</f>
        <v/>
      </c>
    </row>
    <row r="28" ht="18.0" customHeight="1">
      <c r="A28" s="71"/>
      <c r="B28" s="72"/>
      <c r="C28" s="73"/>
      <c r="D28" s="74"/>
      <c r="E28" s="75"/>
      <c r="F28" s="75"/>
      <c r="G28" s="76"/>
      <c r="H28" s="77"/>
      <c r="I28" s="78"/>
      <c r="J28" s="79"/>
      <c r="K28" s="80"/>
      <c r="L28" s="78"/>
      <c r="M28" s="79"/>
      <c r="N28" s="80"/>
      <c r="O28" s="73"/>
      <c r="P28" s="81"/>
      <c r="Q28" s="82" t="str">
        <f>IF(R27="","",R27*1.2)</f>
        <v/>
      </c>
      <c r="R28" s="79"/>
      <c r="S28" s="83"/>
      <c r="T28" s="84" t="str">
        <f>IF(T27&gt;0,T27*20,"")</f>
        <v/>
      </c>
      <c r="U28" s="84" t="str">
        <f>IF(U27="","",(U27*10)*AH27)</f>
        <v/>
      </c>
      <c r="V28" s="85" t="str">
        <f>IF(ROUNDUP(V27,1)&gt;0,IF((80+(8-ROUNDUP(V27,1))*40)&lt;0,0,80+(8-ROUNDUP(V27,1))*40),"")</f>
        <v/>
      </c>
      <c r="W28" s="84" t="str">
        <f>IF(SUM(T28,U28,V28)&gt;0,SUM(T28,U28,V28),"")</f>
        <v/>
      </c>
      <c r="X28" s="86" t="str">
        <f>IF(OR(Q28="",T28="",U28="",V28=""),"",SUM(Q28,T28,U28,V28))</f>
        <v/>
      </c>
      <c r="Y28" s="87"/>
      <c r="Z28" s="88"/>
      <c r="AA28" s="64"/>
      <c r="AB28" s="65"/>
      <c r="AC28" s="66"/>
      <c r="AD28" s="31"/>
      <c r="AE28" s="31"/>
      <c r="AF28" s="31"/>
      <c r="AG28" s="31"/>
      <c r="AH28" s="2"/>
    </row>
    <row r="29" ht="18.0" customHeight="1">
      <c r="A29" s="48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0"/>
      <c r="N29" s="90"/>
      <c r="O29" s="54" t="str">
        <f>IF(MAX(I29:K29)&gt;0,IF(MAX(I29:K29)&lt;0,0,TRUNC(MAX(I29:K29)/1)*1),"")</f>
        <v/>
      </c>
      <c r="P29" s="55" t="str">
        <f>IF(MAX(L29:N29)&gt;0,IF(MAX(L29:N29)&lt;0,0,TRUNC(MAX(L29:N29)/1)*1),"")</f>
        <v/>
      </c>
      <c r="Q29" s="56" t="str">
        <f>IF(O29="","",IF(P29="","",IF(SUM(O29:P29)=0,"",SUM(O29:P29))))</f>
        <v/>
      </c>
      <c r="R29" s="57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8" t="str">
        <f>IF(AC29&lt;35,"",IF(R29="","",R29*AG29))</f>
        <v/>
      </c>
      <c r="T29" s="59"/>
      <c r="U29" s="59"/>
      <c r="V29" s="92"/>
      <c r="W29" s="59"/>
      <c r="X29" s="61"/>
      <c r="Y29" s="93"/>
      <c r="Z29" s="94"/>
      <c r="AA29" s="64" t="str">
        <f>V5</f>
        <v/>
      </c>
      <c r="AB29" s="65" t="b">
        <f>IF(ISNUMBER(FIND("M",C29)),"m",IF(ISNUMBER(FIND("K",C29)),"k"))</f>
        <v>0</v>
      </c>
      <c r="AC29" s="66" t="str">
        <f>IF(OR(E29="",AA29=""),"",(YEAR(AA29)-YEAR(E29)))</f>
        <v/>
      </c>
      <c r="AD29" s="67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69" t="str">
        <f>IF(AB29="m",AE29,IF(AB29="k",AF29,""))</f>
        <v/>
      </c>
      <c r="AH29" s="70" t="str">
        <f>IF(Q29="","",IF(B29="","",IF(B29&gt;175.508,1,IF(B29&lt;32,10^(0.75194503*LOG10(32/175.508)^2),10^(0.75194503*LOG10(B29/175.508)^2)))))</f>
        <v/>
      </c>
    </row>
    <row r="30" ht="18.0" customHeight="1">
      <c r="A30" s="71"/>
      <c r="B30" s="72"/>
      <c r="C30" s="73"/>
      <c r="D30" s="74"/>
      <c r="E30" s="75"/>
      <c r="F30" s="75"/>
      <c r="G30" s="76"/>
      <c r="H30" s="77"/>
      <c r="I30" s="78"/>
      <c r="J30" s="79"/>
      <c r="K30" s="80"/>
      <c r="L30" s="78"/>
      <c r="M30" s="79"/>
      <c r="N30" s="80"/>
      <c r="O30" s="73"/>
      <c r="P30" s="81"/>
      <c r="Q30" s="82" t="str">
        <f>IF(R29="","",R29*1.2)</f>
        <v/>
      </c>
      <c r="R30" s="79"/>
      <c r="S30" s="83"/>
      <c r="T30" s="84" t="str">
        <f>IF(T29&gt;0,T29*20,"")</f>
        <v/>
      </c>
      <c r="U30" s="84" t="str">
        <f>IF(U29="","",(U29*10)*AH29)</f>
        <v/>
      </c>
      <c r="V30" s="85" t="str">
        <f>IF(ROUNDUP(V29,1)&gt;0,IF((80+(8-ROUNDUP(V29,1))*40)&lt;0,0,80+(8-ROUNDUP(V29,1))*40),"")</f>
        <v/>
      </c>
      <c r="W30" s="84" t="str">
        <f>IF(SUM(T30,U30,V30)&gt;0,SUM(T30,U30,V30),"")</f>
        <v/>
      </c>
      <c r="X30" s="86" t="str">
        <f>IF(OR(Q30="",T30="",U30="",V30=""),"",SUM(Q30,T30,U30,V30))</f>
        <v/>
      </c>
      <c r="Y30" s="87"/>
      <c r="Z30" s="88"/>
      <c r="AA30" s="64"/>
      <c r="AB30" s="65"/>
      <c r="AC30" s="66"/>
      <c r="AD30" s="31"/>
      <c r="AE30" s="31"/>
      <c r="AF30" s="31"/>
      <c r="AG30" s="31"/>
      <c r="AH30" s="2"/>
    </row>
    <row r="31" ht="18.0" customHeight="1">
      <c r="A31" s="48"/>
      <c r="B31" s="49"/>
      <c r="C31" s="50"/>
      <c r="D31" s="50"/>
      <c r="E31" s="51"/>
      <c r="F31" s="50"/>
      <c r="G31" s="52"/>
      <c r="H31" s="52"/>
      <c r="I31" s="90"/>
      <c r="J31" s="90"/>
      <c r="K31" s="90"/>
      <c r="L31" s="90"/>
      <c r="M31" s="90"/>
      <c r="N31" s="90"/>
      <c r="O31" s="54" t="str">
        <f>IF(MAX(I31:K31)&gt;0,IF(MAX(I31:K31)&lt;0,0,TRUNC(MAX(I31:K31)/1)*1),"")</f>
        <v/>
      </c>
      <c r="P31" s="55" t="str">
        <f>IF(MAX(L31:N31)&gt;0,IF(MAX(L31:N31)&lt;0,0,TRUNC(MAX(L31:N31)/1)*1),"")</f>
        <v/>
      </c>
      <c r="Q31" s="56" t="str">
        <f>IF(O31="","",IF(P31="","",IF(SUM(O31:P31)=0,"",SUM(O31:P31))))</f>
        <v/>
      </c>
      <c r="R31" s="57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8" t="str">
        <f>IF(AC31&lt;35,"",IF(R31="","",R31*AG31))</f>
        <v/>
      </c>
      <c r="T31" s="59"/>
      <c r="U31" s="59"/>
      <c r="V31" s="92"/>
      <c r="W31" s="59" t="s">
        <v>54</v>
      </c>
      <c r="X31" s="61"/>
      <c r="Y31" s="93"/>
      <c r="Z31" s="94"/>
      <c r="AA31" s="64" t="str">
        <f>V5</f>
        <v/>
      </c>
      <c r="AB31" s="65" t="b">
        <f>IF(ISNUMBER(FIND("M",C31)),"m",IF(ISNUMBER(FIND("K",C31)),"k"))</f>
        <v>0</v>
      </c>
      <c r="AC31" s="66" t="str">
        <f>IF(OR(E31="",AA31=""),"",(YEAR(AA31)-YEAR(E31)))</f>
        <v/>
      </c>
      <c r="AD31" s="67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69" t="str">
        <f>IF(AB31="m",AE31,IF(AB31="k",AF31,""))</f>
        <v/>
      </c>
      <c r="AH31" s="70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5" t="str">
        <f>IF(T31&gt;0,T31*20,"")</f>
        <v/>
      </c>
      <c r="U32" s="84" t="str">
        <f>IF(U31="","",(U31*10)*AH31)</f>
        <v/>
      </c>
      <c r="V32" s="85" t="str">
        <f>IF(ROUNDUP(V31,1)&gt;0,IF((80+(8-ROUNDUP(V31,1))*40)&lt;0,0,80+(8-ROUNDUP(V31,1))*40),"")</f>
        <v/>
      </c>
      <c r="W32" s="85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4"/>
      <c r="AB32" s="65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54</v>
      </c>
      <c r="X33" s="123"/>
      <c r="Y33" s="124"/>
      <c r="Z33" s="125"/>
      <c r="AA33" s="64" t="str">
        <f>V5</f>
        <v/>
      </c>
      <c r="AB33" s="65" t="b">
        <f>IF(ISNUMBER(FIND("M",C33)),"m",IF(ISNUMBER(FIND("K",C33)),"k"))</f>
        <v>0</v>
      </c>
      <c r="AC33" s="66" t="str">
        <f>IF(OR(E33="",AA33=""),"",(YEAR(AA33)-YEAR(E33)))</f>
        <v/>
      </c>
      <c r="AD33" s="67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69" t="str">
        <f>IF(AB33="m",AE33,IF(AB33="k",AF33,""))</f>
        <v/>
      </c>
      <c r="AH33" s="70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5" t="str">
        <f>IF(T33&gt;0,T33*20,"")</f>
        <v/>
      </c>
      <c r="U34" s="84" t="str">
        <f>IF(U33="","",(U33*10)*AH33)</f>
        <v/>
      </c>
      <c r="V34" s="85" t="str">
        <f>IF(ROUNDUP(V33,1)&gt;0,IF((80+(8-ROUNDUP(V33,1))*40)&lt;0,0,80+(8-ROUNDUP(V33,1))*40),"")</f>
        <v/>
      </c>
      <c r="W34" s="85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4"/>
      <c r="AB34" s="65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54</v>
      </c>
      <c r="X35" s="123"/>
      <c r="Y35" s="124"/>
      <c r="Z35" s="125"/>
      <c r="AA35" s="64" t="str">
        <f>V5</f>
        <v/>
      </c>
      <c r="AB35" s="65" t="b">
        <f>IF(ISNUMBER(FIND("M",C35)),"m",IF(ISNUMBER(FIND("K",C35)),"k"))</f>
        <v>0</v>
      </c>
      <c r="AC35" s="66" t="str">
        <f>IF(OR(E35="",AA35=""),"",(YEAR(AA35)-YEAR(E35)))</f>
        <v/>
      </c>
      <c r="AD35" s="67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69" t="str">
        <f>IF(AB35="m",AE35,IF(AB35="k",AF35,""))</f>
        <v/>
      </c>
      <c r="AH35" s="70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4"/>
      <c r="AB36" s="65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55</v>
      </c>
      <c r="B38" s="151"/>
      <c r="C38" s="151"/>
      <c r="H38" s="151" t="s">
        <v>57</v>
      </c>
      <c r="I38" s="152">
        <v>1.0</v>
      </c>
      <c r="J38" s="151"/>
      <c r="AA38" s="151"/>
      <c r="AB38" s="151"/>
      <c r="AC38" s="151"/>
      <c r="AD38" s="151"/>
      <c r="AE38" s="151"/>
      <c r="AF38" s="151"/>
      <c r="AG38" s="151"/>
      <c r="AH38" s="153"/>
    </row>
    <row r="39" ht="12.75" customHeight="1">
      <c r="B39" s="151"/>
      <c r="C39" s="154"/>
      <c r="H39" s="154"/>
      <c r="I39" s="152">
        <v>2.0</v>
      </c>
      <c r="J39" s="151"/>
      <c r="AA39" s="151"/>
      <c r="AB39" s="151"/>
      <c r="AC39" s="151"/>
      <c r="AD39" s="151"/>
      <c r="AE39" s="151"/>
      <c r="AF39" s="151"/>
      <c r="AG39" s="151"/>
      <c r="AH39" s="153"/>
    </row>
    <row r="40" ht="12.75" customHeight="1">
      <c r="A40" s="151" t="s">
        <v>60</v>
      </c>
      <c r="B40" s="151"/>
      <c r="C40" s="151"/>
      <c r="H40" s="151"/>
      <c r="I40" s="151">
        <v>3.0</v>
      </c>
      <c r="J40" s="151"/>
      <c r="AA40" s="151"/>
      <c r="AB40" s="151"/>
      <c r="AC40" s="151"/>
      <c r="AD40" s="151"/>
      <c r="AE40" s="151"/>
      <c r="AF40" s="151"/>
      <c r="AG40" s="151"/>
      <c r="AH40" s="153"/>
    </row>
    <row r="41" ht="12.75" customHeight="1">
      <c r="B41" s="155"/>
      <c r="C41" s="151"/>
      <c r="H41" s="151"/>
      <c r="I41" s="16"/>
      <c r="J41" s="154"/>
      <c r="AA41" s="16"/>
      <c r="AB41" s="16"/>
      <c r="AC41" s="16"/>
      <c r="AD41" s="16"/>
      <c r="AE41" s="16"/>
      <c r="AF41" s="16"/>
      <c r="AG41" s="16"/>
      <c r="AH41" s="156"/>
    </row>
    <row r="42" ht="12.75" customHeight="1">
      <c r="B42" s="151"/>
      <c r="C42" s="151"/>
      <c r="H42" s="158" t="s">
        <v>62</v>
      </c>
      <c r="I42" s="151"/>
      <c r="AA42" s="16"/>
      <c r="AB42" s="16"/>
      <c r="AC42" s="16"/>
      <c r="AD42" s="16"/>
      <c r="AE42" s="16"/>
      <c r="AF42" s="16"/>
      <c r="AG42" s="16"/>
      <c r="AH42" s="156"/>
    </row>
    <row r="43" ht="12.75" customHeight="1">
      <c r="A43" s="32"/>
      <c r="B43" s="32"/>
      <c r="C43" s="154"/>
      <c r="D43" s="47"/>
      <c r="E43" s="47"/>
      <c r="F43" s="47"/>
      <c r="G43" s="16"/>
      <c r="H43" s="158" t="s">
        <v>63</v>
      </c>
      <c r="I43" s="151"/>
      <c r="AA43" s="16"/>
      <c r="AB43" s="16"/>
      <c r="AC43" s="16"/>
      <c r="AD43" s="16"/>
      <c r="AE43" s="16"/>
      <c r="AF43" s="16"/>
      <c r="AG43" s="16"/>
      <c r="AH43" s="156"/>
    </row>
    <row r="44" ht="12.75" customHeight="1">
      <c r="A44" s="151" t="s">
        <v>64</v>
      </c>
      <c r="B44" s="151"/>
      <c r="C44" s="151"/>
      <c r="H44" s="158" t="s">
        <v>66</v>
      </c>
      <c r="I44" s="151"/>
      <c r="AA44" s="16"/>
      <c r="AB44" s="16"/>
      <c r="AC44" s="16"/>
      <c r="AD44" s="16"/>
      <c r="AE44" s="16"/>
      <c r="AF44" s="16"/>
      <c r="AG44" s="16"/>
      <c r="AH44" s="156"/>
    </row>
    <row r="45" ht="12.75" customHeight="1">
      <c r="A45" s="32"/>
      <c r="B45" s="32"/>
      <c r="C45" s="151"/>
      <c r="H45" s="151"/>
      <c r="I45" s="158"/>
      <c r="J45" s="151"/>
      <c r="K45" s="159"/>
      <c r="L45" s="32"/>
      <c r="M45" s="32"/>
      <c r="N45" s="32"/>
      <c r="O45" s="32"/>
      <c r="P45" s="32"/>
      <c r="Q45" s="32"/>
      <c r="R45" s="32"/>
      <c r="S45" s="32"/>
      <c r="T45" s="160"/>
      <c r="U45" s="160"/>
      <c r="V45" s="160"/>
      <c r="W45" s="160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6"/>
    </row>
    <row r="46" ht="12.75" customHeight="1">
      <c r="A46" s="151" t="s">
        <v>67</v>
      </c>
      <c r="B46" s="151"/>
      <c r="C46" s="151"/>
      <c r="H46" s="158" t="s">
        <v>68</v>
      </c>
      <c r="I46" s="151"/>
      <c r="AA46" s="16"/>
      <c r="AB46" s="16"/>
      <c r="AC46" s="16"/>
      <c r="AD46" s="16"/>
      <c r="AE46" s="16"/>
      <c r="AF46" s="16"/>
      <c r="AG46" s="16"/>
      <c r="AH46" s="156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6"/>
    </row>
    <row r="48" ht="13.5" customHeight="1">
      <c r="A48" s="161" t="s">
        <v>69</v>
      </c>
      <c r="B48" s="162" t="s">
        <v>70</v>
      </c>
      <c r="C48" s="162"/>
      <c r="D48" s="163"/>
      <c r="E48" s="163"/>
      <c r="F48" s="163"/>
      <c r="G48" s="164"/>
      <c r="H48" s="164"/>
      <c r="I48" s="155"/>
      <c r="AA48" s="16"/>
      <c r="AB48" s="16"/>
      <c r="AC48" s="16"/>
      <c r="AD48" s="16"/>
      <c r="AE48" s="16"/>
      <c r="AF48" s="16"/>
      <c r="AG48" s="16"/>
      <c r="AH48" s="156"/>
    </row>
    <row r="49" ht="13.5" customHeight="1">
      <c r="A49" s="32"/>
      <c r="B49" s="32"/>
      <c r="C49" s="162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6"/>
    </row>
    <row r="50" ht="13.5" customHeight="1">
      <c r="A50" s="32"/>
      <c r="B50" s="32"/>
      <c r="C50" s="165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6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operator="between">
      <formula>1</formula>
      <formula>300</formula>
    </cfRule>
  </conditionalFormatting>
  <conditionalFormatting sqref="I9:N9">
    <cfRule type="cellIs" dxfId="1" priority="2" operator="lessThanOrEqual">
      <formula>0</formula>
    </cfRule>
  </conditionalFormatting>
  <conditionalFormatting sqref="I11:L11">
    <cfRule type="cellIs" dxfId="0" priority="3" operator="between">
      <formula>1</formula>
      <formula>300</formula>
    </cfRule>
  </conditionalFormatting>
  <conditionalFormatting sqref="I11:L11">
    <cfRule type="cellIs" dxfId="1" priority="4" operator="lessThanOrEqual">
      <formula>0</formula>
    </cfRule>
  </conditionalFormatting>
  <conditionalFormatting sqref="I13:L13">
    <cfRule type="cellIs" dxfId="0" priority="5" operator="between">
      <formula>1</formula>
      <formula>300</formula>
    </cfRule>
  </conditionalFormatting>
  <conditionalFormatting sqref="I13:L13">
    <cfRule type="cellIs" dxfId="1" priority="6" operator="lessThanOrEqual">
      <formula>0</formula>
    </cfRule>
  </conditionalFormatting>
  <conditionalFormatting sqref="I29:L29">
    <cfRule type="cellIs" dxfId="0" priority="7" operator="between">
      <formula>1</formula>
      <formula>300</formula>
    </cfRule>
  </conditionalFormatting>
  <conditionalFormatting sqref="I29:L29">
    <cfRule type="cellIs" dxfId="1" priority="8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305555555556" footer="0.0" header="0.0" left="0.275694444444444" right="0.275694444444444" top="0.27569444444444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11.63"/>
    <col customWidth="1" min="3" max="3" width="12.38"/>
    <col customWidth="1" min="4" max="6" width="9.13"/>
  </cols>
  <sheetData>
    <row r="1" ht="12.75" customHeight="1">
      <c r="A1" s="1" t="s">
        <v>72</v>
      </c>
    </row>
    <row r="2" ht="12.75" customHeight="1">
      <c r="A2" s="31" t="s">
        <v>43</v>
      </c>
      <c r="B2" s="167" t="s">
        <v>73</v>
      </c>
      <c r="C2" s="168" t="s">
        <v>74</v>
      </c>
    </row>
    <row r="3" ht="12.75" customHeight="1">
      <c r="A3" s="169">
        <v>30.0</v>
      </c>
      <c r="B3" s="167">
        <v>1.0</v>
      </c>
      <c r="C3" s="167">
        <v>1.0</v>
      </c>
    </row>
    <row r="4" ht="12.75" customHeight="1">
      <c r="A4" s="169">
        <v>31.0</v>
      </c>
      <c r="B4" s="167">
        <v>1.016</v>
      </c>
      <c r="C4" s="167">
        <v>1.016</v>
      </c>
    </row>
    <row r="5" ht="12.75" customHeight="1">
      <c r="A5" s="169">
        <v>32.0</v>
      </c>
      <c r="B5" s="167">
        <v>1.031</v>
      </c>
      <c r="C5" s="167">
        <v>1.017</v>
      </c>
    </row>
    <row r="6" ht="12.75" customHeight="1">
      <c r="A6" s="169">
        <v>33.0</v>
      </c>
      <c r="B6" s="167">
        <v>1.046</v>
      </c>
      <c r="C6" s="167">
        <v>1.046</v>
      </c>
    </row>
    <row r="7" ht="12.75" customHeight="1">
      <c r="A7" s="169">
        <v>34.0</v>
      </c>
      <c r="B7" s="167">
        <v>1.059</v>
      </c>
      <c r="C7" s="167">
        <v>1.059</v>
      </c>
    </row>
    <row r="8" ht="12.75" customHeight="1">
      <c r="A8" s="169">
        <v>35.0</v>
      </c>
      <c r="B8" s="167">
        <v>1.072</v>
      </c>
      <c r="C8" s="167">
        <v>1.072</v>
      </c>
    </row>
    <row r="9" ht="12.75" customHeight="1">
      <c r="A9" s="169">
        <v>36.0</v>
      </c>
      <c r="B9" s="167">
        <v>1.083</v>
      </c>
      <c r="C9" s="167">
        <v>1.084</v>
      </c>
    </row>
    <row r="10" ht="12.75" customHeight="1">
      <c r="A10" s="169">
        <v>37.0</v>
      </c>
      <c r="B10" s="167">
        <v>1.096</v>
      </c>
      <c r="C10" s="167">
        <v>1.097</v>
      </c>
    </row>
    <row r="11" ht="12.75" customHeight="1">
      <c r="A11" s="169">
        <v>38.0</v>
      </c>
      <c r="B11" s="167">
        <v>1.109</v>
      </c>
      <c r="C11" s="167">
        <v>1.11</v>
      </c>
    </row>
    <row r="12" ht="12.75" customHeight="1">
      <c r="A12" s="169">
        <v>39.0</v>
      </c>
      <c r="B12" s="167">
        <v>1.122</v>
      </c>
      <c r="C12" s="167">
        <v>1.124</v>
      </c>
    </row>
    <row r="13" ht="12.75" customHeight="1">
      <c r="A13" s="169">
        <v>40.0</v>
      </c>
      <c r="B13" s="167">
        <v>1.135</v>
      </c>
      <c r="C13" s="167">
        <v>1.138</v>
      </c>
    </row>
    <row r="14" ht="12.75" customHeight="1">
      <c r="A14" s="169">
        <v>41.0</v>
      </c>
      <c r="B14" s="167">
        <v>1.149</v>
      </c>
      <c r="C14" s="167">
        <v>1.153</v>
      </c>
    </row>
    <row r="15" ht="12.75" customHeight="1">
      <c r="A15" s="169">
        <v>42.0</v>
      </c>
      <c r="B15" s="167">
        <v>1.162</v>
      </c>
      <c r="C15" s="167">
        <v>1.17</v>
      </c>
    </row>
    <row r="16" ht="12.75" customHeight="1">
      <c r="A16" s="169">
        <v>43.0</v>
      </c>
      <c r="B16" s="167">
        <v>1.176</v>
      </c>
      <c r="C16" s="167">
        <v>1.187</v>
      </c>
    </row>
    <row r="17" ht="12.75" customHeight="1">
      <c r="A17" s="169">
        <v>44.0</v>
      </c>
      <c r="B17" s="167">
        <v>1.189</v>
      </c>
      <c r="C17" s="167">
        <v>1.205</v>
      </c>
    </row>
    <row r="18" ht="12.75" customHeight="1">
      <c r="A18" s="169">
        <v>45.0</v>
      </c>
      <c r="B18" s="167">
        <v>1.203</v>
      </c>
      <c r="C18" s="167">
        <v>1.223</v>
      </c>
    </row>
    <row r="19" ht="12.75" customHeight="1">
      <c r="A19" s="169">
        <v>46.0</v>
      </c>
      <c r="B19" s="167">
        <v>1.218</v>
      </c>
      <c r="C19" s="167">
        <v>1.244</v>
      </c>
    </row>
    <row r="20" ht="12.75" customHeight="1">
      <c r="A20" s="169">
        <v>47.0</v>
      </c>
      <c r="B20" s="167">
        <v>1.233</v>
      </c>
      <c r="C20" s="167">
        <v>1.265</v>
      </c>
    </row>
    <row r="21" ht="12.75" customHeight="1">
      <c r="A21" s="169">
        <v>48.0</v>
      </c>
      <c r="B21" s="167">
        <v>1.248</v>
      </c>
      <c r="C21" s="167">
        <v>1.288</v>
      </c>
    </row>
    <row r="22" ht="12.75" customHeight="1">
      <c r="A22" s="169">
        <v>49.0</v>
      </c>
      <c r="B22" s="167">
        <v>1.263</v>
      </c>
      <c r="C22" s="167">
        <v>1.313</v>
      </c>
    </row>
    <row r="23" ht="12.75" customHeight="1">
      <c r="A23" s="169">
        <v>50.0</v>
      </c>
      <c r="B23" s="167">
        <v>1.279</v>
      </c>
      <c r="C23" s="167">
        <v>1.34</v>
      </c>
    </row>
    <row r="24" ht="12.75" customHeight="1">
      <c r="A24" s="169">
        <v>51.0</v>
      </c>
      <c r="B24" s="167">
        <v>1.297</v>
      </c>
      <c r="C24" s="167">
        <v>1.369</v>
      </c>
    </row>
    <row r="25" ht="12.75" customHeight="1">
      <c r="A25" s="169">
        <v>52.0</v>
      </c>
      <c r="B25" s="167">
        <v>1.316</v>
      </c>
      <c r="C25" s="167">
        <v>1.401</v>
      </c>
    </row>
    <row r="26" ht="12.75" customHeight="1">
      <c r="A26" s="169">
        <v>53.0</v>
      </c>
      <c r="B26" s="167">
        <v>1.338</v>
      </c>
      <c r="C26" s="167">
        <v>1.435</v>
      </c>
    </row>
    <row r="27" ht="12.75" customHeight="1">
      <c r="A27" s="169">
        <v>54.0</v>
      </c>
      <c r="B27" s="167">
        <v>1.361</v>
      </c>
      <c r="C27" s="167">
        <v>1.47</v>
      </c>
    </row>
    <row r="28" ht="12.75" customHeight="1">
      <c r="A28" s="169">
        <v>55.0</v>
      </c>
      <c r="B28" s="167">
        <v>1.385</v>
      </c>
      <c r="C28" s="167">
        <v>1.507</v>
      </c>
    </row>
    <row r="29" ht="12.75" customHeight="1">
      <c r="A29" s="169">
        <v>56.0</v>
      </c>
      <c r="B29" s="167">
        <v>1.411</v>
      </c>
      <c r="C29" s="170">
        <v>1.545</v>
      </c>
    </row>
    <row r="30" ht="12.75" customHeight="1">
      <c r="A30" s="169">
        <v>57.0</v>
      </c>
      <c r="B30" s="167">
        <v>1.437</v>
      </c>
      <c r="C30" s="171">
        <v>1.585</v>
      </c>
    </row>
    <row r="31" ht="12.75" customHeight="1">
      <c r="A31" s="169">
        <v>58.0</v>
      </c>
      <c r="B31" s="167">
        <v>1.462</v>
      </c>
      <c r="C31" s="170">
        <v>1.625</v>
      </c>
    </row>
    <row r="32" ht="12.75" customHeight="1">
      <c r="A32" s="169">
        <v>59.0</v>
      </c>
      <c r="B32" s="167">
        <v>1.488</v>
      </c>
      <c r="C32" s="171">
        <v>1.665</v>
      </c>
    </row>
    <row r="33" ht="12.75" customHeight="1">
      <c r="A33" s="169">
        <v>60.0</v>
      </c>
      <c r="B33" s="167">
        <v>1.514</v>
      </c>
      <c r="C33" s="170">
        <v>1.705</v>
      </c>
    </row>
    <row r="34" ht="12.75" customHeight="1">
      <c r="A34" s="169">
        <v>61.0</v>
      </c>
      <c r="B34" s="167">
        <v>1.541</v>
      </c>
      <c r="C34" s="171">
        <v>1.744</v>
      </c>
    </row>
    <row r="35" ht="12.75" customHeight="1">
      <c r="A35" s="169">
        <v>62.0</v>
      </c>
      <c r="B35" s="167">
        <v>1.568</v>
      </c>
      <c r="C35" s="170">
        <v>1.778</v>
      </c>
    </row>
    <row r="36" ht="12.75" customHeight="1">
      <c r="A36" s="169">
        <v>63.0</v>
      </c>
      <c r="B36" s="167">
        <v>1.598</v>
      </c>
      <c r="C36" s="171">
        <v>1.808</v>
      </c>
    </row>
    <row r="37" ht="12.75" customHeight="1">
      <c r="A37" s="169">
        <v>64.0</v>
      </c>
      <c r="B37" s="167">
        <v>1.629</v>
      </c>
      <c r="C37" s="170">
        <v>1.839</v>
      </c>
    </row>
    <row r="38" ht="12.75" customHeight="1">
      <c r="A38" s="169">
        <v>65.0</v>
      </c>
      <c r="B38" s="167">
        <v>1.663</v>
      </c>
      <c r="C38" s="171">
        <v>1.873</v>
      </c>
    </row>
    <row r="39" ht="12.75" customHeight="1">
      <c r="A39" s="169">
        <v>66.0</v>
      </c>
      <c r="B39" s="167">
        <v>1.699</v>
      </c>
      <c r="C39" s="170">
        <v>1.909</v>
      </c>
    </row>
    <row r="40" ht="12.75" customHeight="1">
      <c r="A40" s="169">
        <v>67.0</v>
      </c>
      <c r="B40" s="167">
        <v>1.738</v>
      </c>
      <c r="C40" s="171">
        <v>1.948</v>
      </c>
    </row>
    <row r="41" ht="12.75" customHeight="1">
      <c r="A41" s="169">
        <v>68.0</v>
      </c>
      <c r="B41" s="167">
        <v>1.779</v>
      </c>
      <c r="C41" s="170">
        <v>1.989</v>
      </c>
    </row>
    <row r="42" ht="12.75" customHeight="1">
      <c r="A42" s="169">
        <v>69.0</v>
      </c>
      <c r="B42" s="167">
        <v>1.823</v>
      </c>
      <c r="C42" s="171">
        <v>2.033</v>
      </c>
    </row>
    <row r="43" ht="12.75" customHeight="1">
      <c r="A43" s="169">
        <v>70.0</v>
      </c>
      <c r="B43" s="167">
        <v>1.867</v>
      </c>
      <c r="C43" s="170">
        <v>2.077</v>
      </c>
    </row>
    <row r="44" ht="12.75" customHeight="1">
      <c r="A44" s="169">
        <v>71.0</v>
      </c>
      <c r="B44" s="167">
        <v>1.91</v>
      </c>
      <c r="C44" s="171">
        <v>2.12</v>
      </c>
    </row>
    <row r="45" ht="12.75" customHeight="1">
      <c r="A45" s="169">
        <v>72.0</v>
      </c>
      <c r="B45" s="167">
        <v>1.953</v>
      </c>
      <c r="C45" s="170">
        <v>2.163</v>
      </c>
    </row>
    <row r="46" ht="12.75" customHeight="1">
      <c r="A46" s="169">
        <v>73.0</v>
      </c>
      <c r="B46" s="167">
        <v>2.004</v>
      </c>
      <c r="C46" s="171">
        <v>2.214</v>
      </c>
    </row>
    <row r="47" ht="12.75" customHeight="1">
      <c r="A47" s="169">
        <v>74.0</v>
      </c>
      <c r="B47" s="167">
        <v>2.06</v>
      </c>
      <c r="C47" s="170">
        <v>2.27</v>
      </c>
    </row>
    <row r="48" ht="12.75" customHeight="1">
      <c r="A48" s="169">
        <v>75.0</v>
      </c>
      <c r="B48" s="167">
        <v>2.117</v>
      </c>
      <c r="C48" s="171">
        <v>2.327</v>
      </c>
    </row>
    <row r="49" ht="12.75" customHeight="1">
      <c r="A49" s="169">
        <v>76.0</v>
      </c>
      <c r="B49" s="167">
        <v>2.181</v>
      </c>
      <c r="C49" s="170">
        <v>2.391</v>
      </c>
    </row>
    <row r="50" ht="12.75" customHeight="1">
      <c r="A50" s="169">
        <v>77.0</v>
      </c>
      <c r="B50" s="167">
        <v>2.255</v>
      </c>
      <c r="C50" s="171">
        <v>2.465</v>
      </c>
    </row>
    <row r="51" ht="12.75" customHeight="1">
      <c r="A51" s="169">
        <v>78.0</v>
      </c>
      <c r="B51" s="167">
        <v>2.336</v>
      </c>
      <c r="C51" s="170">
        <v>2.546</v>
      </c>
    </row>
    <row r="52" ht="12.75" customHeight="1">
      <c r="A52" s="169">
        <v>79.0</v>
      </c>
      <c r="B52" s="167">
        <v>2.419</v>
      </c>
      <c r="C52" s="171">
        <v>2.629</v>
      </c>
    </row>
    <row r="53" ht="12.75" customHeight="1">
      <c r="A53" s="169">
        <v>80.0</v>
      </c>
      <c r="B53" s="167">
        <v>2.504</v>
      </c>
      <c r="C53" s="170">
        <v>2.714</v>
      </c>
    </row>
    <row r="54" ht="12.75" customHeight="1">
      <c r="A54" s="169">
        <v>81.0</v>
      </c>
      <c r="B54" s="167">
        <v>2.597</v>
      </c>
      <c r="C54" s="172"/>
    </row>
    <row r="55" ht="12.75" customHeight="1">
      <c r="A55" s="169">
        <v>82.0</v>
      </c>
      <c r="B55" s="167">
        <v>2.702</v>
      </c>
      <c r="C55" s="172"/>
    </row>
    <row r="56" ht="12.75" customHeight="1">
      <c r="A56" s="169">
        <v>83.0</v>
      </c>
      <c r="B56" s="167">
        <v>2.831</v>
      </c>
      <c r="C56" s="172"/>
    </row>
    <row r="57" ht="12.75" customHeight="1">
      <c r="A57" s="169">
        <v>84.0</v>
      </c>
      <c r="B57" s="167">
        <v>2.981</v>
      </c>
      <c r="C57" s="172"/>
    </row>
    <row r="58" ht="12.75" customHeight="1">
      <c r="A58" s="169">
        <v>85.0</v>
      </c>
      <c r="B58" s="167">
        <v>3.153</v>
      </c>
      <c r="C58" s="172"/>
    </row>
    <row r="59" ht="12.75" customHeight="1">
      <c r="A59" s="169">
        <v>86.0</v>
      </c>
      <c r="B59" s="167">
        <v>3.352</v>
      </c>
      <c r="C59" s="172"/>
    </row>
    <row r="60" ht="12.75" customHeight="1">
      <c r="A60" s="169">
        <v>87.0</v>
      </c>
      <c r="B60" s="167">
        <v>3.58</v>
      </c>
      <c r="C60" s="172"/>
    </row>
    <row r="61" ht="12.75" customHeight="1">
      <c r="A61" s="169">
        <v>88.0</v>
      </c>
      <c r="B61" s="167">
        <v>3.842</v>
      </c>
      <c r="C61" s="172"/>
    </row>
    <row r="62" ht="12.75" customHeight="1">
      <c r="A62" s="169">
        <v>89.0</v>
      </c>
      <c r="B62" s="167">
        <v>4.145</v>
      </c>
      <c r="C62" s="172"/>
    </row>
    <row r="63" ht="12.75" customHeight="1">
      <c r="A63" s="169">
        <v>90.0</v>
      </c>
      <c r="B63" s="167">
        <v>4.493</v>
      </c>
      <c r="C63" s="172"/>
    </row>
    <row r="64" ht="12.75" customHeight="1">
      <c r="B64" s="167"/>
    </row>
    <row r="65" ht="12.75" customHeight="1">
      <c r="B65" s="167"/>
    </row>
    <row r="66" ht="12.75" customHeight="1">
      <c r="B66" s="167"/>
    </row>
    <row r="67" ht="12.75" customHeight="1">
      <c r="B67" s="167"/>
    </row>
    <row r="68" ht="12.75" customHeight="1">
      <c r="B68" s="167"/>
    </row>
    <row r="69" ht="12.75" customHeight="1">
      <c r="B69" s="167"/>
    </row>
    <row r="70" ht="12.75" customHeight="1">
      <c r="B70" s="167"/>
    </row>
    <row r="71" ht="12.75" customHeight="1">
      <c r="B71" s="167"/>
    </row>
    <row r="72" ht="12.75" customHeight="1">
      <c r="B72" s="167"/>
    </row>
    <row r="73" ht="12.75" customHeight="1">
      <c r="B73" s="167"/>
    </row>
    <row r="74" ht="12.75" customHeight="1">
      <c r="B74" s="167"/>
    </row>
    <row r="75" ht="12.75" customHeight="1">
      <c r="B75" s="167"/>
    </row>
    <row r="76" ht="12.75" customHeight="1">
      <c r="B76" s="167"/>
    </row>
    <row r="77" ht="12.75" customHeight="1">
      <c r="B77" s="167"/>
    </row>
    <row r="78" ht="12.75" customHeight="1">
      <c r="B78" s="167"/>
    </row>
    <row r="79" ht="12.75" customHeight="1">
      <c r="B79" s="167"/>
    </row>
    <row r="80" ht="12.75" customHeight="1">
      <c r="B80" s="167"/>
    </row>
    <row r="81" ht="12.75" customHeight="1">
      <c r="B81" s="167"/>
    </row>
    <row r="82" ht="12.75" customHeight="1">
      <c r="B82" s="167"/>
    </row>
    <row r="83" ht="12.75" customHeight="1">
      <c r="B83" s="167"/>
    </row>
    <row r="84" ht="12.75" customHeight="1">
      <c r="B84" s="167"/>
    </row>
    <row r="85" ht="12.75" customHeight="1">
      <c r="B85" s="167"/>
    </row>
    <row r="86" ht="12.75" customHeight="1">
      <c r="B86" s="167"/>
    </row>
    <row r="87" ht="12.75" customHeight="1">
      <c r="B87" s="167"/>
    </row>
    <row r="88" ht="12.75" customHeight="1">
      <c r="B88" s="167"/>
    </row>
    <row r="89" ht="12.75" customHeight="1">
      <c r="B89" s="167"/>
    </row>
    <row r="90" ht="12.75" customHeight="1">
      <c r="B90" s="167"/>
    </row>
    <row r="91" ht="12.75" customHeight="1">
      <c r="B91" s="167"/>
    </row>
    <row r="92" ht="12.75" customHeight="1">
      <c r="B92" s="167"/>
    </row>
    <row r="93" ht="12.75" customHeight="1">
      <c r="B93" s="167"/>
    </row>
    <row r="94" ht="12.75" customHeight="1">
      <c r="B94" s="167"/>
    </row>
    <row r="95" ht="12.75" customHeight="1">
      <c r="B95" s="167"/>
    </row>
    <row r="96" ht="12.75" customHeight="1">
      <c r="B96" s="167"/>
    </row>
    <row r="97" ht="12.75" customHeight="1">
      <c r="B97" s="167"/>
    </row>
    <row r="98" ht="12.75" customHeight="1">
      <c r="B98" s="167"/>
    </row>
    <row r="99" ht="12.75" customHeight="1">
      <c r="B99" s="167"/>
    </row>
    <row r="100" ht="12.75" customHeight="1">
      <c r="B100" s="167"/>
    </row>
    <row r="101" ht="12.75" customHeight="1">
      <c r="B101" s="167"/>
    </row>
    <row r="102" ht="12.75" customHeight="1">
      <c r="B102" s="167"/>
    </row>
    <row r="103" ht="12.75" customHeight="1">
      <c r="B103" s="167"/>
    </row>
    <row r="104" ht="12.75" customHeight="1">
      <c r="B104" s="167"/>
    </row>
    <row r="105" ht="12.75" customHeight="1">
      <c r="B105" s="167"/>
    </row>
    <row r="106" ht="12.75" customHeight="1">
      <c r="B106" s="167"/>
    </row>
    <row r="107" ht="12.75" customHeight="1">
      <c r="B107" s="167"/>
    </row>
    <row r="108" ht="12.75" customHeight="1">
      <c r="B108" s="167"/>
    </row>
    <row r="109" ht="12.75" customHeight="1">
      <c r="B109" s="167"/>
    </row>
    <row r="110" ht="12.75" customHeight="1">
      <c r="B110" s="167"/>
    </row>
    <row r="111" ht="12.75" customHeight="1">
      <c r="B111" s="167"/>
    </row>
    <row r="112" ht="12.75" customHeight="1">
      <c r="B112" s="167"/>
    </row>
    <row r="113" ht="12.75" customHeight="1">
      <c r="B113" s="167"/>
    </row>
    <row r="114" ht="12.75" customHeight="1">
      <c r="B114" s="167"/>
    </row>
    <row r="115" ht="12.75" customHeight="1">
      <c r="B115" s="167"/>
    </row>
    <row r="116" ht="12.75" customHeight="1">
      <c r="B116" s="167"/>
    </row>
    <row r="117" ht="12.75" customHeight="1">
      <c r="B117" s="167"/>
    </row>
    <row r="118" ht="12.75" customHeight="1">
      <c r="B118" s="167"/>
    </row>
    <row r="119" ht="12.75" customHeight="1">
      <c r="B119" s="167"/>
    </row>
    <row r="120" ht="12.75" customHeight="1">
      <c r="B120" s="167"/>
    </row>
    <row r="121" ht="12.75" customHeight="1">
      <c r="B121" s="167"/>
    </row>
    <row r="122" ht="12.75" customHeight="1">
      <c r="B122" s="167"/>
    </row>
    <row r="123" ht="12.75" customHeight="1">
      <c r="B123" s="167"/>
    </row>
    <row r="124" ht="12.75" customHeight="1">
      <c r="B124" s="167"/>
    </row>
    <row r="125" ht="12.75" customHeight="1">
      <c r="B125" s="167"/>
    </row>
    <row r="126" ht="12.75" customHeight="1">
      <c r="B126" s="167"/>
    </row>
    <row r="127" ht="12.75" customHeight="1">
      <c r="B127" s="167"/>
    </row>
    <row r="128" ht="12.75" customHeight="1">
      <c r="B128" s="167"/>
    </row>
    <row r="129" ht="12.75" customHeight="1">
      <c r="B129" s="167"/>
    </row>
    <row r="130" ht="12.75" customHeight="1">
      <c r="B130" s="167"/>
    </row>
    <row r="131" ht="12.75" customHeight="1">
      <c r="B131" s="167"/>
    </row>
    <row r="132" ht="12.75" customHeight="1">
      <c r="B132" s="167"/>
    </row>
    <row r="133" ht="12.75" customHeight="1">
      <c r="B133" s="167"/>
    </row>
    <row r="134" ht="12.75" customHeight="1">
      <c r="B134" s="167"/>
    </row>
    <row r="135" ht="12.75" customHeight="1">
      <c r="B135" s="167"/>
    </row>
    <row r="136" ht="12.75" customHeight="1">
      <c r="B136" s="167"/>
    </row>
    <row r="137" ht="12.75" customHeight="1">
      <c r="B137" s="167"/>
    </row>
    <row r="138" ht="12.75" customHeight="1">
      <c r="B138" s="167"/>
    </row>
    <row r="139" ht="12.75" customHeight="1">
      <c r="B139" s="167"/>
    </row>
    <row r="140" ht="12.75" customHeight="1">
      <c r="B140" s="167"/>
    </row>
    <row r="141" ht="12.75" customHeight="1">
      <c r="B141" s="167"/>
    </row>
    <row r="142" ht="12.75" customHeight="1">
      <c r="B142" s="167"/>
    </row>
    <row r="143" ht="12.75" customHeight="1">
      <c r="B143" s="167"/>
    </row>
    <row r="144" ht="12.75" customHeight="1">
      <c r="B144" s="167"/>
    </row>
    <row r="145" ht="12.75" customHeight="1">
      <c r="B145" s="167"/>
    </row>
    <row r="146" ht="12.75" customHeight="1">
      <c r="B146" s="167"/>
    </row>
    <row r="147" ht="12.75" customHeight="1">
      <c r="B147" s="167"/>
    </row>
    <row r="148" ht="12.75" customHeight="1">
      <c r="B148" s="167"/>
    </row>
    <row r="149" ht="12.75" customHeight="1">
      <c r="B149" s="167"/>
    </row>
    <row r="150" ht="12.75" customHeight="1">
      <c r="B150" s="167"/>
    </row>
    <row r="151" ht="12.75" customHeight="1">
      <c r="B151" s="167"/>
    </row>
    <row r="152" ht="12.75" customHeight="1">
      <c r="B152" s="167"/>
    </row>
    <row r="153" ht="12.75" customHeight="1">
      <c r="B153" s="167"/>
    </row>
    <row r="154" ht="12.75" customHeight="1">
      <c r="B154" s="167"/>
    </row>
    <row r="155" ht="12.75" customHeight="1">
      <c r="B155" s="167"/>
    </row>
    <row r="156" ht="12.75" customHeight="1">
      <c r="B156" s="167"/>
    </row>
    <row r="157" ht="12.75" customHeight="1">
      <c r="B157" s="167"/>
    </row>
    <row r="158" ht="12.75" customHeight="1">
      <c r="B158" s="167"/>
    </row>
    <row r="159" ht="12.75" customHeight="1">
      <c r="B159" s="167"/>
    </row>
    <row r="160" ht="12.75" customHeight="1">
      <c r="B160" s="167"/>
    </row>
    <row r="161" ht="12.75" customHeight="1">
      <c r="B161" s="167"/>
    </row>
    <row r="162" ht="12.75" customHeight="1">
      <c r="B162" s="167"/>
    </row>
    <row r="163" ht="12.75" customHeight="1">
      <c r="B163" s="167"/>
    </row>
    <row r="164" ht="12.75" customHeight="1">
      <c r="B164" s="167"/>
    </row>
    <row r="165" ht="12.75" customHeight="1">
      <c r="B165" s="167"/>
    </row>
    <row r="166" ht="12.75" customHeight="1">
      <c r="B166" s="167"/>
    </row>
    <row r="167" ht="12.75" customHeight="1">
      <c r="B167" s="167"/>
    </row>
    <row r="168" ht="12.75" customHeight="1">
      <c r="B168" s="167"/>
    </row>
    <row r="169" ht="12.75" customHeight="1">
      <c r="B169" s="167"/>
    </row>
    <row r="170" ht="12.75" customHeight="1">
      <c r="B170" s="167"/>
    </row>
    <row r="171" ht="12.75" customHeight="1">
      <c r="B171" s="167"/>
    </row>
    <row r="172" ht="12.75" customHeight="1">
      <c r="B172" s="167"/>
    </row>
    <row r="173" ht="12.75" customHeight="1">
      <c r="B173" s="167"/>
    </row>
    <row r="174" ht="12.75" customHeight="1">
      <c r="B174" s="167"/>
    </row>
    <row r="175" ht="12.75" customHeight="1">
      <c r="B175" s="167"/>
    </row>
    <row r="176" ht="12.75" customHeight="1">
      <c r="B176" s="167"/>
    </row>
    <row r="177" ht="12.75" customHeight="1">
      <c r="B177" s="167"/>
    </row>
    <row r="178" ht="12.75" customHeight="1">
      <c r="B178" s="167"/>
    </row>
    <row r="179" ht="12.75" customHeight="1">
      <c r="B179" s="167"/>
    </row>
    <row r="180" ht="12.75" customHeight="1">
      <c r="B180" s="167"/>
    </row>
    <row r="181" ht="12.75" customHeight="1">
      <c r="B181" s="167"/>
    </row>
    <row r="182" ht="12.75" customHeight="1">
      <c r="B182" s="167"/>
    </row>
    <row r="183" ht="12.75" customHeight="1">
      <c r="B183" s="167"/>
    </row>
    <row r="184" ht="12.75" customHeight="1">
      <c r="B184" s="167"/>
    </row>
    <row r="185" ht="12.75" customHeight="1">
      <c r="B185" s="167"/>
    </row>
    <row r="186" ht="12.75" customHeight="1">
      <c r="B186" s="167"/>
    </row>
    <row r="187" ht="12.75" customHeight="1">
      <c r="B187" s="167"/>
    </row>
    <row r="188" ht="12.75" customHeight="1">
      <c r="B188" s="167"/>
    </row>
    <row r="189" ht="12.75" customHeight="1">
      <c r="B189" s="167"/>
    </row>
    <row r="190" ht="12.75" customHeight="1">
      <c r="B190" s="167"/>
    </row>
    <row r="191" ht="12.75" customHeight="1">
      <c r="B191" s="167"/>
    </row>
    <row r="192" ht="12.75" customHeight="1">
      <c r="B192" s="167"/>
    </row>
    <row r="193" ht="12.75" customHeight="1">
      <c r="B193" s="167"/>
    </row>
    <row r="194" ht="12.75" customHeight="1">
      <c r="B194" s="167"/>
    </row>
    <row r="195" ht="12.75" customHeight="1">
      <c r="B195" s="167"/>
    </row>
    <row r="196" ht="12.75" customHeight="1">
      <c r="B196" s="167"/>
    </row>
    <row r="197" ht="12.75" customHeight="1">
      <c r="B197" s="167"/>
    </row>
    <row r="198" ht="12.75" customHeight="1">
      <c r="B198" s="167"/>
    </row>
    <row r="199" ht="12.75" customHeight="1">
      <c r="B199" s="167"/>
    </row>
    <row r="200" ht="12.75" customHeight="1">
      <c r="B200" s="167"/>
    </row>
    <row r="201" ht="12.75" customHeight="1">
      <c r="B201" s="167"/>
    </row>
    <row r="202" ht="12.75" customHeight="1">
      <c r="B202" s="167"/>
    </row>
    <row r="203" ht="12.75" customHeight="1">
      <c r="B203" s="167"/>
    </row>
    <row r="204" ht="12.75" customHeight="1">
      <c r="B204" s="167"/>
    </row>
    <row r="205" ht="12.75" customHeight="1">
      <c r="B205" s="167"/>
    </row>
    <row r="206" ht="12.75" customHeight="1">
      <c r="B206" s="167"/>
    </row>
    <row r="207" ht="12.75" customHeight="1">
      <c r="B207" s="167"/>
    </row>
    <row r="208" ht="12.75" customHeight="1">
      <c r="B208" s="167"/>
    </row>
    <row r="209" ht="12.75" customHeight="1">
      <c r="B209" s="167"/>
    </row>
    <row r="210" ht="12.75" customHeight="1">
      <c r="B210" s="167"/>
    </row>
    <row r="211" ht="12.75" customHeight="1">
      <c r="B211" s="167"/>
    </row>
    <row r="212" ht="12.75" customHeight="1">
      <c r="B212" s="167"/>
    </row>
    <row r="213" ht="12.75" customHeight="1">
      <c r="B213" s="167"/>
    </row>
    <row r="214" ht="12.75" customHeight="1">
      <c r="B214" s="167"/>
    </row>
    <row r="215" ht="12.75" customHeight="1">
      <c r="B215" s="167"/>
    </row>
    <row r="216" ht="12.75" customHeight="1">
      <c r="B216" s="167"/>
    </row>
    <row r="217" ht="12.75" customHeight="1">
      <c r="B217" s="167"/>
    </row>
    <row r="218" ht="12.75" customHeight="1">
      <c r="B218" s="167"/>
    </row>
    <row r="219" ht="12.75" customHeight="1">
      <c r="B219" s="167"/>
    </row>
    <row r="220" ht="12.75" customHeight="1">
      <c r="B220" s="167"/>
    </row>
    <row r="221" ht="12.75" customHeight="1">
      <c r="B221" s="167"/>
    </row>
    <row r="222" ht="12.75" customHeight="1">
      <c r="B222" s="167"/>
    </row>
    <row r="223" ht="12.75" customHeight="1">
      <c r="B223" s="167"/>
    </row>
    <row r="224" ht="12.75" customHeight="1">
      <c r="B224" s="167"/>
    </row>
    <row r="225" ht="12.75" customHeight="1">
      <c r="B225" s="167"/>
    </row>
    <row r="226" ht="12.75" customHeight="1">
      <c r="B226" s="167"/>
    </row>
    <row r="227" ht="12.75" customHeight="1">
      <c r="B227" s="167"/>
    </row>
    <row r="228" ht="12.75" customHeight="1">
      <c r="B228" s="167"/>
    </row>
    <row r="229" ht="12.75" customHeight="1">
      <c r="B229" s="167"/>
    </row>
    <row r="230" ht="12.75" customHeight="1">
      <c r="B230" s="167"/>
    </row>
    <row r="231" ht="12.75" customHeight="1">
      <c r="B231" s="167"/>
    </row>
    <row r="232" ht="12.75" customHeight="1">
      <c r="B232" s="167"/>
    </row>
    <row r="233" ht="12.75" customHeight="1">
      <c r="B233" s="167"/>
    </row>
    <row r="234" ht="12.75" customHeight="1">
      <c r="B234" s="167"/>
    </row>
    <row r="235" ht="12.75" customHeight="1">
      <c r="B235" s="167"/>
    </row>
    <row r="236" ht="12.75" customHeight="1">
      <c r="B236" s="167"/>
    </row>
    <row r="237" ht="12.75" customHeight="1">
      <c r="B237" s="167"/>
    </row>
    <row r="238" ht="12.75" customHeight="1">
      <c r="B238" s="167"/>
    </row>
    <row r="239" ht="12.75" customHeight="1">
      <c r="B239" s="167"/>
    </row>
    <row r="240" ht="12.75" customHeight="1">
      <c r="B240" s="167"/>
    </row>
    <row r="241" ht="12.75" customHeight="1">
      <c r="B241" s="167"/>
    </row>
    <row r="242" ht="12.75" customHeight="1">
      <c r="B242" s="167"/>
    </row>
    <row r="243" ht="12.75" customHeight="1">
      <c r="B243" s="167"/>
    </row>
    <row r="244" ht="12.75" customHeight="1">
      <c r="B244" s="167"/>
    </row>
    <row r="245" ht="12.75" customHeight="1">
      <c r="B245" s="167"/>
    </row>
    <row r="246" ht="12.75" customHeight="1">
      <c r="B246" s="167"/>
    </row>
    <row r="247" ht="12.75" customHeight="1">
      <c r="B247" s="167"/>
    </row>
    <row r="248" ht="12.75" customHeight="1">
      <c r="B248" s="167"/>
    </row>
    <row r="249" ht="12.75" customHeight="1">
      <c r="B249" s="167"/>
    </row>
    <row r="250" ht="12.75" customHeight="1">
      <c r="B250" s="167"/>
    </row>
    <row r="251" ht="12.75" customHeight="1">
      <c r="B251" s="167"/>
    </row>
    <row r="252" ht="12.75" customHeight="1">
      <c r="B252" s="167"/>
    </row>
    <row r="253" ht="12.75" customHeight="1">
      <c r="B253" s="167"/>
    </row>
    <row r="254" ht="12.75" customHeight="1">
      <c r="B254" s="167"/>
    </row>
    <row r="255" ht="12.75" customHeight="1">
      <c r="B255" s="167"/>
    </row>
    <row r="256" ht="12.75" customHeight="1">
      <c r="B256" s="167"/>
    </row>
    <row r="257" ht="12.75" customHeight="1">
      <c r="B257" s="167"/>
    </row>
    <row r="258" ht="12.75" customHeight="1">
      <c r="B258" s="167"/>
    </row>
    <row r="259" ht="12.75" customHeight="1">
      <c r="B259" s="167"/>
    </row>
    <row r="260" ht="12.75" customHeight="1">
      <c r="B260" s="167"/>
    </row>
    <row r="261" ht="12.75" customHeight="1">
      <c r="B261" s="167"/>
    </row>
    <row r="262" ht="12.75" customHeight="1">
      <c r="B262" s="167"/>
    </row>
    <row r="263" ht="12.75" customHeight="1">
      <c r="B263" s="167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2001-10-06T14:13:04Z</dcterms:created>
  <dc:creator>Arne H Pedersen</dc:creator>
</cp:coreProperties>
</file>