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m7s9fUI1GYPRnbej2cOoil5jju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ID#AAAAXQf0ghs
NVF    (2022-06-17 06:20:36)
Bruk minus (-) for underkjent. Feks -140
Bruk N og F for neste og første, feks 170F og 175N</t>
      </text>
    </comment>
    <comment authorId="0" ref="U7">
      <text>
        <t xml:space="preserve">======
ID#AAAAXQf0ghY
SLB    (2022-06-17 06:20:36)
Denne kononnen printes ikke</t>
      </text>
    </comment>
    <comment authorId="0" ref="C27">
      <text>
        <t xml:space="preserve">======
ID#AAAAXQf0ghc
Arne H. Pedersen    (2022-06-17 06:20:36)
Navn, klubb, dommer grad</t>
      </text>
    </comment>
    <comment authorId="0" ref="I28">
      <text>
        <t xml:space="preserve">======
ID#AAAAXQf0ghM
Arne H. Pedersen    (2022-06-17 06:20:36)
Navn, klubb, dommer grad</t>
      </text>
    </comment>
    <comment authorId="0" ref="Q7">
      <text>
        <t xml:space="preserve">======
ID#AAAAXQf0ghA
SLB    (2022-06-17 06:20:36)
Automatisk, ikke skriv I dette feltet
Svar ja/yes til Macro
under opstart</t>
      </text>
    </comment>
    <comment authorId="0" ref="R7">
      <text>
        <t xml:space="preserve">======
ID#AAAAbd3lsKg
SLB    (2022-06-17 06:20:36)
Automatisk, ikke skriv I dette feltet
Svar ja/yes til Macro
under opstart</t>
      </text>
    </comment>
    <comment authorId="0" ref="C34">
      <text>
        <t xml:space="preserve">======
ID#AAAAbd3lsKc
Arne H. Pedersen    (2022-06-17 06:20:36)
Navn, klubb, dommer grad</t>
      </text>
    </comment>
    <comment authorId="0" ref="C36">
      <text>
        <t xml:space="preserve">======
ID#AAAAbd3lsKQ
Arne H. Pedersen    (2022-06-17 06:20:36)
Navn, klubb, dommer grad</t>
      </text>
    </comment>
    <comment authorId="0" ref="I27">
      <text>
        <t xml:space="preserve">======
ID#AAAAbd3lsKM
Arne H. Pedersen    (2022-06-17 06:20:36)
Navn, klubb, dommer grad</t>
      </text>
    </comment>
    <comment authorId="0" ref="O7">
      <text>
        <t xml:space="preserve">======
ID#AAAAbd3lsKI
SLB    (2022-06-17 06:20:36)
Automatisk, ikke skriv I dette feltet</t>
      </text>
    </comment>
    <comment authorId="0" ref="P7">
      <text>
        <t xml:space="preserve">======
ID#AAAAbd3lsKE
SLB    (2022-06-17 06:20:36)
Automatisk, ikke skriv I dette feltet</t>
      </text>
    </comment>
    <comment authorId="0" ref="I7">
      <text>
        <t xml:space="preserve">======
ID#AAAAbd3lsJ0
NVF    (2022-06-17 06:20:36)
Bruk minus (-) for underkjent. Feks -140
Bruk N og F for neste og første, feks 170F og 175N</t>
      </text>
    </comment>
    <comment authorId="0" ref="I30">
      <text>
        <t xml:space="preserve">======
ID#AAAAbd3lsJ4
Arne H. Pedersen    (2022-06-17 06:20:36)
Navn, klubb, dommer grad</t>
      </text>
    </comment>
    <comment authorId="0" ref="B7">
      <text>
        <t xml:space="preserve">======
ID#AAAAbd3lsJs
SLB    (2022-06-17 06:20:36)
I Norge bruke vi kun en desimal, internasjonalt 2, vi bør bruke 2 dersom innveiings vekta tillater det.</t>
      </text>
    </comment>
    <comment authorId="0" ref="C7">
      <text>
        <t xml:space="preserve">======
ID#AAAAbd3lsJk
Schlumberger    (2022-06-17 06:20:36)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hMEa5asdVkvNuy3UMsBXP09uaMKg=="/>
    </ext>
  </extLst>
</comments>
</file>

<file path=xl/sharedStrings.xml><?xml version="1.0" encoding="utf-8"?>
<sst xmlns="http://schemas.openxmlformats.org/spreadsheetml/2006/main" count="107" uniqueCount="79">
  <si>
    <t>S t e v n e p r o t o k o l l   fra 2021</t>
  </si>
  <si>
    <t>Norges Vektløfterforbund</t>
  </si>
  <si>
    <t>Stevnekat:</t>
  </si>
  <si>
    <t xml:space="preserve"> Seriestevne</t>
  </si>
  <si>
    <t>Arrangør:</t>
  </si>
  <si>
    <t>Tysvær Vektløfterklubb</t>
  </si>
  <si>
    <t>Sted:</t>
  </si>
  <si>
    <t>Tysværtunet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</si>
  <si>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</si>
  <si>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</si>
  <si>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</si>
  <si>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</si>
  <si>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</si>
  <si>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</si>
  <si>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</si>
  <si>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</si>
  <si>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</si>
  <si>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</si>
  <si>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</si>
  <si>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</si>
  <si>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</si>
  <si>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</si>
  <si>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</si>
  <si>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</si>
  <si>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</si>
  <si>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</si>
  <si>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</si>
  <si>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</si>
  <si>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</si>
  <si>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</si>
  <si>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</si>
  <si>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</si>
  <si>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</si>
  <si>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</si>
  <si>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</si>
  <si>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</si>
  <si>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</si>
  <si>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</si>
  <si>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</si>
  <si>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</si>
  <si>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96</t>
  </si>
  <si>
    <t>M1</t>
  </si>
  <si>
    <t>Robin Ingemann Hansen</t>
  </si>
  <si>
    <t>Tysvær VK</t>
  </si>
  <si>
    <t>59</t>
  </si>
  <si>
    <t>UK</t>
  </si>
  <si>
    <t>Rina Tysse</t>
  </si>
  <si>
    <t>61</t>
  </si>
  <si>
    <t>UM</t>
  </si>
  <si>
    <t>Sean Elliot Rafols Paudel</t>
  </si>
  <si>
    <t>Aleksander Låte Svendsbøe</t>
  </si>
  <si>
    <t xml:space="preserve"> </t>
  </si>
  <si>
    <t>Liam Nes</t>
  </si>
  <si>
    <t>102+</t>
  </si>
  <si>
    <t>Ove Berge Christiansen</t>
  </si>
  <si>
    <t>81</t>
  </si>
  <si>
    <t>SM</t>
  </si>
  <si>
    <t>Johannes Myhre</t>
  </si>
  <si>
    <t>76</t>
  </si>
  <si>
    <t>K1</t>
  </si>
  <si>
    <t>Merete Ree</t>
  </si>
  <si>
    <t>Stevnets leder:</t>
  </si>
  <si>
    <t>Dag Rønnevik, TVK, F</t>
  </si>
  <si>
    <t xml:space="preserve">Dommere:                                  </t>
  </si>
  <si>
    <t>Jean Martin Monclair,TVK ,F</t>
  </si>
  <si>
    <t>Roy Johan Andersen Revheim, TVK, F , Jan Inge Hammer, TVK ,F</t>
  </si>
  <si>
    <t>Jury:</t>
  </si>
  <si>
    <t>André Krokedal Kaland, TVK,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</si>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</sst>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readingOrder="0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readingOrder="0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44728.0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91.6</v>
      </c>
      <c r="C9" s="42" t="s">
        <v>41</v>
      </c>
      <c r="D9" s="43">
        <v>27528.0</v>
      </c>
      <c r="E9" s="44"/>
      <c r="F9" s="45" t="s">
        <v>42</v>
      </c>
      <c r="G9" s="46" t="s">
        <v>43</v>
      </c>
      <c r="H9" s="47">
        <v>40.0</v>
      </c>
      <c r="I9" s="48">
        <v>45.0</v>
      </c>
      <c r="J9" s="49">
        <v>-50.0</v>
      </c>
      <c r="K9" s="50">
        <v>50.0</v>
      </c>
      <c r="L9" s="51">
        <v>60.0</v>
      </c>
      <c r="M9" s="51">
        <v>-70.0</v>
      </c>
      <c r="N9" s="52">
        <f t="shared" ref="N9:N24" si="1">IF(MAX(H9:J9)&lt;0,0,TRUNC(MAX(H9:J9)/1)*1)</f>
        <v>45</v>
      </c>
      <c r="O9" s="52">
        <f t="shared" ref="O9:O24" si="2">IF(MAX(K9:M9)&lt;0,0,TRUNC(MAX(K9:M9)/1)*1)</f>
        <v>60</v>
      </c>
      <c r="P9" s="52">
        <f t="shared" ref="P9:P24" si="3">IF(N9=0,0,IF(O9=0,0,SUM(N9:O9)))</f>
        <v>105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120.5472612</v>
      </c>
      <c r="R9" s="54">
        <f t="shared" ref="R9:R24" si="5">IF(Y9=1,Q9*AB9,"")</f>
        <v>148.6347731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1.148069154</v>
      </c>
      <c r="V9" s="58">
        <f>R5</f>
        <v>44728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47</v>
      </c>
      <c r="Y9" s="60">
        <f t="shared" ref="Y9:Y24" si="9">IF(X9&gt;34,1,0)</f>
        <v>1</v>
      </c>
      <c r="Z9" s="61">
        <f>IF(Y9=1,LOOKUP(X9,'Meltzer-Faber'!A3:A63,'Meltzer-Faber'!B3:B63))</f>
        <v>1.233</v>
      </c>
      <c r="AA9" s="62">
        <f>IF(Y9=1,LOOKUP(X9,'Meltzer-Faber'!A3:A63,'Meltzer-Faber'!C3:C63))</f>
        <v>1.265</v>
      </c>
      <c r="AB9" s="62">
        <f t="shared" ref="AB9:AB24" si="10">IF(W9="m",Z9,IF(W9="k",AA9,""))</f>
        <v>1.233</v>
      </c>
    </row>
    <row r="10" ht="19.5" customHeight="1">
      <c r="A10" s="40" t="s">
        <v>44</v>
      </c>
      <c r="B10" s="41">
        <v>56.9</v>
      </c>
      <c r="C10" s="42" t="s">
        <v>45</v>
      </c>
      <c r="D10" s="43">
        <v>38515.0</v>
      </c>
      <c r="E10" s="44"/>
      <c r="F10" s="45" t="s">
        <v>46</v>
      </c>
      <c r="G10" s="46" t="s">
        <v>43</v>
      </c>
      <c r="H10" s="47">
        <v>24.0</v>
      </c>
      <c r="I10" s="48">
        <v>26.0</v>
      </c>
      <c r="J10" s="49">
        <v>-28.0</v>
      </c>
      <c r="K10" s="50">
        <v>24.0</v>
      </c>
      <c r="L10" s="51">
        <v>27.0</v>
      </c>
      <c r="M10" s="51">
        <v>31.0</v>
      </c>
      <c r="N10" s="52">
        <f t="shared" si="1"/>
        <v>26</v>
      </c>
      <c r="O10" s="52">
        <f t="shared" si="2"/>
        <v>31</v>
      </c>
      <c r="P10" s="52">
        <f t="shared" si="3"/>
        <v>57</v>
      </c>
      <c r="Q10" s="54">
        <f t="shared" si="4"/>
        <v>79.74650923</v>
      </c>
      <c r="R10" s="54" t="str">
        <f t="shared" si="5"/>
        <v/>
      </c>
      <c r="S10" s="63"/>
      <c r="T10" s="64"/>
      <c r="U10" s="57">
        <f t="shared" si="6"/>
        <v>1.399061565</v>
      </c>
      <c r="V10" s="58">
        <f>R5</f>
        <v>44728</v>
      </c>
      <c r="W10" s="1" t="str">
        <f t="shared" si="7"/>
        <v>k</v>
      </c>
      <c r="X10" s="59">
        <f t="shared" si="8"/>
        <v>17</v>
      </c>
      <c r="Y10" s="65">
        <f t="shared" si="9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b">
        <f t="shared" si="10"/>
        <v>0</v>
      </c>
    </row>
    <row r="11" ht="19.5" customHeight="1">
      <c r="A11" s="40" t="s">
        <v>47</v>
      </c>
      <c r="B11" s="41">
        <v>60.5</v>
      </c>
      <c r="C11" s="42" t="s">
        <v>48</v>
      </c>
      <c r="D11" s="43">
        <v>39222.0</v>
      </c>
      <c r="E11" s="44"/>
      <c r="F11" s="45" t="s">
        <v>49</v>
      </c>
      <c r="G11" s="46" t="s">
        <v>43</v>
      </c>
      <c r="H11" s="47">
        <v>35.0</v>
      </c>
      <c r="I11" s="48">
        <v>40.0</v>
      </c>
      <c r="J11" s="49">
        <v>-43.0</v>
      </c>
      <c r="K11" s="50">
        <v>50.0</v>
      </c>
      <c r="L11" s="51">
        <v>-56.0</v>
      </c>
      <c r="M11" s="51">
        <v>-56.0</v>
      </c>
      <c r="N11" s="52">
        <f t="shared" si="1"/>
        <v>40</v>
      </c>
      <c r="O11" s="52">
        <f t="shared" si="2"/>
        <v>50</v>
      </c>
      <c r="P11" s="52">
        <f t="shared" si="3"/>
        <v>90</v>
      </c>
      <c r="Q11" s="54">
        <f t="shared" si="4"/>
        <v>130.3518344</v>
      </c>
      <c r="R11" s="54" t="str">
        <f t="shared" si="5"/>
        <v/>
      </c>
      <c r="S11" s="63"/>
      <c r="T11" s="64"/>
      <c r="U11" s="57">
        <f t="shared" si="6"/>
        <v>1.448353716</v>
      </c>
      <c r="V11" s="58">
        <f>R5</f>
        <v>44728</v>
      </c>
      <c r="W11" s="1" t="str">
        <f t="shared" si="7"/>
        <v>m</v>
      </c>
      <c r="X11" s="59">
        <f t="shared" si="8"/>
        <v>15</v>
      </c>
      <c r="Y11" s="60">
        <f t="shared" si="9"/>
        <v>0</v>
      </c>
      <c r="Z11" s="66" t="b">
        <f>IF(Y11=1,LOOKUP(X11,'Meltzer-Faber'!A3:A63,'Meltzer-Faber'!B3:B63))</f>
        <v>0</v>
      </c>
      <c r="AA11" s="67" t="b">
        <f>IF(Y11=1,LOOKUP(X11,'Meltzer-Faber'!A3:A63,'Meltzer-Faber'!C3:C63))</f>
        <v>0</v>
      </c>
      <c r="AB11" s="67" t="b">
        <f t="shared" si="10"/>
        <v>0</v>
      </c>
    </row>
    <row r="12" ht="19.5" customHeight="1">
      <c r="A12" s="40" t="s">
        <v>47</v>
      </c>
      <c r="B12" s="41">
        <v>57.9</v>
      </c>
      <c r="C12" s="42" t="s">
        <v>48</v>
      </c>
      <c r="D12" s="43">
        <v>39543.0</v>
      </c>
      <c r="E12" s="44"/>
      <c r="F12" s="68" t="s">
        <v>50</v>
      </c>
      <c r="G12" s="46" t="s">
        <v>43</v>
      </c>
      <c r="H12" s="47">
        <v>29.0</v>
      </c>
      <c r="I12" s="48">
        <v>32.0</v>
      </c>
      <c r="J12" s="49">
        <v>36.0</v>
      </c>
      <c r="K12" s="50">
        <v>38.0</v>
      </c>
      <c r="L12" s="51">
        <v>42.0</v>
      </c>
      <c r="M12" s="51">
        <v>47.0</v>
      </c>
      <c r="N12" s="52">
        <f t="shared" si="1"/>
        <v>36</v>
      </c>
      <c r="O12" s="52">
        <f t="shared" si="2"/>
        <v>47</v>
      </c>
      <c r="P12" s="52">
        <f t="shared" si="3"/>
        <v>83</v>
      </c>
      <c r="Q12" s="54">
        <f t="shared" si="4"/>
        <v>124.0213439</v>
      </c>
      <c r="R12" s="54" t="str">
        <f t="shared" si="5"/>
        <v/>
      </c>
      <c r="S12" s="63"/>
      <c r="T12" s="64" t="s">
        <v>51</v>
      </c>
      <c r="U12" s="57">
        <f t="shared" si="6"/>
        <v>1.494233059</v>
      </c>
      <c r="V12" s="58">
        <f>R5</f>
        <v>44728</v>
      </c>
      <c r="W12" s="1" t="str">
        <f t="shared" si="7"/>
        <v>m</v>
      </c>
      <c r="X12" s="59">
        <f t="shared" si="8"/>
        <v>14</v>
      </c>
      <c r="Y12" s="60">
        <f t="shared" si="9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b">
        <f t="shared" si="10"/>
        <v>0</v>
      </c>
    </row>
    <row r="13" ht="19.5" customHeight="1">
      <c r="A13" s="40" t="s">
        <v>47</v>
      </c>
      <c r="B13" s="41">
        <v>58.0</v>
      </c>
      <c r="C13" s="42" t="s">
        <v>48</v>
      </c>
      <c r="D13" s="43">
        <v>39494.0</v>
      </c>
      <c r="E13" s="44"/>
      <c r="F13" s="68" t="s">
        <v>52</v>
      </c>
      <c r="G13" s="46" t="s">
        <v>43</v>
      </c>
      <c r="H13" s="47">
        <v>20.0</v>
      </c>
      <c r="I13" s="48">
        <v>23.0</v>
      </c>
      <c r="J13" s="49">
        <v>-25.0</v>
      </c>
      <c r="K13" s="50">
        <v>30.0</v>
      </c>
      <c r="L13" s="51">
        <v>34.0</v>
      </c>
      <c r="M13" s="51">
        <v>38.0</v>
      </c>
      <c r="N13" s="52">
        <f t="shared" si="1"/>
        <v>23</v>
      </c>
      <c r="O13" s="52">
        <f t="shared" si="2"/>
        <v>38</v>
      </c>
      <c r="P13" s="52">
        <f t="shared" si="3"/>
        <v>61</v>
      </c>
      <c r="Q13" s="54">
        <f t="shared" si="4"/>
        <v>91.03445262</v>
      </c>
      <c r="R13" s="54" t="str">
        <f t="shared" si="5"/>
        <v/>
      </c>
      <c r="S13" s="63"/>
      <c r="T13" s="64" t="s">
        <v>51</v>
      </c>
      <c r="U13" s="57">
        <f t="shared" si="6"/>
        <v>1.492368076</v>
      </c>
      <c r="V13" s="58">
        <f>R5</f>
        <v>44728</v>
      </c>
      <c r="W13" s="1" t="str">
        <f t="shared" si="7"/>
        <v>m</v>
      </c>
      <c r="X13" s="59">
        <f t="shared" si="8"/>
        <v>14</v>
      </c>
      <c r="Y13" s="60">
        <f t="shared" si="9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b">
        <f t="shared" si="10"/>
        <v>0</v>
      </c>
    </row>
    <row r="14" ht="19.5" customHeight="1">
      <c r="A14" s="40" t="s">
        <v>53</v>
      </c>
      <c r="B14" s="41">
        <v>108.8</v>
      </c>
      <c r="C14" s="42" t="s">
        <v>48</v>
      </c>
      <c r="D14" s="43">
        <v>39854.0</v>
      </c>
      <c r="E14" s="44"/>
      <c r="F14" s="68" t="s">
        <v>54</v>
      </c>
      <c r="G14" s="46" t="s">
        <v>43</v>
      </c>
      <c r="H14" s="47">
        <v>33.0</v>
      </c>
      <c r="I14" s="48">
        <v>35.0</v>
      </c>
      <c r="J14" s="49">
        <v>-40.0</v>
      </c>
      <c r="K14" s="50">
        <v>40.0</v>
      </c>
      <c r="L14" s="51">
        <v>49.0</v>
      </c>
      <c r="M14" s="51">
        <v>52.0</v>
      </c>
      <c r="N14" s="52">
        <f t="shared" si="1"/>
        <v>35</v>
      </c>
      <c r="O14" s="52">
        <f t="shared" si="2"/>
        <v>52</v>
      </c>
      <c r="P14" s="52">
        <f t="shared" si="3"/>
        <v>87</v>
      </c>
      <c r="Q14" s="54">
        <f t="shared" si="4"/>
        <v>93.7448977</v>
      </c>
      <c r="R14" s="54" t="str">
        <f t="shared" si="5"/>
        <v/>
      </c>
      <c r="S14" s="63"/>
      <c r="T14" s="64" t="s">
        <v>51</v>
      </c>
      <c r="U14" s="57">
        <f t="shared" si="6"/>
        <v>1.07752756</v>
      </c>
      <c r="V14" s="58">
        <f>R5</f>
        <v>44728</v>
      </c>
      <c r="W14" s="1" t="str">
        <f t="shared" si="7"/>
        <v>m</v>
      </c>
      <c r="X14" s="59">
        <f t="shared" si="8"/>
        <v>13</v>
      </c>
      <c r="Y14" s="60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b">
        <f t="shared" si="10"/>
        <v>0</v>
      </c>
    </row>
    <row r="15" ht="19.5" customHeight="1">
      <c r="A15" s="40" t="s">
        <v>55</v>
      </c>
      <c r="B15" s="41">
        <v>72.1</v>
      </c>
      <c r="C15" s="42" t="s">
        <v>56</v>
      </c>
      <c r="D15" s="43">
        <v>35977.0</v>
      </c>
      <c r="E15" s="44"/>
      <c r="F15" s="68" t="s">
        <v>57</v>
      </c>
      <c r="G15" s="46" t="s">
        <v>43</v>
      </c>
      <c r="H15" s="47">
        <v>45.0</v>
      </c>
      <c r="I15" s="48">
        <v>53.0</v>
      </c>
      <c r="J15" s="49">
        <v>58.0</v>
      </c>
      <c r="K15" s="50">
        <v>65.0</v>
      </c>
      <c r="L15" s="51">
        <v>73.0</v>
      </c>
      <c r="M15" s="51">
        <v>80.0</v>
      </c>
      <c r="N15" s="52">
        <f t="shared" si="1"/>
        <v>58</v>
      </c>
      <c r="O15" s="52">
        <f t="shared" si="2"/>
        <v>80</v>
      </c>
      <c r="P15" s="52">
        <f t="shared" si="3"/>
        <v>138</v>
      </c>
      <c r="Q15" s="54">
        <f t="shared" si="4"/>
        <v>178.7005653</v>
      </c>
      <c r="R15" s="54" t="str">
        <f t="shared" si="5"/>
        <v/>
      </c>
      <c r="S15" s="63"/>
      <c r="T15" s="64"/>
      <c r="U15" s="57">
        <f t="shared" si="6"/>
        <v>1.294931632</v>
      </c>
      <c r="V15" s="58">
        <f>R5</f>
        <v>44728</v>
      </c>
      <c r="W15" s="1" t="str">
        <f t="shared" si="7"/>
        <v>m</v>
      </c>
      <c r="X15" s="59">
        <f t="shared" si="8"/>
        <v>24</v>
      </c>
      <c r="Y15" s="60">
        <f t="shared" si="9"/>
        <v>0</v>
      </c>
      <c r="Z15" s="66" t="b">
        <f>IF(Y15=1,LOOKUP(X15,'Meltzer-Faber'!A3:A63,'Meltzer-Faber'!B3:B63))</f>
        <v>0</v>
      </c>
      <c r="AA15" s="67" t="b">
        <f>IF(Y15=1,LOOKUP(X15,'Meltzer-Faber'!A3:A63,'Meltzer-Faber'!C3:C63))</f>
        <v>0</v>
      </c>
      <c r="AB15" s="67" t="b">
        <f t="shared" si="10"/>
        <v>0</v>
      </c>
    </row>
    <row r="16" ht="19.5" customHeight="1">
      <c r="A16" s="40" t="s">
        <v>58</v>
      </c>
      <c r="B16" s="41">
        <v>71.1</v>
      </c>
      <c r="C16" s="42" t="s">
        <v>59</v>
      </c>
      <c r="D16" s="43">
        <v>30454.0</v>
      </c>
      <c r="E16" s="44"/>
      <c r="F16" s="68" t="s">
        <v>60</v>
      </c>
      <c r="G16" s="46" t="s">
        <v>43</v>
      </c>
      <c r="H16" s="47">
        <v>48.0</v>
      </c>
      <c r="I16" s="48">
        <v>52.0</v>
      </c>
      <c r="J16" s="49">
        <v>56.0</v>
      </c>
      <c r="K16" s="50">
        <v>-62.0</v>
      </c>
      <c r="L16" s="51">
        <v>65.0</v>
      </c>
      <c r="M16" s="51">
        <v>71.0</v>
      </c>
      <c r="N16" s="52">
        <f t="shared" si="1"/>
        <v>56</v>
      </c>
      <c r="O16" s="52">
        <f t="shared" si="2"/>
        <v>71</v>
      </c>
      <c r="P16" s="52">
        <f t="shared" si="3"/>
        <v>127</v>
      </c>
      <c r="Q16" s="54">
        <f t="shared" si="4"/>
        <v>155.4398257</v>
      </c>
      <c r="R16" s="54">
        <f t="shared" si="5"/>
        <v>174.7143641</v>
      </c>
      <c r="S16" s="63"/>
      <c r="T16" s="64"/>
      <c r="U16" s="57">
        <f t="shared" si="6"/>
        <v>1.223935636</v>
      </c>
      <c r="V16" s="58">
        <f>R5</f>
        <v>44728</v>
      </c>
      <c r="W16" s="1" t="str">
        <f t="shared" si="7"/>
        <v>k</v>
      </c>
      <c r="X16" s="59">
        <f t="shared" si="8"/>
        <v>39</v>
      </c>
      <c r="Y16" s="60">
        <f t="shared" si="9"/>
        <v>1</v>
      </c>
      <c r="Z16" s="61">
        <f>IF(Y16=1,LOOKUP(X16,'Meltzer-Faber'!A3:A63,'Meltzer-Faber'!B3:B63))</f>
        <v>1.122</v>
      </c>
      <c r="AA16" s="62">
        <f>IF(Y16=1,LOOKUP(X16,'Meltzer-Faber'!A3:A63,'Meltzer-Faber'!C3:C63))</f>
        <v>1.124</v>
      </c>
      <c r="AB16" s="62">
        <f t="shared" si="10"/>
        <v>1.124</v>
      </c>
    </row>
    <row r="17" ht="19.5" customHeight="1">
      <c r="A17" s="69"/>
      <c r="B17" s="41"/>
      <c r="C17" s="42"/>
      <c r="D17" s="43"/>
      <c r="E17" s="44"/>
      <c r="F17" s="68"/>
      <c r="G17" s="45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>
        <f>R5</f>
        <v>44728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str">
        <f t="shared" si="10"/>
        <v/>
      </c>
    </row>
    <row r="18" ht="19.5" customHeight="1">
      <c r="A18" s="69"/>
      <c r="B18" s="41"/>
      <c r="C18" s="42"/>
      <c r="D18" s="43"/>
      <c r="E18" s="44"/>
      <c r="F18" s="68"/>
      <c r="G18" s="45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51</v>
      </c>
      <c r="U18" s="57" t="str">
        <f t="shared" si="6"/>
        <v/>
      </c>
      <c r="V18" s="58">
        <f>R5</f>
        <v>44728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</row>
    <row r="19" ht="19.5" customHeight="1">
      <c r="A19" s="69"/>
      <c r="B19" s="41"/>
      <c r="C19" s="42"/>
      <c r="D19" s="43"/>
      <c r="E19" s="44"/>
      <c r="F19" s="68"/>
      <c r="G19" s="45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44728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</row>
    <row r="20" ht="19.5" customHeight="1">
      <c r="A20" s="69"/>
      <c r="B20" s="41"/>
      <c r="C20" s="42"/>
      <c r="D20" s="43"/>
      <c r="E20" s="44"/>
      <c r="F20" s="68"/>
      <c r="G20" s="45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44728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</row>
    <row r="21" ht="19.5" customHeight="1">
      <c r="A21" s="69"/>
      <c r="B21" s="41"/>
      <c r="C21" s="42"/>
      <c r="D21" s="43"/>
      <c r="E21" s="44"/>
      <c r="F21" s="68"/>
      <c r="G21" s="45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44728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</row>
    <row r="22" ht="19.5" customHeight="1">
      <c r="A22" s="69"/>
      <c r="B22" s="41"/>
      <c r="C22" s="42"/>
      <c r="D22" s="43"/>
      <c r="E22" s="44"/>
      <c r="F22" s="68"/>
      <c r="G22" s="45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44728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</row>
    <row r="23" ht="19.5" customHeight="1">
      <c r="A23" s="69"/>
      <c r="B23" s="41"/>
      <c r="C23" s="42"/>
      <c r="D23" s="43"/>
      <c r="E23" s="44"/>
      <c r="F23" s="68"/>
      <c r="G23" s="45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44728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</row>
    <row r="24" ht="19.5" customHeight="1">
      <c r="A24" s="69"/>
      <c r="B24" s="41"/>
      <c r="C24" s="42"/>
      <c r="D24" s="43"/>
      <c r="E24" s="44"/>
      <c r="F24" s="68"/>
      <c r="G24" s="45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>
        <f>R5</f>
        <v>44728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51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61</v>
      </c>
      <c r="C27" s="17" t="s">
        <v>62</v>
      </c>
      <c r="G27" s="88" t="s">
        <v>63</v>
      </c>
      <c r="H27" s="17">
        <v>1.0</v>
      </c>
      <c r="I27" s="17" t="s">
        <v>64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89" t="s">
        <v>51</v>
      </c>
      <c r="H28" s="17">
        <v>2.0</v>
      </c>
      <c r="I28" s="17" t="s">
        <v>65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66</v>
      </c>
      <c r="C29" s="17"/>
      <c r="G29" s="90"/>
      <c r="H29" s="17">
        <v>3.0</v>
      </c>
      <c r="I29" s="17" t="s">
        <v>67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68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69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70</v>
      </c>
      <c r="C34" s="17" t="s">
        <v>62</v>
      </c>
      <c r="G34" s="93" t="s">
        <v>71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72</v>
      </c>
      <c r="B36" s="96"/>
      <c r="C36" s="17" t="s">
        <v>62</v>
      </c>
      <c r="G36" s="93" t="s">
        <v>73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74</v>
      </c>
      <c r="B38" s="96"/>
      <c r="C38" s="97" t="s">
        <v>75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76</v>
      </c>
    </row>
    <row r="2" ht="12.75" customHeight="1">
      <c r="A2" s="102" t="s">
        <v>36</v>
      </c>
      <c r="B2" s="103" t="s">
        <v>77</v>
      </c>
      <c r="C2" s="104" t="s">
        <v>78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