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rne_grostad_vektlofting_no/Documents/2022/Stevneprotokoller/"/>
    </mc:Choice>
  </mc:AlternateContent>
  <xr:revisionPtr revIDLastSave="0" documentId="8_{44D95CFD-89FC-4B8D-BEFF-379718AF0C2D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Pulje 1" sheetId="34" r:id="rId1"/>
    <sheet name="Meltzer-Faber" sheetId="23" state="hidden" r:id="rId2"/>
    <sheet name="Module1" sheetId="2" state="veryHidden" r:id="rId3"/>
  </sheets>
  <definedNames>
    <definedName name="_xlnm.Print_Area" localSheetId="0">'Pulje 1'!$A$1:$T$41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5" i="34" l="1"/>
  <c r="U16" i="34"/>
  <c r="U17" i="34"/>
  <c r="U18" i="34"/>
  <c r="U19" i="34"/>
  <c r="U20" i="34"/>
  <c r="U21" i="34"/>
  <c r="U22" i="34"/>
  <c r="U23" i="34"/>
  <c r="U24" i="34"/>
  <c r="W11" i="34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Q15" i="34"/>
  <c r="Q16" i="34"/>
  <c r="Q17" i="34"/>
  <c r="Q18" i="34"/>
  <c r="Q19" i="34"/>
  <c r="Q20" i="34"/>
  <c r="Q21" i="34"/>
  <c r="Q22" i="34"/>
  <c r="Q23" i="34"/>
  <c r="Q24" i="34"/>
  <c r="AB13" i="34"/>
  <c r="AB17" i="34"/>
  <c r="AB21" i="34"/>
  <c r="AB12" i="34"/>
  <c r="AB15" i="34"/>
  <c r="AB16" i="34"/>
  <c r="AB18" i="34"/>
  <c r="AB19" i="34"/>
  <c r="AB20" i="34"/>
  <c r="AB22" i="34"/>
  <c r="W9" i="34"/>
  <c r="V9" i="34"/>
  <c r="X9" i="34"/>
  <c r="Y9" i="34"/>
  <c r="Y25" i="34"/>
  <c r="X25" i="34"/>
  <c r="AA9" i="34"/>
  <c r="Z9" i="34"/>
  <c r="AB9" i="34"/>
  <c r="V24" i="34"/>
  <c r="X24" i="34"/>
  <c r="Y24" i="34"/>
  <c r="O24" i="34"/>
  <c r="N24" i="34"/>
  <c r="V23" i="34"/>
  <c r="X23" i="34"/>
  <c r="Y23" i="34"/>
  <c r="O23" i="34"/>
  <c r="N23" i="34"/>
  <c r="V22" i="34"/>
  <c r="X22" i="34"/>
  <c r="Y22" i="34"/>
  <c r="P22" i="34"/>
  <c r="O22" i="34"/>
  <c r="N22" i="34"/>
  <c r="V21" i="34"/>
  <c r="X21" i="34"/>
  <c r="Y21" i="34"/>
  <c r="O21" i="34"/>
  <c r="N21" i="34"/>
  <c r="P21" i="34"/>
  <c r="V20" i="34"/>
  <c r="X20" i="34"/>
  <c r="Y20" i="34"/>
  <c r="O20" i="34"/>
  <c r="N20" i="34"/>
  <c r="P20" i="34"/>
  <c r="V19" i="34"/>
  <c r="X19" i="34"/>
  <c r="Y19" i="34"/>
  <c r="P19" i="34"/>
  <c r="O19" i="34"/>
  <c r="N19" i="34"/>
  <c r="V18" i="34"/>
  <c r="X18" i="34"/>
  <c r="Y18" i="34"/>
  <c r="O18" i="34"/>
  <c r="N18" i="34"/>
  <c r="P18" i="34"/>
  <c r="V17" i="34"/>
  <c r="X17" i="34"/>
  <c r="Y17" i="34"/>
  <c r="O17" i="34"/>
  <c r="N17" i="34"/>
  <c r="P17" i="34"/>
  <c r="V16" i="34"/>
  <c r="X16" i="34"/>
  <c r="Y16" i="34"/>
  <c r="O16" i="34"/>
  <c r="N16" i="34"/>
  <c r="V15" i="34"/>
  <c r="X15" i="34"/>
  <c r="Y15" i="34"/>
  <c r="O15" i="34"/>
  <c r="N15" i="34"/>
  <c r="P15" i="34"/>
  <c r="V14" i="34"/>
  <c r="X14" i="34"/>
  <c r="Y14" i="34"/>
  <c r="O14" i="34"/>
  <c r="N14" i="34"/>
  <c r="V13" i="34"/>
  <c r="X13" i="34"/>
  <c r="Y13" i="34"/>
  <c r="O13" i="34"/>
  <c r="N13" i="34"/>
  <c r="V12" i="34"/>
  <c r="X12" i="34"/>
  <c r="Y12" i="34"/>
  <c r="O12" i="34"/>
  <c r="N12" i="34"/>
  <c r="V11" i="34"/>
  <c r="X11" i="34"/>
  <c r="Y11" i="34"/>
  <c r="O11" i="34"/>
  <c r="N11" i="34"/>
  <c r="V10" i="34"/>
  <c r="X10" i="34"/>
  <c r="Y10" i="34"/>
  <c r="O10" i="34"/>
  <c r="N10" i="34"/>
  <c r="O9" i="34"/>
  <c r="N9" i="34"/>
  <c r="P13" i="34"/>
  <c r="U13" i="34"/>
  <c r="R13" i="34"/>
  <c r="Z13" i="34"/>
  <c r="AA13" i="34"/>
  <c r="R17" i="34"/>
  <c r="Z17" i="34"/>
  <c r="AA17" i="34"/>
  <c r="R23" i="34"/>
  <c r="AA23" i="34"/>
  <c r="AB23" i="34"/>
  <c r="Z23" i="34"/>
  <c r="Z12" i="34"/>
  <c r="AA12" i="34"/>
  <c r="Z16" i="34"/>
  <c r="R16" i="34"/>
  <c r="AA16" i="34"/>
  <c r="R21" i="34"/>
  <c r="Z21" i="34"/>
  <c r="AA21" i="34"/>
  <c r="Z22" i="34"/>
  <c r="R22" i="34"/>
  <c r="AA22" i="34"/>
  <c r="R15" i="34"/>
  <c r="AA15" i="34"/>
  <c r="Z15" i="34"/>
  <c r="R20" i="34"/>
  <c r="Z20" i="34"/>
  <c r="AA20" i="34"/>
  <c r="AA11" i="34"/>
  <c r="AB11" i="34"/>
  <c r="Z11" i="34"/>
  <c r="AA10" i="34"/>
  <c r="Z10" i="34"/>
  <c r="AB10" i="34"/>
  <c r="AA14" i="34"/>
  <c r="AB14" i="34"/>
  <c r="Z14" i="34"/>
  <c r="Z18" i="34"/>
  <c r="R18" i="34"/>
  <c r="AA18" i="34"/>
  <c r="R19" i="34"/>
  <c r="AA19" i="34"/>
  <c r="Z19" i="34"/>
  <c r="R24" i="34"/>
  <c r="Z24" i="34"/>
  <c r="AB24" i="34"/>
  <c r="AA24" i="34"/>
  <c r="P11" i="34"/>
  <c r="U11" i="34"/>
  <c r="P14" i="34"/>
  <c r="P24" i="34"/>
  <c r="P23" i="34"/>
  <c r="P16" i="34"/>
  <c r="P9" i="34"/>
  <c r="U9" i="34"/>
  <c r="P12" i="34"/>
  <c r="P10" i="34"/>
  <c r="Q14" i="34"/>
  <c r="R14" i="34"/>
  <c r="U14" i="34"/>
  <c r="Q13" i="34"/>
  <c r="U12" i="34"/>
  <c r="Q12" i="34"/>
  <c r="R12" i="34"/>
  <c r="Q11" i="34"/>
  <c r="R11" i="34"/>
  <c r="U10" i="34"/>
  <c r="Q10" i="34"/>
  <c r="R10" i="34"/>
  <c r="Q9" i="34"/>
  <c r="R9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<sst xmlns="http://schemas.openxmlformats.org/spreadsheetml/2006/main" count="102" uniqueCount="78">
  <si>
    <t>S t e v n e p r o t o k o l l   fra 2021</t>
  </si>
  <si>
    <t>Norges Vektløfterforbund</t>
  </si>
  <si>
    <t>Stevnekat:</t>
  </si>
  <si>
    <t>Seriestevne</t>
  </si>
  <si>
    <t>Arrangør:</t>
  </si>
  <si>
    <t>Sted:</t>
  </si>
  <si>
    <t>Siddishallen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</si>
  <si>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</si>
  <si>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</si>
  <si>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</si>
  <si>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</si>
  <si>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</si>
  <si>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</si>
  <si>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</si>
  <si>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</si>
  <si>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</si>
  <si>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</si>
  <si>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</si>
  <si>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</si>
  <si>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</si>
  <si>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</si>
  <si>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</si>
  <si>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</si>
  <si>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</si>
  <si>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</si>
  <si>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</si>
  <si>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</si>
  <si>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</si>
  <si>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</si>
  <si>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</si>
  <si>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</si>
  <si>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</si>
  <si>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</si>
  <si>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</si>
  <si>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</si>
  <si>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</si>
  <si>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</si>
  <si>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</si>
  <si>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</si>
  <si>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</si>
  <si>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UM</t>
  </si>
  <si>
    <t>Maximillian Riisem</t>
  </si>
  <si>
    <t>96</t>
  </si>
  <si>
    <t>M5</t>
  </si>
  <si>
    <t>Dag A Klinkenberg</t>
  </si>
  <si>
    <t>102</t>
  </si>
  <si>
    <t>M1</t>
  </si>
  <si>
    <t>Thor Arne Faafeng</t>
  </si>
  <si>
    <t>Edvin Riisem</t>
  </si>
  <si>
    <t xml:space="preserve"> </t>
  </si>
  <si>
    <t>109</t>
  </si>
  <si>
    <t>JM</t>
  </si>
  <si>
    <t>Joachim Meling Monsen</t>
  </si>
  <si>
    <t>M2</t>
  </si>
  <si>
    <t>Juraj Szigeti</t>
  </si>
  <si>
    <t>Stevnets leder:</t>
  </si>
  <si>
    <t>Jorunn Meling Monsen</t>
  </si>
  <si>
    <t xml:space="preserve">Dommere:                                  </t>
  </si>
  <si>
    <t>Edvin Riisem F</t>
  </si>
  <si>
    <t>John Kåre Monsen F</t>
  </si>
  <si>
    <t>Jury:</t>
  </si>
  <si>
    <t>Thor Faafeng F</t>
  </si>
  <si>
    <t>Dag A Klinkenberg F</t>
  </si>
  <si>
    <t>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</si>
  <si>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</si>
  <si>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</si>
  <si>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</si>
  <si>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</si>
  <si>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</si>
  <si>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</si>
  <si>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</si>
  <si>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</si>
  <si>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</si>
  <si>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</si>
  <si>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</si>
  <si>
    <t>Stavanger VK</t>
  </si>
  <si>
    <t>Alle Stavanger VK</t>
  </si>
  <si>
    <t>Jorunn Meling Monsen,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</si>
</sst>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4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0" fillId="0" borderId="0" xfId="0" applyNumberFormat="1" applyFont="1"/>
    <xf numFmtId="0" fontId="20" fillId="0" borderId="0" xfId="0" applyFont="1"/>
    <xf numFmtId="168" fontId="12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0" fillId="0" borderId="0" xfId="0" applyNumberFormat="1" applyFont="1"/>
    <xf numFmtId="166" fontId="19" fillId="2" borderId="0" xfId="0" applyNumberFormat="1" applyFont="1" applyFill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2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</cellXfs>
  <cellStyles count="6">
    <cellStyle name="Benyttet hyperkobling" xfId="4" builtinId="9" hidden="1"/>
    <cellStyle name="Benyttet hyperkobling" xfId="2" builtinId="9" hidden="1"/>
    <cellStyle name="Excel Built-in Normal" xfId="5" xr:uid="{53FE1A10-E7A8-624B-84C9-F9A1B93414F5}"/>
    <cellStyle name="Hyperkobling" xfId="3" builtinId="8" hidden="1"/>
    <cellStyle name="Hyperkobling" xfId="1" builtinId="8" hidden="1"/>
    <cellStyle name="Normal" xfId="0" builtinId="0"/>
  </cellStyles>
  <dxfs count="64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zoomScaleNormal="100" zoomScaleSheetLayoutView="75" zoomScalePageLayoutView="120" workbookViewId="0">
      <selection activeCell="C34" sqref="C34:F34"/>
    </sheetView>
  </sheetViews>
  <sheetFormatPr baseColWidth="10" defaultColWidth="9.140625" defaultRowHeight="13.15" x14ac:dyDescent="0.4"/>
  <cols>
    <col min="1" max="1" width="6.2109375" style="1" customWidth="1"/>
    <col min="2" max="2" width="8.78515625" style="1" customWidth="1"/>
    <col min="3" max="3" width="6.2109375" style="33" customWidth="1"/>
    <col min="4" max="4" width="10.78515625" style="1" customWidth="1"/>
    <col min="5" max="5" width="3.78515625" style="1" customWidth="1"/>
    <col min="6" max="6" width="27.78515625" style="5" customWidth="1"/>
    <col min="7" max="7" width="20.2109375" style="5" customWidth="1"/>
    <col min="8" max="8" width="7.140625" style="1" customWidth="1"/>
    <col min="9" max="9" width="7.140625" style="40" customWidth="1"/>
    <col min="10" max="13" width="7.140625" style="1" customWidth="1"/>
    <col min="14" max="16" width="7.7109375" style="1" customWidth="1"/>
    <col min="17" max="17" width="10.78515625" style="35" customWidth="1"/>
    <col min="18" max="18" width="11.35546875" style="35" customWidth="1"/>
    <col min="19" max="20" width="5.640625" style="35" customWidth="1"/>
    <col min="21" max="21" width="14.140625" style="4" customWidth="1"/>
    <col min="22" max="24" width="9.140625" style="4" hidden="1" customWidth="1"/>
    <col min="25" max="25" width="7.78515625" style="4" hidden="1" customWidth="1"/>
    <col min="26" max="26" width="9.140625" style="4" hidden="1" customWidth="1"/>
    <col min="27" max="28" width="9.140625" style="3" hidden="1" customWidth="1"/>
    <col min="29" max="16384" width="9.140625" style="4"/>
  </cols>
  <sheetData>
    <row r="1" spans="1:28" ht="53.25" customHeight="1" x14ac:dyDescent="1.6">
      <c r="F1" s="101" t="s">
        <v>0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28" ht="24.75" customHeight="1" x14ac:dyDescent="1.05">
      <c r="F2" s="102" t="s">
        <v>1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1:28" ht="12" customHeight="1" x14ac:dyDescent="0.4"/>
    <row r="5" spans="1:28" s="6" customFormat="1" ht="15.4" x14ac:dyDescent="0.45">
      <c r="A5" s="31"/>
      <c r="B5" s="57" t="s">
        <v>2</v>
      </c>
      <c r="C5" s="103" t="s">
        <v>3</v>
      </c>
      <c r="D5" s="103"/>
      <c r="E5" s="103"/>
      <c r="F5" s="103"/>
      <c r="G5" s="57" t="s">
        <v>4</v>
      </c>
      <c r="H5" s="103" t="s">
        <v>75</v>
      </c>
      <c r="I5" s="103"/>
      <c r="J5" s="103"/>
      <c r="K5" s="103"/>
      <c r="L5" s="57" t="s">
        <v>5</v>
      </c>
      <c r="M5" s="104" t="s">
        <v>6</v>
      </c>
      <c r="N5" s="104"/>
      <c r="O5" s="104"/>
      <c r="P5" s="104"/>
      <c r="Q5" s="57" t="s">
        <v>7</v>
      </c>
      <c r="R5" s="84">
        <v>44678</v>
      </c>
      <c r="S5" s="58" t="s">
        <v>8</v>
      </c>
      <c r="T5" s="72">
        <v>1</v>
      </c>
      <c r="AA5" s="93"/>
      <c r="AB5" s="93"/>
    </row>
    <row r="6" spans="1:28" x14ac:dyDescent="0.4">
      <c r="Z6" s="96" t="s">
        <v>9</v>
      </c>
      <c r="AA6" s="96" t="s">
        <v>9</v>
      </c>
      <c r="AB6" s="96" t="s">
        <v>9</v>
      </c>
    </row>
    <row r="7" spans="1:28" s="1" customFormat="1" x14ac:dyDescent="0.4">
      <c r="A7" s="23" t="s">
        <v>10</v>
      </c>
      <c r="B7" s="15" t="s">
        <v>11</v>
      </c>
      <c r="C7" s="32" t="s">
        <v>12</v>
      </c>
      <c r="D7" s="15" t="s">
        <v>13</v>
      </c>
      <c r="E7" s="15" t="s">
        <v>14</v>
      </c>
      <c r="F7" s="15" t="s">
        <v>15</v>
      </c>
      <c r="G7" s="15" t="s">
        <v>16</v>
      </c>
      <c r="H7" s="15"/>
      <c r="I7" s="34" t="s">
        <v>17</v>
      </c>
      <c r="J7" s="10"/>
      <c r="K7" s="15"/>
      <c r="L7" s="10" t="s">
        <v>18</v>
      </c>
      <c r="M7" s="10"/>
      <c r="N7" s="45" t="s">
        <v>19</v>
      </c>
      <c r="O7" s="10"/>
      <c r="P7" s="15" t="s">
        <v>20</v>
      </c>
      <c r="Q7" s="18" t="s">
        <v>21</v>
      </c>
      <c r="R7" s="52" t="s">
        <v>21</v>
      </c>
      <c r="S7" s="18" t="s">
        <v>22</v>
      </c>
      <c r="T7" s="25" t="s">
        <v>23</v>
      </c>
      <c r="U7" s="25" t="s">
        <v>24</v>
      </c>
      <c r="V7" s="3"/>
      <c r="Z7" s="97" t="s">
        <v>25</v>
      </c>
      <c r="AA7" s="97" t="s">
        <v>25</v>
      </c>
      <c r="AB7" s="97" t="s">
        <v>25</v>
      </c>
    </row>
    <row r="8" spans="1:28" s="1" customFormat="1" x14ac:dyDescent="0.4">
      <c r="A8" s="24" t="s">
        <v>26</v>
      </c>
      <c r="B8" s="16" t="s">
        <v>27</v>
      </c>
      <c r="C8" s="17" t="s">
        <v>28</v>
      </c>
      <c r="D8" s="16" t="s">
        <v>29</v>
      </c>
      <c r="E8" s="16" t="s">
        <v>30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31</v>
      </c>
      <c r="O8" s="39"/>
      <c r="P8" s="16" t="s">
        <v>32</v>
      </c>
      <c r="Q8" s="19"/>
      <c r="R8" s="19" t="s">
        <v>33</v>
      </c>
      <c r="S8" s="19"/>
      <c r="T8" s="26"/>
      <c r="U8" s="26"/>
      <c r="W8" s="1" t="s">
        <v>34</v>
      </c>
      <c r="X8" s="1" t="s">
        <v>35</v>
      </c>
      <c r="Y8" s="3" t="s">
        <v>33</v>
      </c>
      <c r="Z8" s="97" t="s">
        <v>36</v>
      </c>
      <c r="AA8" s="97" t="s">
        <v>37</v>
      </c>
      <c r="AB8" s="97" t="s">
        <v>38</v>
      </c>
    </row>
    <row r="9" spans="1:28" s="9" customFormat="1" ht="20.100000000000001" customHeight="1" x14ac:dyDescent="0.4">
      <c r="A9" s="76" t="s">
        <v>39</v>
      </c>
      <c r="B9" s="59">
        <v>48.86</v>
      </c>
      <c r="C9" s="60" t="s">
        <v>40</v>
      </c>
      <c r="D9" s="61">
        <v>41054</v>
      </c>
      <c r="E9" s="73"/>
      <c r="F9" s="62" t="s">
        <v>41</v>
      </c>
      <c r="G9" s="62" t="s">
        <v>75</v>
      </c>
      <c r="H9" s="77">
        <v>10</v>
      </c>
      <c r="I9" s="78">
        <v>11</v>
      </c>
      <c r="J9" s="79">
        <v>13</v>
      </c>
      <c r="K9" s="80">
        <v>15</v>
      </c>
      <c r="L9" s="81">
        <v>16</v>
      </c>
      <c r="M9" s="81">
        <v>17</v>
      </c>
      <c r="N9" s="63">
        <f t="shared" ref="N9:N24" si="0">IF(MAX(H9:J9)&lt;0,0,TRUNC(MAX(H9:J9)/1)*1)</f>
        <v>13</v>
      </c>
      <c r="O9" s="63">
        <f t="shared" ref="O9:O24" si="1">IF(MAX(K9:M9)&lt;0,0,TRUNC(MAX(K9:M9)/1)*1)</f>
        <v>17</v>
      </c>
      <c r="P9" s="63">
        <f t="shared" ref="P9:P23" si="2">IF(N9=0,0,IF(O9=0,0,SUM(N9:O9)))</f>
        <v>30</v>
      </c>
      <c r="Q9" s="86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51.171232657412574</v>
      </c>
      <c r="R9" s="85" t="str">
        <f>IF(Y9=1,Q9*AB9,"")</f>
        <v/>
      </c>
      <c r="S9" s="64"/>
      <c r="T9" s="65"/>
      <c r="U9" s="66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1.7057077552470858</v>
      </c>
      <c r="V9" s="74">
        <f>R5</f>
        <v>44678</v>
      </c>
      <c r="W9" s="1" t="str">
        <f>IF(ISNUMBER(FIND("M",C9)),"m",IF(ISNUMBER(FIND("K",C9)),"k"))</f>
        <v>m</v>
      </c>
      <c r="X9" s="91">
        <f>IF(OR(D9="",V9=""),0,(YEAR(V9)-YEAR(D9)))</f>
        <v>10</v>
      </c>
      <c r="Y9" s="92">
        <f>IF(X9&gt;34,1,0)</f>
        <v>0</v>
      </c>
      <c r="Z9" s="9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b">
        <f>IF(W9="m",Z9,IF(W9="k",AA9,""))</f>
        <v>0</v>
      </c>
    </row>
    <row r="10" spans="1:28" s="9" customFormat="1" ht="20.100000000000001" customHeight="1" x14ac:dyDescent="0.4">
      <c r="A10" s="76" t="s">
        <v>42</v>
      </c>
      <c r="B10" s="59">
        <v>90.5</v>
      </c>
      <c r="C10" s="60" t="s">
        <v>43</v>
      </c>
      <c r="D10" s="61">
        <v>23829</v>
      </c>
      <c r="E10" s="73"/>
      <c r="F10" s="62" t="s">
        <v>44</v>
      </c>
      <c r="G10" s="62" t="s">
        <v>75</v>
      </c>
      <c r="H10" s="77">
        <v>70</v>
      </c>
      <c r="I10" s="78">
        <v>75</v>
      </c>
      <c r="J10" s="79">
        <v>-80</v>
      </c>
      <c r="K10" s="80">
        <v>90</v>
      </c>
      <c r="L10" s="81">
        <v>95</v>
      </c>
      <c r="M10" s="81">
        <v>-97</v>
      </c>
      <c r="N10" s="63">
        <f t="shared" si="0"/>
        <v>75</v>
      </c>
      <c r="O10" s="63">
        <f t="shared" si="1"/>
        <v>95</v>
      </c>
      <c r="P10" s="63">
        <f t="shared" si="2"/>
        <v>170</v>
      </c>
      <c r="Q10" s="85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196.1851048740682</v>
      </c>
      <c r="R10" s="85">
        <f t="shared" ref="R10:R24" si="4">IF(Y10=1,Q10*AB10,"")</f>
        <v>281.917995704036</v>
      </c>
      <c r="S10" s="67"/>
      <c r="T10" s="68"/>
      <c r="U10" s="66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1.1540300286709895</v>
      </c>
      <c r="V10" s="74">
        <f>R5</f>
        <v>44678</v>
      </c>
      <c r="W10" s="1" t="str">
        <f>IF(ISNUMBER(FIND("M",C10)),"m",IF(ISNUMBER(FIND("K",C10)),"k"))</f>
        <v>m</v>
      </c>
      <c r="X10" s="91">
        <f>IF(OR(D10="",V10=""),0,(YEAR(V10)-YEAR(D10)))</f>
        <v>57</v>
      </c>
      <c r="Y10" s="98">
        <f>IF(X10&gt;34,1,0)</f>
        <v>1</v>
      </c>
      <c r="Z10" s="9">
        <f>IF(Y10=1,LOOKUP(X10,'Meltzer-Faber'!A3:A63,'Meltzer-Faber'!B3:B63))</f>
        <v>1.4370000000000001</v>
      </c>
      <c r="AA10" s="94">
        <f>IF(Y10=1,LOOKUP(X10,'Meltzer-Faber'!A3:A63,'Meltzer-Faber'!C3:C63))</f>
        <v>1.585</v>
      </c>
      <c r="AB10" s="94">
        <f t="shared" ref="AB10:AB24" si="6">IF(W10="m",Z10,IF(W10="k",AA10,""))</f>
        <v>1.4370000000000001</v>
      </c>
    </row>
    <row r="11" spans="1:28" s="9" customFormat="1" ht="20.100000000000001" customHeight="1" x14ac:dyDescent="0.4">
      <c r="A11" s="76" t="s">
        <v>45</v>
      </c>
      <c r="B11" s="59">
        <v>100.64</v>
      </c>
      <c r="C11" s="60" t="s">
        <v>46</v>
      </c>
      <c r="D11" s="61">
        <v>31414</v>
      </c>
      <c r="E11" s="73"/>
      <c r="F11" s="62" t="s">
        <v>47</v>
      </c>
      <c r="G11" s="62" t="s">
        <v>75</v>
      </c>
      <c r="H11" s="77">
        <v>90</v>
      </c>
      <c r="I11" s="78">
        <v>95</v>
      </c>
      <c r="J11" s="79">
        <v>-102</v>
      </c>
      <c r="K11" s="80">
        <v>100</v>
      </c>
      <c r="L11" s="81">
        <v>110</v>
      </c>
      <c r="M11" s="81"/>
      <c r="N11" s="63">
        <f t="shared" si="0"/>
        <v>95</v>
      </c>
      <c r="O11" s="63">
        <f t="shared" si="1"/>
        <v>110</v>
      </c>
      <c r="P11" s="63">
        <f t="shared" si="2"/>
        <v>205</v>
      </c>
      <c r="Q11" s="85">
        <f t="shared" si="3"/>
        <v>226.78719815175569</v>
      </c>
      <c r="R11" s="85">
        <f t="shared" si="4"/>
        <v>245.61053559835139</v>
      </c>
      <c r="S11" s="67"/>
      <c r="T11" s="68"/>
      <c r="U11" s="66">
        <f t="shared" si="5"/>
        <v>1.106279015374418</v>
      </c>
      <c r="V11" s="74">
        <f>R5</f>
        <v>44678</v>
      </c>
      <c r="W11" s="1" t="str">
        <f t="shared" ref="W11:W24" si="7">IF(ISNUMBER(FIND("M",C11)),"m",IF(ISNUMBER(FIND("K",C11)),"k"))</f>
        <v>m</v>
      </c>
      <c r="X11" s="91">
        <f>IF(OR(D11="",V11=""),0,(YEAR(V11)-YEAR(D11)))</f>
        <v>36</v>
      </c>
      <c r="Y11" s="92">
        <f t="shared" ref="Y11:Y24" si="8">IF(X11&gt;34,1,0)</f>
        <v>1</v>
      </c>
      <c r="Z11" s="9">
        <f>IF(Y11=1,LOOKUP(X11,'Meltzer-Faber'!A3:A63,'Meltzer-Faber'!B3:B63))</f>
        <v>1.083</v>
      </c>
      <c r="AA11" s="94">
        <f>IF(Y11=1,LOOKUP(X11,'Meltzer-Faber'!A3:A63,'Meltzer-Faber'!C3:C63))</f>
        <v>1.0840000000000001</v>
      </c>
      <c r="AB11" s="94">
        <f t="shared" si="6"/>
        <v>1.083</v>
      </c>
    </row>
    <row r="12" spans="1:28" s="9" customFormat="1" ht="20.100000000000001" customHeight="1" x14ac:dyDescent="0.4">
      <c r="A12" s="76" t="s">
        <v>42</v>
      </c>
      <c r="B12" s="59">
        <v>94</v>
      </c>
      <c r="C12" s="60" t="s">
        <v>46</v>
      </c>
      <c r="D12" s="61">
        <v>30615</v>
      </c>
      <c r="E12" s="73"/>
      <c r="F12" s="62" t="s">
        <v>48</v>
      </c>
      <c r="G12" s="62" t="s">
        <v>75</v>
      </c>
      <c r="H12" s="77">
        <v>80</v>
      </c>
      <c r="I12" s="78">
        <v>-83</v>
      </c>
      <c r="J12" s="79">
        <v>85</v>
      </c>
      <c r="K12" s="80">
        <v>100</v>
      </c>
      <c r="L12" s="81">
        <v>-110</v>
      </c>
      <c r="M12" s="81">
        <v>110</v>
      </c>
      <c r="N12" s="63">
        <f t="shared" si="0"/>
        <v>85</v>
      </c>
      <c r="O12" s="63">
        <f t="shared" si="1"/>
        <v>110</v>
      </c>
      <c r="P12" s="63">
        <f t="shared" si="2"/>
        <v>195</v>
      </c>
      <c r="Q12" s="85">
        <f t="shared" si="3"/>
        <v>221.47623414345119</v>
      </c>
      <c r="R12" s="85">
        <f t="shared" si="4"/>
        <v>248.49633470895228</v>
      </c>
      <c r="S12" s="67"/>
      <c r="T12" s="68" t="s">
        <v>49</v>
      </c>
      <c r="U12" s="66">
        <f t="shared" si="5"/>
        <v>1.1357755597100061</v>
      </c>
      <c r="V12" s="74">
        <f>R5</f>
        <v>44678</v>
      </c>
      <c r="W12" s="1" t="str">
        <f t="shared" si="7"/>
        <v>m</v>
      </c>
      <c r="X12" s="91">
        <f>IF(OR(D12="",V12=""),0,(YEAR(V12)-YEAR(D12)))</f>
        <v>39</v>
      </c>
      <c r="Y12" s="92">
        <f t="shared" si="8"/>
        <v>1</v>
      </c>
      <c r="Z12" s="9">
        <f>IF(Y12=1,LOOKUP(X12,'Meltzer-Faber'!A3:A63,'Meltzer-Faber'!B3:B63))</f>
        <v>1.1220000000000001</v>
      </c>
      <c r="AA12" s="94">
        <f>IF(Y12=1,LOOKUP(X12,'Meltzer-Faber'!A3:A63,'Meltzer-Faber'!C3:C63))</f>
        <v>1.1240000000000001</v>
      </c>
      <c r="AB12" s="94">
        <f t="shared" si="6"/>
        <v>1.1220000000000001</v>
      </c>
    </row>
    <row r="13" spans="1:28" s="9" customFormat="1" ht="20.100000000000001" customHeight="1" x14ac:dyDescent="0.4">
      <c r="A13" s="76" t="s">
        <v>50</v>
      </c>
      <c r="B13" s="59">
        <v>103.34</v>
      </c>
      <c r="C13" s="60" t="s">
        <v>51</v>
      </c>
      <c r="D13" s="61">
        <v>37722</v>
      </c>
      <c r="E13" s="73"/>
      <c r="F13" s="62" t="s">
        <v>52</v>
      </c>
      <c r="G13" s="62" t="s">
        <v>75</v>
      </c>
      <c r="H13" s="77">
        <v>50</v>
      </c>
      <c r="I13" s="78">
        <v>52</v>
      </c>
      <c r="J13" s="79">
        <v>55</v>
      </c>
      <c r="K13" s="80">
        <v>65</v>
      </c>
      <c r="L13" s="81">
        <v>70</v>
      </c>
      <c r="M13" s="81">
        <v>-72</v>
      </c>
      <c r="N13" s="63">
        <f t="shared" si="0"/>
        <v>55</v>
      </c>
      <c r="O13" s="63">
        <f t="shared" si="1"/>
        <v>70</v>
      </c>
      <c r="P13" s="63">
        <f t="shared" si="2"/>
        <v>125</v>
      </c>
      <c r="Q13" s="85">
        <f t="shared" si="3"/>
        <v>136.99280238489206</v>
      </c>
      <c r="R13" s="85" t="str">
        <f t="shared" si="4"/>
        <v/>
      </c>
      <c r="S13" s="67"/>
      <c r="T13" s="68" t="s">
        <v>49</v>
      </c>
      <c r="U13" s="66">
        <f t="shared" si="5"/>
        <v>1.0959424190791365</v>
      </c>
      <c r="V13" s="74">
        <f>R5</f>
        <v>44678</v>
      </c>
      <c r="W13" s="1" t="str">
        <f t="shared" si="7"/>
        <v>m</v>
      </c>
      <c r="X13" s="91">
        <f t="shared" ref="X13:X24" si="9">IF(OR(D13="",V13=""),0,(YEAR(V13)-YEAR(D13)))</f>
        <v>19</v>
      </c>
      <c r="Y13" s="92">
        <f t="shared" si="8"/>
        <v>0</v>
      </c>
      <c r="Z13" s="9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b">
        <f t="shared" si="6"/>
        <v>0</v>
      </c>
    </row>
    <row r="14" spans="1:28" s="9" customFormat="1" ht="20.100000000000001" customHeight="1" x14ac:dyDescent="0.4">
      <c r="A14" s="76" t="s">
        <v>42</v>
      </c>
      <c r="B14" s="59">
        <v>91.12</v>
      </c>
      <c r="C14" s="60" t="s">
        <v>53</v>
      </c>
      <c r="D14" s="61">
        <v>28503</v>
      </c>
      <c r="E14" s="73"/>
      <c r="F14" s="75" t="s">
        <v>54</v>
      </c>
      <c r="G14" s="62" t="s">
        <v>75</v>
      </c>
      <c r="H14" s="77">
        <v>70</v>
      </c>
      <c r="I14" s="78">
        <v>80</v>
      </c>
      <c r="J14" s="79">
        <v>83</v>
      </c>
      <c r="K14" s="80">
        <v>90</v>
      </c>
      <c r="L14" s="81">
        <v>-100</v>
      </c>
      <c r="M14" s="81">
        <v>100</v>
      </c>
      <c r="N14" s="63">
        <f t="shared" si="0"/>
        <v>83</v>
      </c>
      <c r="O14" s="63">
        <f t="shared" si="1"/>
        <v>100</v>
      </c>
      <c r="P14" s="63">
        <f t="shared" si="2"/>
        <v>183</v>
      </c>
      <c r="Q14" s="85">
        <f t="shared" si="3"/>
        <v>210.56787757917664</v>
      </c>
      <c r="R14" s="85">
        <f t="shared" si="4"/>
        <v>250.36520644164102</v>
      </c>
      <c r="S14" s="67"/>
      <c r="T14" s="68" t="s">
        <v>49</v>
      </c>
      <c r="U14" s="66">
        <f t="shared" si="5"/>
        <v>1.1506441397769216</v>
      </c>
      <c r="V14" s="74">
        <f>R5</f>
        <v>44678</v>
      </c>
      <c r="W14" s="1" t="str">
        <f t="shared" si="7"/>
        <v>m</v>
      </c>
      <c r="X14" s="91">
        <f t="shared" si="9"/>
        <v>44</v>
      </c>
      <c r="Y14" s="92">
        <f t="shared" si="8"/>
        <v>1</v>
      </c>
      <c r="Z14" s="9">
        <f>IF(Y14=1,LOOKUP(X14,'Meltzer-Faber'!A3:A63,'Meltzer-Faber'!B3:B63))</f>
        <v>1.1890000000000001</v>
      </c>
      <c r="AA14" s="94">
        <f>IF(Y14=1,LOOKUP(X14,'Meltzer-Faber'!A3:A63,'Meltzer-Faber'!C3:C63))</f>
        <v>1.2050000000000001</v>
      </c>
      <c r="AB14" s="94">
        <f t="shared" si="6"/>
        <v>1.1890000000000001</v>
      </c>
    </row>
    <row r="15" spans="1:28" s="9" customFormat="1" ht="20.100000000000001" customHeight="1" x14ac:dyDescent="0.4">
      <c r="A15" s="76"/>
      <c r="B15" s="59"/>
      <c r="C15" s="60"/>
      <c r="D15" s="61"/>
      <c r="E15" s="73"/>
      <c r="F15" s="75"/>
      <c r="G15" s="62"/>
      <c r="H15" s="77"/>
      <c r="I15" s="78"/>
      <c r="J15" s="79"/>
      <c r="K15" s="80"/>
      <c r="L15" s="81"/>
      <c r="M15" s="81"/>
      <c r="N15" s="63">
        <f t="shared" si="0"/>
        <v>0</v>
      </c>
      <c r="O15" s="63">
        <f t="shared" si="1"/>
        <v>0</v>
      </c>
      <c r="P15" s="63">
        <f t="shared" si="2"/>
        <v>0</v>
      </c>
      <c r="Q15" s="85" t="str">
        <f t="shared" si="3"/>
        <v/>
      </c>
      <c r="R15" s="85" t="str">
        <f t="shared" si="4"/>
        <v/>
      </c>
      <c r="S15" s="67"/>
      <c r="T15" s="68"/>
      <c r="U15" s="66" t="str">
        <f t="shared" si="5"/>
        <v/>
      </c>
      <c r="V15" s="74">
        <f>R5</f>
        <v>44678</v>
      </c>
      <c r="W15" s="1" t="b">
        <f t="shared" si="7"/>
        <v>0</v>
      </c>
      <c r="X15" s="91">
        <f t="shared" si="9"/>
        <v>0</v>
      </c>
      <c r="Y15" s="92">
        <f t="shared" si="8"/>
        <v>0</v>
      </c>
      <c r="Z15" s="9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str">
        <f t="shared" si="6"/>
        <v/>
      </c>
    </row>
    <row r="16" spans="1:28" s="9" customFormat="1" ht="20.100000000000001" customHeight="1" x14ac:dyDescent="0.4">
      <c r="A16" s="76"/>
      <c r="B16" s="59"/>
      <c r="C16" s="60"/>
      <c r="D16" s="61"/>
      <c r="E16" s="73"/>
      <c r="F16" s="75"/>
      <c r="G16" s="62"/>
      <c r="H16" s="77"/>
      <c r="I16" s="78"/>
      <c r="J16" s="79"/>
      <c r="K16" s="80"/>
      <c r="L16" s="81"/>
      <c r="M16" s="81"/>
      <c r="N16" s="63">
        <f t="shared" si="0"/>
        <v>0</v>
      </c>
      <c r="O16" s="63">
        <f t="shared" si="1"/>
        <v>0</v>
      </c>
      <c r="P16" s="63">
        <f t="shared" si="2"/>
        <v>0</v>
      </c>
      <c r="Q16" s="85" t="str">
        <f t="shared" si="3"/>
        <v/>
      </c>
      <c r="R16" s="85" t="str">
        <f t="shared" si="4"/>
        <v/>
      </c>
      <c r="S16" s="67"/>
      <c r="T16" s="68"/>
      <c r="U16" s="66" t="str">
        <f t="shared" si="5"/>
        <v/>
      </c>
      <c r="V16" s="74">
        <f>R5</f>
        <v>44678</v>
      </c>
      <c r="W16" s="1" t="b">
        <f t="shared" si="7"/>
        <v>0</v>
      </c>
      <c r="X16" s="91">
        <f t="shared" si="9"/>
        <v>0</v>
      </c>
      <c r="Y16" s="92">
        <f t="shared" si="8"/>
        <v>0</v>
      </c>
      <c r="Z16" s="9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str">
        <f t="shared" si="6"/>
        <v/>
      </c>
    </row>
    <row r="17" spans="1:28" s="9" customFormat="1" ht="20.100000000000001" customHeight="1" x14ac:dyDescent="0.4">
      <c r="A17" s="76"/>
      <c r="B17" s="59"/>
      <c r="C17" s="60"/>
      <c r="D17" s="61"/>
      <c r="E17" s="73"/>
      <c r="F17" s="75"/>
      <c r="G17" s="62"/>
      <c r="H17" s="77"/>
      <c r="I17" s="78"/>
      <c r="J17" s="79"/>
      <c r="K17" s="80"/>
      <c r="L17" s="81"/>
      <c r="M17" s="81"/>
      <c r="N17" s="63">
        <f t="shared" si="0"/>
        <v>0</v>
      </c>
      <c r="O17" s="63">
        <f t="shared" si="1"/>
        <v>0</v>
      </c>
      <c r="P17" s="63">
        <f t="shared" si="2"/>
        <v>0</v>
      </c>
      <c r="Q17" s="85" t="str">
        <f t="shared" si="3"/>
        <v/>
      </c>
      <c r="R17" s="85" t="str">
        <f t="shared" si="4"/>
        <v/>
      </c>
      <c r="S17" s="67"/>
      <c r="T17" s="68"/>
      <c r="U17" s="66" t="str">
        <f t="shared" si="5"/>
        <v/>
      </c>
      <c r="V17" s="74">
        <f>R5</f>
        <v>44678</v>
      </c>
      <c r="W17" s="1" t="b">
        <f t="shared" si="7"/>
        <v>0</v>
      </c>
      <c r="X17" s="91">
        <f t="shared" si="9"/>
        <v>0</v>
      </c>
      <c r="Y17" s="92">
        <f t="shared" si="8"/>
        <v>0</v>
      </c>
      <c r="Z17" s="9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str">
        <f t="shared" si="6"/>
        <v/>
      </c>
    </row>
    <row r="18" spans="1:28" s="9" customFormat="1" ht="20.100000000000001" customHeight="1" x14ac:dyDescent="0.4">
      <c r="A18" s="76"/>
      <c r="B18" s="59"/>
      <c r="C18" s="60"/>
      <c r="D18" s="61"/>
      <c r="E18" s="73"/>
      <c r="F18" s="75"/>
      <c r="G18" s="62"/>
      <c r="H18" s="77"/>
      <c r="I18" s="78"/>
      <c r="J18" s="79"/>
      <c r="K18" s="80"/>
      <c r="L18" s="81"/>
      <c r="M18" s="81"/>
      <c r="N18" s="63">
        <f t="shared" si="0"/>
        <v>0</v>
      </c>
      <c r="O18" s="63">
        <f t="shared" si="1"/>
        <v>0</v>
      </c>
      <c r="P18" s="63">
        <f t="shared" si="2"/>
        <v>0</v>
      </c>
      <c r="Q18" s="85" t="str">
        <f t="shared" si="3"/>
        <v/>
      </c>
      <c r="R18" s="85" t="str">
        <f t="shared" si="4"/>
        <v/>
      </c>
      <c r="S18" s="67"/>
      <c r="T18" s="68" t="s">
        <v>49</v>
      </c>
      <c r="U18" s="66" t="str">
        <f t="shared" si="5"/>
        <v/>
      </c>
      <c r="V18" s="74">
        <f>R5</f>
        <v>44678</v>
      </c>
      <c r="W18" s="1" t="b">
        <f t="shared" si="7"/>
        <v>0</v>
      </c>
      <c r="X18" s="91">
        <f t="shared" si="9"/>
        <v>0</v>
      </c>
      <c r="Y18" s="92">
        <f t="shared" si="8"/>
        <v>0</v>
      </c>
      <c r="Z18" s="9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str">
        <f t="shared" si="6"/>
        <v/>
      </c>
    </row>
    <row r="19" spans="1:28" s="9" customFormat="1" ht="20.100000000000001" customHeight="1" x14ac:dyDescent="0.4">
      <c r="A19" s="76"/>
      <c r="B19" s="59"/>
      <c r="C19" s="60"/>
      <c r="D19" s="61"/>
      <c r="E19" s="73"/>
      <c r="F19" s="75"/>
      <c r="G19" s="62"/>
      <c r="H19" s="77"/>
      <c r="I19" s="78"/>
      <c r="J19" s="79"/>
      <c r="K19" s="80"/>
      <c r="L19" s="81"/>
      <c r="M19" s="81"/>
      <c r="N19" s="63">
        <f t="shared" si="0"/>
        <v>0</v>
      </c>
      <c r="O19" s="63">
        <f t="shared" si="1"/>
        <v>0</v>
      </c>
      <c r="P19" s="63">
        <f t="shared" si="2"/>
        <v>0</v>
      </c>
      <c r="Q19" s="85" t="str">
        <f t="shared" si="3"/>
        <v/>
      </c>
      <c r="R19" s="85" t="str">
        <f t="shared" si="4"/>
        <v/>
      </c>
      <c r="S19" s="67"/>
      <c r="T19" s="68"/>
      <c r="U19" s="66" t="str">
        <f t="shared" si="5"/>
        <v/>
      </c>
      <c r="V19" s="74">
        <f>R5</f>
        <v>44678</v>
      </c>
      <c r="W19" s="1" t="b">
        <f t="shared" si="7"/>
        <v>0</v>
      </c>
      <c r="X19" s="91">
        <f t="shared" si="9"/>
        <v>0</v>
      </c>
      <c r="Y19" s="92">
        <f t="shared" si="8"/>
        <v>0</v>
      </c>
      <c r="Z19" s="9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94" t="str">
        <f t="shared" si="6"/>
        <v/>
      </c>
    </row>
    <row r="20" spans="1:28" s="9" customFormat="1" ht="20.100000000000001" customHeight="1" x14ac:dyDescent="0.4">
      <c r="A20" s="76"/>
      <c r="B20" s="59"/>
      <c r="C20" s="60"/>
      <c r="D20" s="61"/>
      <c r="E20" s="73"/>
      <c r="F20" s="75"/>
      <c r="G20" s="62"/>
      <c r="H20" s="77"/>
      <c r="I20" s="78"/>
      <c r="J20" s="79"/>
      <c r="K20" s="80"/>
      <c r="L20" s="81"/>
      <c r="M20" s="81"/>
      <c r="N20" s="63">
        <f t="shared" si="0"/>
        <v>0</v>
      </c>
      <c r="O20" s="63">
        <f t="shared" si="1"/>
        <v>0</v>
      </c>
      <c r="P20" s="63">
        <f t="shared" si="2"/>
        <v>0</v>
      </c>
      <c r="Q20" s="85" t="str">
        <f t="shared" si="3"/>
        <v/>
      </c>
      <c r="R20" s="85" t="str">
        <f t="shared" si="4"/>
        <v/>
      </c>
      <c r="S20" s="67"/>
      <c r="T20" s="68"/>
      <c r="U20" s="66" t="str">
        <f t="shared" si="5"/>
        <v/>
      </c>
      <c r="V20" s="74">
        <f>R5</f>
        <v>44678</v>
      </c>
      <c r="W20" s="1" t="b">
        <f t="shared" si="7"/>
        <v>0</v>
      </c>
      <c r="X20" s="91">
        <f t="shared" si="9"/>
        <v>0</v>
      </c>
      <c r="Y20" s="92">
        <f t="shared" si="8"/>
        <v>0</v>
      </c>
      <c r="Z20" s="9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94" t="str">
        <f t="shared" si="6"/>
        <v/>
      </c>
    </row>
    <row r="21" spans="1:28" s="9" customFormat="1" ht="20.100000000000001" customHeight="1" x14ac:dyDescent="0.4">
      <c r="A21" s="76"/>
      <c r="B21" s="59"/>
      <c r="C21" s="60"/>
      <c r="D21" s="61"/>
      <c r="E21" s="73"/>
      <c r="F21" s="75"/>
      <c r="G21" s="62"/>
      <c r="H21" s="77"/>
      <c r="I21" s="78"/>
      <c r="J21" s="79"/>
      <c r="K21" s="80"/>
      <c r="L21" s="81"/>
      <c r="M21" s="81"/>
      <c r="N21" s="63">
        <f t="shared" si="0"/>
        <v>0</v>
      </c>
      <c r="O21" s="63">
        <f t="shared" si="1"/>
        <v>0</v>
      </c>
      <c r="P21" s="63">
        <f t="shared" si="2"/>
        <v>0</v>
      </c>
      <c r="Q21" s="85" t="str">
        <f t="shared" si="3"/>
        <v/>
      </c>
      <c r="R21" s="85" t="str">
        <f t="shared" si="4"/>
        <v/>
      </c>
      <c r="S21" s="67"/>
      <c r="T21" s="68"/>
      <c r="U21" s="66" t="str">
        <f t="shared" si="5"/>
        <v/>
      </c>
      <c r="V21" s="74">
        <f>R5</f>
        <v>44678</v>
      </c>
      <c r="W21" s="1" t="b">
        <f t="shared" si="7"/>
        <v>0</v>
      </c>
      <c r="X21" s="91">
        <f t="shared" si="9"/>
        <v>0</v>
      </c>
      <c r="Y21" s="92">
        <f t="shared" si="8"/>
        <v>0</v>
      </c>
      <c r="Z21" s="9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94" t="str">
        <f t="shared" si="6"/>
        <v/>
      </c>
    </row>
    <row r="22" spans="1:28" s="9" customFormat="1" ht="20.100000000000001" customHeight="1" x14ac:dyDescent="0.4">
      <c r="A22" s="76"/>
      <c r="B22" s="59"/>
      <c r="C22" s="60"/>
      <c r="D22" s="61"/>
      <c r="E22" s="73"/>
      <c r="F22" s="75"/>
      <c r="G22" s="62"/>
      <c r="H22" s="77"/>
      <c r="I22" s="78"/>
      <c r="J22" s="79"/>
      <c r="K22" s="80"/>
      <c r="L22" s="81"/>
      <c r="M22" s="81"/>
      <c r="N22" s="63">
        <f t="shared" si="0"/>
        <v>0</v>
      </c>
      <c r="O22" s="63">
        <f t="shared" si="1"/>
        <v>0</v>
      </c>
      <c r="P22" s="63">
        <f t="shared" si="2"/>
        <v>0</v>
      </c>
      <c r="Q22" s="85" t="str">
        <f t="shared" si="3"/>
        <v/>
      </c>
      <c r="R22" s="85" t="str">
        <f t="shared" si="4"/>
        <v/>
      </c>
      <c r="S22" s="67"/>
      <c r="T22" s="68"/>
      <c r="U22" s="66" t="str">
        <f t="shared" si="5"/>
        <v/>
      </c>
      <c r="V22" s="74">
        <f>R5</f>
        <v>44678</v>
      </c>
      <c r="W22" s="1" t="b">
        <f t="shared" si="7"/>
        <v>0</v>
      </c>
      <c r="X22" s="91">
        <f t="shared" si="9"/>
        <v>0</v>
      </c>
      <c r="Y22" s="92">
        <f t="shared" si="8"/>
        <v>0</v>
      </c>
      <c r="Z22" s="9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94" t="str">
        <f t="shared" si="6"/>
        <v/>
      </c>
    </row>
    <row r="23" spans="1:28" s="9" customFormat="1" ht="20.100000000000001" customHeight="1" x14ac:dyDescent="0.4">
      <c r="A23" s="76"/>
      <c r="B23" s="59"/>
      <c r="C23" s="60"/>
      <c r="D23" s="61"/>
      <c r="E23" s="73"/>
      <c r="F23" s="75"/>
      <c r="G23" s="62"/>
      <c r="H23" s="77"/>
      <c r="I23" s="78"/>
      <c r="J23" s="79"/>
      <c r="K23" s="80"/>
      <c r="L23" s="81"/>
      <c r="M23" s="81"/>
      <c r="N23" s="63">
        <f t="shared" si="0"/>
        <v>0</v>
      </c>
      <c r="O23" s="63">
        <f t="shared" si="1"/>
        <v>0</v>
      </c>
      <c r="P23" s="63">
        <f t="shared" si="2"/>
        <v>0</v>
      </c>
      <c r="Q23" s="85" t="str">
        <f t="shared" si="3"/>
        <v/>
      </c>
      <c r="R23" s="85" t="str">
        <f t="shared" si="4"/>
        <v/>
      </c>
      <c r="S23" s="67"/>
      <c r="T23" s="68"/>
      <c r="U23" s="66" t="str">
        <f t="shared" si="5"/>
        <v/>
      </c>
      <c r="V23" s="74">
        <f>R5</f>
        <v>44678</v>
      </c>
      <c r="W23" s="1" t="b">
        <f t="shared" si="7"/>
        <v>0</v>
      </c>
      <c r="X23" s="91">
        <f t="shared" si="9"/>
        <v>0</v>
      </c>
      <c r="Y23" s="92">
        <f t="shared" si="8"/>
        <v>0</v>
      </c>
      <c r="Z23" s="9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94" t="str">
        <f t="shared" si="6"/>
        <v/>
      </c>
    </row>
    <row r="24" spans="1:28" s="9" customFormat="1" ht="20.100000000000001" customHeight="1" x14ac:dyDescent="0.4">
      <c r="A24" s="76"/>
      <c r="B24" s="59"/>
      <c r="C24" s="60"/>
      <c r="D24" s="61"/>
      <c r="E24" s="73"/>
      <c r="F24" s="75"/>
      <c r="G24" s="62"/>
      <c r="H24" s="77"/>
      <c r="I24" s="78"/>
      <c r="J24" s="79"/>
      <c r="K24" s="80"/>
      <c r="L24" s="81"/>
      <c r="M24" s="81"/>
      <c r="N24" s="63">
        <f t="shared" si="0"/>
        <v>0</v>
      </c>
      <c r="O24" s="63">
        <f t="shared" si="1"/>
        <v>0</v>
      </c>
      <c r="P24" s="69">
        <f>IF(N24=0,0,IF(O24=0,0,SUM(N24:O24)))</f>
        <v>0</v>
      </c>
      <c r="Q24" s="99" t="str">
        <f t="shared" si="3"/>
        <v/>
      </c>
      <c r="R24" s="85" t="str">
        <f t="shared" si="4"/>
        <v/>
      </c>
      <c r="S24" s="70"/>
      <c r="T24" s="71"/>
      <c r="U24" s="66" t="str">
        <f t="shared" si="5"/>
        <v/>
      </c>
      <c r="V24" s="74">
        <f>R5</f>
        <v>44678</v>
      </c>
      <c r="W24" s="1" t="b">
        <f t="shared" si="7"/>
        <v>0</v>
      </c>
      <c r="X24" s="91">
        <f t="shared" si="9"/>
        <v>0</v>
      </c>
      <c r="Y24" s="92">
        <f t="shared" si="8"/>
        <v>0</v>
      </c>
      <c r="Z24" s="9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94" t="str">
        <f t="shared" si="6"/>
        <v/>
      </c>
    </row>
    <row r="25" spans="1:28" s="7" customFormat="1" ht="9" customHeight="1" x14ac:dyDescent="0.4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49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1"/>
      <c r="X25" s="91">
        <f t="shared" ref="X25" si="10">(YEAR(V25)-YEAR(D25))</f>
        <v>0</v>
      </c>
      <c r="Y25" s="92">
        <f t="shared" ref="Y25" si="11">IF(X26&gt;34,1,0)</f>
        <v>0</v>
      </c>
      <c r="AA25" s="8"/>
      <c r="AB25" s="8"/>
    </row>
    <row r="26" spans="1:28" customFormat="1" x14ac:dyDescent="0.4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5"/>
      <c r="AB26" s="95"/>
    </row>
    <row r="27" spans="1:28" s="6" customFormat="1" ht="15.4" x14ac:dyDescent="0.45">
      <c r="A27" s="54" t="s">
        <v>55</v>
      </c>
      <c r="B27"/>
      <c r="C27" s="100" t="s">
        <v>77</v>
      </c>
      <c r="D27" s="100"/>
      <c r="E27" s="100"/>
      <c r="F27" s="100"/>
      <c r="G27" s="55" t="s">
        <v>57</v>
      </c>
      <c r="H27" s="6">
        <v>1</v>
      </c>
      <c r="I27" s="106" t="s">
        <v>58</v>
      </c>
      <c r="J27" s="106"/>
      <c r="K27" s="106"/>
      <c r="L27" s="106" t="s">
        <v>76</v>
      </c>
      <c r="M27" s="106"/>
      <c r="N27" s="106"/>
      <c r="O27" s="106"/>
      <c r="P27" s="106"/>
      <c r="Q27" s="106"/>
      <c r="R27" s="106"/>
      <c r="S27" s="106"/>
      <c r="T27" s="106"/>
      <c r="Y27" s="1"/>
      <c r="AA27" s="93"/>
      <c r="AB27" s="93"/>
    </row>
    <row r="28" spans="1:28" s="6" customFormat="1" ht="13.9" x14ac:dyDescent="0.4">
      <c r="B28"/>
      <c r="C28" s="106" t="s">
        <v>75</v>
      </c>
      <c r="D28" s="106"/>
      <c r="E28" s="106"/>
      <c r="F28" s="106"/>
      <c r="G28" s="49" t="s">
        <v>49</v>
      </c>
      <c r="H28" s="6">
        <v>2</v>
      </c>
      <c r="I28" s="100" t="s">
        <v>59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AA28" s="93"/>
      <c r="AB28" s="93"/>
    </row>
    <row r="29" spans="1:28" s="6" customFormat="1" ht="15.4" x14ac:dyDescent="0.45">
      <c r="A29" s="54" t="s">
        <v>60</v>
      </c>
      <c r="B29"/>
      <c r="C29" s="100"/>
      <c r="D29" s="100"/>
      <c r="E29" s="100"/>
      <c r="F29" s="100"/>
      <c r="G29" s="48"/>
      <c r="H29" s="6">
        <v>3</v>
      </c>
      <c r="I29" s="100" t="s">
        <v>61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AA29" s="93"/>
      <c r="AB29" s="93"/>
    </row>
    <row r="30" spans="1:28" s="6" customFormat="1" ht="13.9" x14ac:dyDescent="0.4">
      <c r="B30"/>
      <c r="C30" s="100"/>
      <c r="D30" s="100"/>
      <c r="E30" s="100"/>
      <c r="F30" s="100"/>
      <c r="G30" s="48"/>
      <c r="I30" s="100" t="s">
        <v>62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W30" s="6" t="s">
        <v>49</v>
      </c>
      <c r="AA30" s="93"/>
      <c r="AB30" s="93"/>
    </row>
    <row r="31" spans="1:28" s="6" customFormat="1" ht="13.9" x14ac:dyDescent="0.4">
      <c r="B31"/>
      <c r="C31" s="100"/>
      <c r="D31" s="100"/>
      <c r="E31" s="100"/>
      <c r="F31" s="100"/>
      <c r="G31" s="48"/>
      <c r="I31" s="6" t="s">
        <v>56</v>
      </c>
      <c r="J31" s="38"/>
      <c r="K31" s="38"/>
      <c r="L31" s="38" t="s">
        <v>63</v>
      </c>
      <c r="M31" s="38"/>
      <c r="N31" s="38"/>
      <c r="O31" s="38"/>
      <c r="P31" s="38"/>
      <c r="Q31" s="37"/>
      <c r="R31" s="37"/>
      <c r="S31" s="37"/>
      <c r="T31" s="37"/>
      <c r="AA31" s="93"/>
      <c r="AB31" s="93"/>
    </row>
    <row r="32" spans="1:28" ht="15.4" x14ac:dyDescent="0.45">
      <c r="A32" s="6"/>
      <c r="B32"/>
      <c r="C32" s="6"/>
      <c r="D32" s="6"/>
      <c r="E32" s="6"/>
      <c r="F32" s="6"/>
      <c r="G32" s="56" t="s">
        <v>64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ht="15.4" x14ac:dyDescent="0.45">
      <c r="C33" s="27"/>
      <c r="D33" s="3"/>
      <c r="E33" s="3"/>
      <c r="F33" s="4"/>
      <c r="G33" s="56" t="s">
        <v>65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15.4" x14ac:dyDescent="0.45">
      <c r="A34" s="54" t="s">
        <v>66</v>
      </c>
      <c r="B34"/>
      <c r="C34" s="100" t="s">
        <v>44</v>
      </c>
      <c r="D34" s="100"/>
      <c r="E34" s="100"/>
      <c r="F34" s="100"/>
      <c r="G34" s="56" t="s">
        <v>67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3.9" x14ac:dyDescent="0.4">
      <c r="C35" s="100"/>
      <c r="D35" s="100"/>
      <c r="E35" s="100"/>
      <c r="F35" s="100"/>
      <c r="G35" s="48"/>
      <c r="H35" s="6"/>
      <c r="I35" s="50"/>
    </row>
    <row r="36" spans="1:20" ht="15.4" x14ac:dyDescent="0.45">
      <c r="A36" s="54" t="s">
        <v>68</v>
      </c>
      <c r="B36" s="47"/>
      <c r="C36" s="100"/>
      <c r="D36" s="100"/>
      <c r="E36" s="100"/>
      <c r="F36" s="100"/>
      <c r="G36" s="56" t="s">
        <v>69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3.9" x14ac:dyDescent="0.4">
      <c r="C37" s="100"/>
      <c r="D37" s="100"/>
      <c r="E37" s="100"/>
      <c r="F37" s="100"/>
      <c r="G37" s="48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3.9" x14ac:dyDescent="0.4">
      <c r="A38" s="47" t="s">
        <v>70</v>
      </c>
      <c r="B38" s="47"/>
      <c r="C38" s="28" t="s">
        <v>71</v>
      </c>
      <c r="D38" s="29"/>
      <c r="E38" s="29"/>
      <c r="F38" s="30"/>
      <c r="G38" s="4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3.9" x14ac:dyDescent="0.4">
      <c r="C39" s="28"/>
      <c r="D39" s="3"/>
      <c r="E39" s="3"/>
      <c r="F39" s="4"/>
      <c r="G39" s="4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3.9" x14ac:dyDescent="0.4">
      <c r="C40" s="2"/>
      <c r="D40" s="3"/>
      <c r="E40" s="3"/>
      <c r="F40" s="4"/>
      <c r="G40" s="4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x14ac:dyDescent="0.4">
      <c r="H41" s="5"/>
    </row>
  </sheetData>
  <mergeCells count="24">
    <mergeCell ref="C27:F27"/>
    <mergeCell ref="F1:P1"/>
    <mergeCell ref="F2:P2"/>
    <mergeCell ref="C5:F5"/>
    <mergeCell ref="H5:K5"/>
    <mergeCell ref="M5:P5"/>
    <mergeCell ref="C36:F36"/>
    <mergeCell ref="H36:T36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40625" defaultRowHeight="12.4" x14ac:dyDescent="0.35"/>
  <cols>
    <col min="1" max="1" width="11.35546875" customWidth="1"/>
    <col min="2" max="2" width="11.7109375" style="53" customWidth="1"/>
    <col min="3" max="3" width="12.28515625" bestFit="1" customWidth="1"/>
  </cols>
  <sheetData>
    <row r="1" spans="1:3" ht="12.75" x14ac:dyDescent="0.35">
      <c r="A1" s="105" t="s">
        <v>72</v>
      </c>
      <c r="B1" s="105"/>
      <c r="C1" s="105"/>
    </row>
    <row r="2" spans="1:3" ht="12.75" x14ac:dyDescent="0.35">
      <c r="A2" s="83" t="s">
        <v>35</v>
      </c>
      <c r="B2" s="82" t="s">
        <v>73</v>
      </c>
      <c r="C2" t="s">
        <v>74</v>
      </c>
    </row>
    <row r="3" spans="1:3" ht="12.75" x14ac:dyDescent="0.35">
      <c r="A3" s="87">
        <v>30</v>
      </c>
      <c r="B3" s="82">
        <v>1</v>
      </c>
      <c r="C3" s="83">
        <v>1</v>
      </c>
    </row>
    <row r="4" spans="1:3" ht="12.75" x14ac:dyDescent="0.35">
      <c r="A4" s="87">
        <v>31</v>
      </c>
      <c r="B4" s="82">
        <v>1.016</v>
      </c>
      <c r="C4" s="82">
        <v>1.016</v>
      </c>
    </row>
    <row r="5" spans="1:3" ht="12.75" x14ac:dyDescent="0.35">
      <c r="A5" s="87">
        <v>32</v>
      </c>
      <c r="B5" s="82">
        <v>1.0309999999999999</v>
      </c>
      <c r="C5" s="82">
        <v>1.0169999999999999</v>
      </c>
    </row>
    <row r="6" spans="1:3" ht="12.75" x14ac:dyDescent="0.35">
      <c r="A6" s="87">
        <v>33</v>
      </c>
      <c r="B6" s="82">
        <v>1.046</v>
      </c>
      <c r="C6" s="82">
        <v>1.046</v>
      </c>
    </row>
    <row r="7" spans="1:3" ht="12.75" x14ac:dyDescent="0.35">
      <c r="A7" s="87">
        <v>34</v>
      </c>
      <c r="B7" s="82">
        <v>1.0589999999999999</v>
      </c>
      <c r="C7" s="82">
        <v>1.0589999999999999</v>
      </c>
    </row>
    <row r="8" spans="1:3" ht="12.75" x14ac:dyDescent="0.35">
      <c r="A8" s="87">
        <v>35</v>
      </c>
      <c r="B8" s="82">
        <v>1.0720000000000001</v>
      </c>
      <c r="C8" s="82">
        <v>1.0720000000000001</v>
      </c>
    </row>
    <row r="9" spans="1:3" ht="12.75" x14ac:dyDescent="0.35">
      <c r="A9" s="87">
        <v>36</v>
      </c>
      <c r="B9" s="82">
        <v>1.083</v>
      </c>
      <c r="C9" s="82">
        <v>1.0840000000000001</v>
      </c>
    </row>
    <row r="10" spans="1:3" ht="12.75" x14ac:dyDescent="0.35">
      <c r="A10" s="87">
        <v>37</v>
      </c>
      <c r="B10" s="82">
        <v>1.0960000000000001</v>
      </c>
      <c r="C10" s="82">
        <v>1.097</v>
      </c>
    </row>
    <row r="11" spans="1:3" ht="12.75" x14ac:dyDescent="0.35">
      <c r="A11" s="87">
        <v>38</v>
      </c>
      <c r="B11" s="82">
        <v>1.109</v>
      </c>
      <c r="C11" s="82">
        <v>1.1100000000000001</v>
      </c>
    </row>
    <row r="12" spans="1:3" ht="12.75" x14ac:dyDescent="0.35">
      <c r="A12" s="87">
        <v>39</v>
      </c>
      <c r="B12" s="82">
        <v>1.1220000000000001</v>
      </c>
      <c r="C12" s="82">
        <v>1.1240000000000001</v>
      </c>
    </row>
    <row r="13" spans="1:3" ht="12.75" x14ac:dyDescent="0.35">
      <c r="A13" s="87">
        <v>40</v>
      </c>
      <c r="B13" s="82">
        <v>1.135</v>
      </c>
      <c r="C13" s="82">
        <v>1.1379999999999999</v>
      </c>
    </row>
    <row r="14" spans="1:3" ht="12.75" x14ac:dyDescent="0.35">
      <c r="A14" s="87">
        <v>41</v>
      </c>
      <c r="B14" s="82">
        <v>1.149</v>
      </c>
      <c r="C14" s="82">
        <v>1.153</v>
      </c>
    </row>
    <row r="15" spans="1:3" ht="12.75" x14ac:dyDescent="0.35">
      <c r="A15" s="87">
        <v>42</v>
      </c>
      <c r="B15" s="82">
        <v>1.1619999999999999</v>
      </c>
      <c r="C15" s="82">
        <v>1.17</v>
      </c>
    </row>
    <row r="16" spans="1:3" ht="12.75" x14ac:dyDescent="0.35">
      <c r="A16" s="87">
        <v>43</v>
      </c>
      <c r="B16" s="82">
        <v>1.1759999999999999</v>
      </c>
      <c r="C16" s="82">
        <v>1.1870000000000001</v>
      </c>
    </row>
    <row r="17" spans="1:3" ht="12.75" x14ac:dyDescent="0.35">
      <c r="A17" s="87">
        <v>44</v>
      </c>
      <c r="B17" s="82">
        <v>1.1890000000000001</v>
      </c>
      <c r="C17" s="82">
        <v>1.2050000000000001</v>
      </c>
    </row>
    <row r="18" spans="1:3" ht="12.75" x14ac:dyDescent="0.35">
      <c r="A18" s="87">
        <v>45</v>
      </c>
      <c r="B18" s="82">
        <v>1.2030000000000001</v>
      </c>
      <c r="C18" s="82">
        <v>1.2230000000000001</v>
      </c>
    </row>
    <row r="19" spans="1:3" ht="12.75" x14ac:dyDescent="0.35">
      <c r="A19" s="87">
        <v>46</v>
      </c>
      <c r="B19" s="82">
        <v>1.218</v>
      </c>
      <c r="C19" s="82">
        <v>1.244</v>
      </c>
    </row>
    <row r="20" spans="1:3" ht="12.75" x14ac:dyDescent="0.35">
      <c r="A20" s="87">
        <v>47</v>
      </c>
      <c r="B20" s="82">
        <v>1.2330000000000001</v>
      </c>
      <c r="C20" s="82">
        <v>1.2649999999999999</v>
      </c>
    </row>
    <row r="21" spans="1:3" ht="12.75" x14ac:dyDescent="0.35">
      <c r="A21" s="87">
        <v>48</v>
      </c>
      <c r="B21" s="82">
        <v>1.248</v>
      </c>
      <c r="C21" s="82">
        <v>1.288</v>
      </c>
    </row>
    <row r="22" spans="1:3" ht="12.75" x14ac:dyDescent="0.35">
      <c r="A22" s="87">
        <v>49</v>
      </c>
      <c r="B22" s="82">
        <v>1.2629999999999999</v>
      </c>
      <c r="C22" s="82">
        <v>1.3129999999999999</v>
      </c>
    </row>
    <row r="23" spans="1:3" ht="12.75" x14ac:dyDescent="0.35">
      <c r="A23" s="87">
        <v>50</v>
      </c>
      <c r="B23" s="82">
        <v>1.2789999999999999</v>
      </c>
      <c r="C23" s="82">
        <v>1.34</v>
      </c>
    </row>
    <row r="24" spans="1:3" ht="12.75" x14ac:dyDescent="0.35">
      <c r="A24" s="87">
        <v>51</v>
      </c>
      <c r="B24" s="82">
        <v>1.2969999999999999</v>
      </c>
      <c r="C24" s="82">
        <v>1.369</v>
      </c>
    </row>
    <row r="25" spans="1:3" ht="12.75" x14ac:dyDescent="0.35">
      <c r="A25" s="87">
        <v>52</v>
      </c>
      <c r="B25" s="82">
        <v>1.3160000000000001</v>
      </c>
      <c r="C25" s="82">
        <v>1.401</v>
      </c>
    </row>
    <row r="26" spans="1:3" ht="12.75" x14ac:dyDescent="0.35">
      <c r="A26" s="87">
        <v>53</v>
      </c>
      <c r="B26" s="82">
        <v>1.3380000000000001</v>
      </c>
      <c r="C26" s="82">
        <v>1.4350000000000001</v>
      </c>
    </row>
    <row r="27" spans="1:3" ht="12.75" x14ac:dyDescent="0.35">
      <c r="A27" s="87">
        <v>54</v>
      </c>
      <c r="B27" s="82">
        <v>1.361</v>
      </c>
      <c r="C27" s="82">
        <v>1.47</v>
      </c>
    </row>
    <row r="28" spans="1:3" ht="12.75" x14ac:dyDescent="0.35">
      <c r="A28" s="87">
        <v>55</v>
      </c>
      <c r="B28" s="82">
        <v>1.385</v>
      </c>
      <c r="C28" s="82">
        <v>1.5069999999999999</v>
      </c>
    </row>
    <row r="29" spans="1:3" ht="13.5" x14ac:dyDescent="0.35">
      <c r="A29" s="87">
        <v>56</v>
      </c>
      <c r="B29" s="82">
        <v>1.411</v>
      </c>
      <c r="C29" s="89">
        <v>1.5449999999999999</v>
      </c>
    </row>
    <row r="30" spans="1:3" ht="13.5" x14ac:dyDescent="0.35">
      <c r="A30" s="87">
        <v>57</v>
      </c>
      <c r="B30" s="82">
        <v>1.4370000000000001</v>
      </c>
      <c r="C30" s="88">
        <v>1.585</v>
      </c>
    </row>
    <row r="31" spans="1:3" ht="13.5" x14ac:dyDescent="0.35">
      <c r="A31" s="87">
        <v>58</v>
      </c>
      <c r="B31" s="82">
        <v>1.462</v>
      </c>
      <c r="C31" s="89">
        <v>1.625</v>
      </c>
    </row>
    <row r="32" spans="1:3" ht="13.5" x14ac:dyDescent="0.35">
      <c r="A32" s="87">
        <v>59</v>
      </c>
      <c r="B32" s="82">
        <v>1.488</v>
      </c>
      <c r="C32" s="88">
        <v>1.665</v>
      </c>
    </row>
    <row r="33" spans="1:3" ht="13.5" x14ac:dyDescent="0.35">
      <c r="A33" s="87">
        <v>60</v>
      </c>
      <c r="B33" s="82">
        <v>1.514</v>
      </c>
      <c r="C33" s="89">
        <v>1.7050000000000001</v>
      </c>
    </row>
    <row r="34" spans="1:3" ht="13.5" x14ac:dyDescent="0.35">
      <c r="A34" s="87">
        <v>61</v>
      </c>
      <c r="B34" s="82">
        <v>1.5409999999999999</v>
      </c>
      <c r="C34" s="88">
        <v>1.744</v>
      </c>
    </row>
    <row r="35" spans="1:3" ht="13.5" x14ac:dyDescent="0.35">
      <c r="A35" s="87">
        <v>62</v>
      </c>
      <c r="B35" s="82">
        <v>1.5680000000000001</v>
      </c>
      <c r="C35" s="89">
        <v>1.778</v>
      </c>
    </row>
    <row r="36" spans="1:3" ht="13.5" x14ac:dyDescent="0.35">
      <c r="A36" s="87">
        <v>63</v>
      </c>
      <c r="B36" s="82">
        <v>1.5980000000000001</v>
      </c>
      <c r="C36" s="88">
        <v>1.8080000000000001</v>
      </c>
    </row>
    <row r="37" spans="1:3" ht="13.5" x14ac:dyDescent="0.35">
      <c r="A37" s="87">
        <v>64</v>
      </c>
      <c r="B37" s="82">
        <v>1.629</v>
      </c>
      <c r="C37" s="89">
        <v>1.839</v>
      </c>
    </row>
    <row r="38" spans="1:3" ht="13.5" x14ac:dyDescent="0.35">
      <c r="A38" s="87">
        <v>65</v>
      </c>
      <c r="B38" s="82">
        <v>1.663</v>
      </c>
      <c r="C38" s="88">
        <v>1.873</v>
      </c>
    </row>
    <row r="39" spans="1:3" ht="13.5" x14ac:dyDescent="0.35">
      <c r="A39" s="87">
        <v>66</v>
      </c>
      <c r="B39" s="82">
        <v>1.6990000000000001</v>
      </c>
      <c r="C39" s="89">
        <v>1.909</v>
      </c>
    </row>
    <row r="40" spans="1:3" ht="13.5" x14ac:dyDescent="0.35">
      <c r="A40" s="87">
        <v>67</v>
      </c>
      <c r="B40" s="82">
        <v>1.738</v>
      </c>
      <c r="C40" s="88">
        <v>1.948</v>
      </c>
    </row>
    <row r="41" spans="1:3" ht="13.5" x14ac:dyDescent="0.35">
      <c r="A41" s="87">
        <v>68</v>
      </c>
      <c r="B41" s="82">
        <v>1.7789999999999999</v>
      </c>
      <c r="C41" s="89">
        <v>1.9890000000000001</v>
      </c>
    </row>
    <row r="42" spans="1:3" ht="13.5" x14ac:dyDescent="0.35">
      <c r="A42" s="87">
        <v>69</v>
      </c>
      <c r="B42" s="82">
        <v>1.823</v>
      </c>
      <c r="C42" s="88">
        <v>2.0329999999999999</v>
      </c>
    </row>
    <row r="43" spans="1:3" ht="13.5" x14ac:dyDescent="0.35">
      <c r="A43" s="87">
        <v>70</v>
      </c>
      <c r="B43" s="82">
        <v>1.867</v>
      </c>
      <c r="C43" s="89">
        <v>2.077</v>
      </c>
    </row>
    <row r="44" spans="1:3" ht="13.5" x14ac:dyDescent="0.35">
      <c r="A44" s="87">
        <v>71</v>
      </c>
      <c r="B44" s="82">
        <v>1.91</v>
      </c>
      <c r="C44" s="88">
        <v>2.12</v>
      </c>
    </row>
    <row r="45" spans="1:3" ht="13.5" x14ac:dyDescent="0.35">
      <c r="A45" s="87">
        <v>72</v>
      </c>
      <c r="B45" s="82">
        <v>1.9530000000000001</v>
      </c>
      <c r="C45" s="89">
        <v>2.1629999999999998</v>
      </c>
    </row>
    <row r="46" spans="1:3" ht="13.5" x14ac:dyDescent="0.35">
      <c r="A46" s="87">
        <v>73</v>
      </c>
      <c r="B46" s="82">
        <v>2.004</v>
      </c>
      <c r="C46" s="88">
        <v>2.214</v>
      </c>
    </row>
    <row r="47" spans="1:3" ht="13.5" x14ac:dyDescent="0.35">
      <c r="A47" s="87">
        <v>74</v>
      </c>
      <c r="B47" s="82">
        <v>2.06</v>
      </c>
      <c r="C47" s="89">
        <v>2.27</v>
      </c>
    </row>
    <row r="48" spans="1:3" ht="13.5" x14ac:dyDescent="0.35">
      <c r="A48" s="87">
        <v>75</v>
      </c>
      <c r="B48" s="82">
        <v>2.117</v>
      </c>
      <c r="C48" s="88">
        <v>2.327</v>
      </c>
    </row>
    <row r="49" spans="1:3" ht="13.5" x14ac:dyDescent="0.35">
      <c r="A49" s="87">
        <v>76</v>
      </c>
      <c r="B49" s="82">
        <v>2.181</v>
      </c>
      <c r="C49" s="89">
        <v>2.391</v>
      </c>
    </row>
    <row r="50" spans="1:3" ht="13.5" x14ac:dyDescent="0.35">
      <c r="A50" s="87">
        <v>77</v>
      </c>
      <c r="B50" s="82">
        <v>2.2549999999999999</v>
      </c>
      <c r="C50" s="88">
        <v>2.4649999999999999</v>
      </c>
    </row>
    <row r="51" spans="1:3" ht="13.5" x14ac:dyDescent="0.35">
      <c r="A51" s="87">
        <v>78</v>
      </c>
      <c r="B51" s="82">
        <v>2.3359999999999999</v>
      </c>
      <c r="C51" s="89">
        <v>2.5459999999999998</v>
      </c>
    </row>
    <row r="52" spans="1:3" ht="13.5" x14ac:dyDescent="0.35">
      <c r="A52" s="87">
        <v>79</v>
      </c>
      <c r="B52" s="82">
        <v>2.419</v>
      </c>
      <c r="C52" s="88">
        <v>2.629</v>
      </c>
    </row>
    <row r="53" spans="1:3" ht="13.5" x14ac:dyDescent="0.35">
      <c r="A53" s="87">
        <v>80</v>
      </c>
      <c r="B53" s="82">
        <v>2.504</v>
      </c>
      <c r="C53" s="89">
        <v>2.714</v>
      </c>
    </row>
    <row r="54" spans="1:3" ht="13.5" x14ac:dyDescent="0.35">
      <c r="A54" s="87">
        <v>81</v>
      </c>
      <c r="B54" s="82">
        <v>2.597</v>
      </c>
      <c r="C54" s="90"/>
    </row>
    <row r="55" spans="1:3" ht="13.5" x14ac:dyDescent="0.35">
      <c r="A55" s="87">
        <v>82</v>
      </c>
      <c r="B55" s="82">
        <v>2.702</v>
      </c>
      <c r="C55" s="90"/>
    </row>
    <row r="56" spans="1:3" ht="13.5" x14ac:dyDescent="0.35">
      <c r="A56" s="87">
        <v>83</v>
      </c>
      <c r="B56" s="82">
        <v>2.831</v>
      </c>
      <c r="C56" s="90"/>
    </row>
    <row r="57" spans="1:3" ht="13.5" x14ac:dyDescent="0.35">
      <c r="A57" s="87">
        <v>84</v>
      </c>
      <c r="B57" s="82">
        <v>2.9809999999999999</v>
      </c>
      <c r="C57" s="90"/>
    </row>
    <row r="58" spans="1:3" ht="13.5" x14ac:dyDescent="0.35">
      <c r="A58" s="87">
        <v>85</v>
      </c>
      <c r="B58" s="82">
        <v>3.153</v>
      </c>
      <c r="C58" s="90"/>
    </row>
    <row r="59" spans="1:3" ht="13.5" x14ac:dyDescent="0.35">
      <c r="A59" s="87">
        <v>86</v>
      </c>
      <c r="B59" s="82">
        <v>3.3519999999999999</v>
      </c>
      <c r="C59" s="90"/>
    </row>
    <row r="60" spans="1:3" ht="13.5" x14ac:dyDescent="0.35">
      <c r="A60" s="87">
        <v>87</v>
      </c>
      <c r="B60" s="82">
        <v>3.58</v>
      </c>
      <c r="C60" s="90"/>
    </row>
    <row r="61" spans="1:3" ht="13.5" x14ac:dyDescent="0.35">
      <c r="A61" s="87">
        <v>88</v>
      </c>
      <c r="B61" s="82">
        <v>3.8420000000000001</v>
      </c>
      <c r="C61" s="90"/>
    </row>
    <row r="62" spans="1:3" ht="13.5" x14ac:dyDescent="0.35">
      <c r="A62" s="87">
        <v>89</v>
      </c>
      <c r="B62" s="82">
        <v>4.1449999999999996</v>
      </c>
      <c r="C62" s="90"/>
    </row>
    <row r="63" spans="1:3" ht="13.5" x14ac:dyDescent="0.35">
      <c r="A63" s="87">
        <v>90</v>
      </c>
      <c r="B63" s="82">
        <v>4.4930000000000003</v>
      </c>
      <c r="C63" s="90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Pulje 1</vt:lpstr>
      <vt:lpstr>Meltzer-Faber</vt:lpstr>
      <vt:lpstr>'Pulje 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Bj. Hagenes Vigrestad IK</dc:creator>
  <cp:keywords/>
  <dc:description/>
  <cp:lastModifiedBy>Grostad, Arne</cp:lastModifiedBy>
  <cp:revision/>
  <dcterms:created xsi:type="dcterms:W3CDTF">2001-08-31T20:44:44Z</dcterms:created>
  <dcterms:modified xsi:type="dcterms:W3CDTF">2022-05-04T07:35:54Z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