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xl/commentsmeta1" ContentType="application/binary"/>
  <Override PartName="xl/commentsmeta2" ContentType="application/binary"/>
  <Override PartName="xl/comments3.xml" ContentType="application/vnd.openxmlformats-officedocument.spreadsheetml.comments+xml"/>
  <Override PartName="xl/worksheets/xl/commentsmeta1" ContentType="application/binary"/>
  <Override PartName="xl/drawings/vmlDrawing3.vml" ContentType="application/vnd.openxmlformats-officedocument.vmlDrawing"/>
  <Override PartName="xl/comments4.xml" ContentType="application/vnd.openxmlformats-officedocument.spreadsheetml.comments+xml"/>
  <Override PartName="xl/worksheets/xl/commentsmeta2" ContentType="application/binary"/>
  <Override PartName="xl/drawings/vmlDrawing4.vml" ContentType="application/vnd.openxmlformats-officedocument.vmlDrawi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lowestEdited="6" appName="xl" rupBuild="25028" lastEdited="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acits-my.sharepoint.com/personal/bo_facit_no/Documents/Dokumenter/Vektløfting/Stevneprotokoller/Egne stevner/"/>
    </mc:Choice>
  </mc:AlternateContent>
  <xr:revisionPtr revIDLastSave="266" xr10:uidLastSave="{929614C9-C009-478A-BC1F-A0B6807E5197}" documentId="8_{EEB74DDD-FE59-407D-9FC6-7B634CA37FDE}" xr6:coauthVersionLast="47" xr6:coauthVersionMax="47"/>
  <bookViews>
    <workbookView xWindow="-120" windowHeight="21120" yWindow="-120" windowWidth="51840" xr2:uid="{00000000-000D-0000-FFFF-FFFF00000000}"/>
  </bookViews>
  <sheets>
    <sheet name="Pulje 1" sheetId="34" r:id="rId1"/>
    <sheet name="Pulje 2" sheetId="37" r:id="rId2"/>
    <sheet name="Meltzer-Faber" sheetId="23" r:id="rId3" state="hidden"/>
    <sheet name="Module1" sheetId="2" r:id="rId4" state="veryHidden"/>
  </sheets>
  <definedNames>
    <definedName localSheetId="0" name="_xlnm.Print_Area">'Pulje 1'!$A$1:$T$41</definedName>
    <definedName localSheetId="1" name="_xlnm.Print_Area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oundtripDataSignature="AMtx7miRFPPPfkxClZPicsG6UvNHeyW0Dg==" r:id="rId9"/>
    </ext>
  </extLst>
</workbook>
</file>

<file path=xl/calcChain.xml><?xml version="1.0" encoding="utf-8"?>
<calcChain xmlns="http://schemas.openxmlformats.org/spreadsheetml/2006/main">
  <c r="U16" i="37" l="1"/>
  <c r="U17" i="37"/>
  <c r="U18" i="37"/>
  <c r="U19" i="37"/>
  <c r="U20" i="37"/>
  <c r="U21" i="37"/>
  <c r="U22" i="37"/>
  <c r="U23" i="37"/>
  <c r="U24" i="37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AB23" i="37"/>
  <c r="W23" i="37"/>
  <c r="V23" i="37"/>
  <c r="X23" i="37" s="1"/>
  <c r="Y23" i="37" s="1"/>
  <c r="O23" i="37"/>
  <c r="N23" i="37"/>
  <c r="P23" i="37" s="1"/>
  <c r="W22" i="37"/>
  <c r="AB22" i="37" s="1"/>
  <c r="V22" i="37"/>
  <c r="X22" i="37" s="1"/>
  <c r="Y22" i="37" s="1"/>
  <c r="P22" i="37"/>
  <c r="Q22" i="37" s="1"/>
  <c r="O22" i="37"/>
  <c r="N22" i="37"/>
  <c r="W21" i="37"/>
  <c r="AB21" i="37" s="1"/>
  <c r="V21" i="37"/>
  <c r="X21" i="37" s="1"/>
  <c r="Y21" i="37" s="1"/>
  <c r="P21" i="37"/>
  <c r="O21" i="37"/>
  <c r="N21" i="37"/>
  <c r="W20" i="37"/>
  <c r="AB20" i="37" s="1"/>
  <c r="V20" i="37"/>
  <c r="X20" i="37" s="1"/>
  <c r="Y20" i="37" s="1"/>
  <c r="O20" i="37"/>
  <c r="N20" i="37"/>
  <c r="P20" i="37" s="1"/>
  <c r="AB19" i="37"/>
  <c r="W19" i="37"/>
  <c r="V19" i="37"/>
  <c r="X19" i="37" s="1"/>
  <c r="Y19" i="37" s="1"/>
  <c r="O19" i="37"/>
  <c r="N19" i="37"/>
  <c r="P19" i="37" s="1"/>
  <c r="W18" i="37"/>
  <c r="AB18" i="37" s="1"/>
  <c r="V18" i="37"/>
  <c r="X18" i="37" s="1"/>
  <c r="Y18" i="37" s="1"/>
  <c r="P18" i="37"/>
  <c r="Q18" i="37" s="1"/>
  <c r="O18" i="37"/>
  <c r="N18" i="37"/>
  <c r="W17" i="37"/>
  <c r="AB17" i="37" s="1"/>
  <c r="V17" i="37"/>
  <c r="X17" i="37" s="1"/>
  <c r="Y17" i="37" s="1"/>
  <c r="P17" i="37"/>
  <c r="O17" i="37"/>
  <c r="N17" i="37"/>
  <c r="W16" i="37"/>
  <c r="AB16" i="37" s="1"/>
  <c r="V16" i="37"/>
  <c r="X16" i="37" s="1"/>
  <c r="Y16" i="37" s="1"/>
  <c r="O16" i="37"/>
  <c r="N16" i="37"/>
  <c r="P16" i="37" s="1"/>
  <c r="W15" i="37"/>
  <c r="V15" i="37"/>
  <c r="X15" i="37" s="1"/>
  <c r="Y15" i="37" s="1"/>
  <c r="O15" i="37"/>
  <c r="N15" i="37"/>
  <c r="W14" i="37"/>
  <c r="V14" i="37"/>
  <c r="X14" i="37" s="1"/>
  <c r="Y14" i="37" s="1"/>
  <c r="O14" i="37"/>
  <c r="N14" i="37"/>
  <c r="W13" i="37"/>
  <c r="V13" i="37"/>
  <c r="X13" i="37" s="1"/>
  <c r="Y13" i="37" s="1"/>
  <c r="O13" i="37"/>
  <c r="N13" i="37"/>
  <c r="W12" i="37"/>
  <c r="V12" i="37"/>
  <c r="X12" i="37" s="1"/>
  <c r="Y12" i="37" s="1"/>
  <c r="O12" i="37"/>
  <c r="N12" i="37"/>
  <c r="W11" i="37"/>
  <c r="V11" i="37"/>
  <c r="X11" i="37" s="1"/>
  <c r="Y11" i="37" s="1"/>
  <c r="O11" i="37"/>
  <c r="N11" i="37"/>
  <c r="W10" i="37"/>
  <c r="V10" i="37"/>
  <c r="X10" i="37" s="1"/>
  <c r="Y10" i="37" s="1"/>
  <c r="O10" i="37"/>
  <c r="N10" i="37"/>
  <c r="W9" i="37"/>
  <c r="V9" i="37"/>
  <c r="X9" i="37" s="1"/>
  <c r="Y9" i="37" s="1"/>
  <c r="O9" i="37"/>
  <c r="N9" i="37"/>
  <c r="P15" i="37" l="1"/>
  <c r="U15" i="37" s="1"/>
  <c r="P14" i="37"/>
  <c r="Q14" i="37" s="1"/>
  <c r="P13" i="37"/>
  <c r="U13" i="37" s="1"/>
  <c r="P12" i="37"/>
  <c r="U12" i="37" s="1"/>
  <c r="P11" i="37"/>
  <c r="U11" i="37" s="1"/>
  <c r="P10" i="37"/>
  <c r="U10" i="37" s="1"/>
  <c r="P9" i="37"/>
  <c r="U9" i="37" s="1"/>
  <c r="Z9" i="37"/>
  <c r="AB9" i="37" s="1"/>
  <c r="R9" i="37"/>
  <c r="AA9" i="37"/>
  <c r="AA11" i="37"/>
  <c r="Z11" i="37"/>
  <c r="AB11" i="37" s="1"/>
  <c r="R11" i="37"/>
  <c r="R14" i="37"/>
  <c r="AA14" i="37"/>
  <c r="Z14" i="37"/>
  <c r="AB14" i="37" s="1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Z10" i="37"/>
  <c r="AB10" i="37" s="1"/>
  <c r="Z12" i="37"/>
  <c r="AB12" i="37" s="1"/>
  <c r="R12" i="37"/>
  <c r="AA12" i="37"/>
  <c r="R13" i="37"/>
  <c r="AA13" i="37"/>
  <c r="Z13" i="37"/>
  <c r="AB13" i="37" s="1"/>
  <c r="AA15" i="37"/>
  <c r="Z15" i="37"/>
  <c r="AB15" i="37" s="1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17" i="37"/>
  <c r="Q21" i="37"/>
  <c r="Q15" i="37" l="1"/>
  <c r="U14" i="37"/>
  <c r="Q13" i="37"/>
  <c r="Q12" i="37"/>
  <c r="Q11" i="37"/>
  <c r="Q10" i="37"/>
  <c r="Q9" i="37"/>
  <c r="AB18" i="34"/>
  <c r="AB19" i="34"/>
  <c r="AB20" i="34"/>
  <c r="AB22" i="34"/>
  <c r="W9" i="34"/>
  <c r="V9" i="34" l="1"/>
  <c r="X9" i="34" s="1"/>
  <c r="Y9" i="34" s="1"/>
  <c r="Y25" i="34"/>
  <c r="X25" i="34"/>
  <c r="AA9" i="34" l="1"/>
  <c r="AB9" i="34" s="1"/>
  <c r="Z9" i="34"/>
  <c r="V24" i="34" l="1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O22" i="34"/>
  <c r="N22" i="34"/>
  <c r="P22" i="34" s="1"/>
  <c r="V21" i="34"/>
  <c r="X21" i="34" s="1"/>
  <c r="Y21" i="34" s="1"/>
  <c r="O21" i="34"/>
  <c r="N21" i="34"/>
  <c r="P21" i="34" s="1"/>
  <c r="V20" i="34"/>
  <c r="X20" i="34" s="1"/>
  <c r="Y20" i="34" s="1"/>
  <c r="V19" i="34"/>
  <c r="X19" i="34" s="1"/>
  <c r="Y19" i="34" s="1"/>
  <c r="P19" i="34"/>
  <c r="O19" i="34"/>
  <c r="N19" i="34"/>
  <c r="V18" i="34"/>
  <c r="X18" i="34" s="1"/>
  <c r="Y18" i="34" s="1"/>
  <c r="O18" i="34"/>
  <c r="N18" i="34"/>
  <c r="P18" i="34" s="1"/>
  <c r="V17" i="34"/>
  <c r="X17" i="34" s="1"/>
  <c r="Y17" i="34" s="1"/>
  <c r="O17" i="34"/>
  <c r="N17" i="34"/>
  <c r="P17" i="34" s="1"/>
  <c r="V16" i="34"/>
  <c r="X16" i="34" s="1"/>
  <c r="Y16" i="34" s="1"/>
  <c r="O16" i="34"/>
  <c r="N16" i="34"/>
  <c r="V15" i="34"/>
  <c r="X15" i="34" s="1"/>
  <c r="Y15" i="34" s="1"/>
  <c r="O15" i="34"/>
  <c r="N15" i="34"/>
  <c r="V14" i="34"/>
  <c r="X14" i="34" s="1"/>
  <c r="Y14" i="34" s="1"/>
  <c r="O14" i="34"/>
  <c r="N14" i="34"/>
  <c r="V13" i="34"/>
  <c r="X13" i="34" s="1"/>
  <c r="Y13" i="34" s="1"/>
  <c r="O13" i="34"/>
  <c r="N13" i="34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N10" i="34"/>
  <c r="O9" i="34"/>
  <c r="N9" i="34"/>
  <c r="P15" i="34" l="1"/>
  <c r="U15" i="34" s="1"/>
  <c r="P13" i="34"/>
  <c r="Q13" i="34" s="1"/>
  <c r="P20" i="34"/>
  <c r="U20" i="34" s="1"/>
  <c r="U22" i="34"/>
  <c r="Q22" i="34"/>
  <c r="U19" i="34"/>
  <c r="Q19" i="34"/>
  <c r="R19" i="34" s="1"/>
  <c r="U18" i="34"/>
  <c r="Q18" i="34"/>
  <c r="R18" i="34" s="1"/>
  <c r="U17" i="34"/>
  <c r="Q17" i="34"/>
  <c r="U21" i="34"/>
  <c r="Q21" i="34"/>
  <c r="Z13" i="34"/>
  <c r="AB13" i="34" s="1"/>
  <c r="AA13" i="34"/>
  <c r="R17" i="34"/>
  <c r="Z17" i="34"/>
  <c r="AB17" i="34" s="1"/>
  <c r="AA17" i="34"/>
  <c r="R23" i="34"/>
  <c r="AA23" i="34"/>
  <c r="AB23" i="34" s="1"/>
  <c r="Z23" i="34"/>
  <c r="Z12" i="34"/>
  <c r="AB12" i="34" s="1"/>
  <c r="AA12" i="34"/>
  <c r="Z16" i="34"/>
  <c r="AB16" i="34" s="1"/>
  <c r="AA16" i="34"/>
  <c r="Z21" i="34"/>
  <c r="AB21" i="34" s="1"/>
  <c r="R21" i="34" s="1"/>
  <c r="AA21" i="34"/>
  <c r="Z22" i="34"/>
  <c r="R22" i="34"/>
  <c r="AA22" i="34"/>
  <c r="AA15" i="34"/>
  <c r="Z15" i="34"/>
  <c r="AB15" i="34" s="1"/>
  <c r="Z20" i="34"/>
  <c r="AA20" i="34"/>
  <c r="AA11" i="34"/>
  <c r="AB11" i="34" s="1"/>
  <c r="Z11" i="34"/>
  <c r="R10" i="34"/>
  <c r="AA10" i="34"/>
  <c r="Z10" i="34"/>
  <c r="AB10" i="34" s="1"/>
  <c r="AA14" i="34"/>
  <c r="AB14" i="34" s="1"/>
  <c r="Z14" i="34"/>
  <c r="Z18" i="34"/>
  <c r="AA18" i="34"/>
  <c r="AA19" i="34"/>
  <c r="Z19" i="34"/>
  <c r="R24" i="34"/>
  <c r="Z24" i="34"/>
  <c r="AB24" i="34" s="1"/>
  <c r="AA24" i="34"/>
  <c r="P11" i="34"/>
  <c r="U11" i="34" s="1"/>
  <c r="P14" i="34"/>
  <c r="P24" i="34"/>
  <c r="P23" i="34"/>
  <c r="P16" i="34"/>
  <c r="P9" i="34"/>
  <c r="U9" i="34" s="1"/>
  <c r="P12" i="34"/>
  <c r="P10" i="34"/>
  <c r="Q15" i="34" l="1"/>
  <c r="R15" i="34" s="1"/>
  <c r="U13" i="34"/>
  <c r="R13" i="34"/>
  <c r="Q20" i="34"/>
  <c r="R20" i="34" s="1"/>
  <c r="U16" i="34"/>
  <c r="Q16" i="34"/>
  <c r="R16" i="34" s="1"/>
  <c r="U23" i="34"/>
  <c r="Q23" i="34"/>
  <c r="U12" i="34"/>
  <c r="Q12" i="34"/>
  <c r="R12" i="34" s="1"/>
  <c r="U24" i="34"/>
  <c r="Q24" i="34"/>
  <c r="Q14" i="34"/>
  <c r="R14" i="34" s="1"/>
  <c r="U14" i="34"/>
  <c r="Q11" i="34"/>
  <c r="R11" i="34" s="1"/>
  <c r="U10" i="34"/>
  <c r="Q10" i="34"/>
  <c r="Q9" i="34"/>
  <c r="R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xmlns:r="http://schemas.openxmlformats.org/officeDocument/2006/relationships" mc:Ignorable="xr">
  <authors>
    <author/>
  </authors>
  <commentList>
    <comment ref="U7" authorId="0">
      <text>
        <t xml:space="preserve">======
ID#AAAAXwqtPrg
    (2022-04-26 08:12:58)
Denne kononnen printes ikke</t>
      </text>
    </comment>
    <comment ref="C34" authorId="0">
      <text>
        <t xml:space="preserve">======
ID#AAAAXwqtPqg
    (2022-04-26 08:12:58)
Navn, klubb, dommer grad</t>
      </text>
    </comment>
    <comment ref="R7" authorId="0">
      <text>
        <t xml:space="preserve">======
ID#AAAAXwqtPro
    (2022-04-26 08:12:58)
Automatisk, ikke skriv I dette feltet
Svar ja/yes til Macro
under opstart</t>
      </text>
    </comment>
    <comment ref="Q7" authorId="0">
      <text>
        <t xml:space="preserve">======
ID#AAAAXwqtPp4
    (2022-04-26 08:12:58)
Automatisk, ikke skriv I dette feltet
Svar ja/yes til Macro
under opstart</t>
      </text>
    </comment>
    <comment ref="P7" authorId="0">
      <text>
        <t xml:space="preserve">======
ID#AAAAXwqtPrQ
    (2022-04-26 08:12:58)
Automatisk, ikke skriv I dette feltet</t>
      </text>
    </comment>
    <comment ref="I30" authorId="0">
      <text>
        <t xml:space="preserve">======
ID#AAAAXwqtPqY
    (2022-04-26 08:12:58)
Navn, klubb, dommer grad</t>
      </text>
    </comment>
    <comment ref="C36" authorId="0">
      <text>
        <t xml:space="preserve">======
ID#AAAAXwqtPrA
    (2022-04-26 08:12:58)
Navn, klubb, dommer grad</t>
      </text>
    </comment>
    <comment ref="O7" authorId="0">
      <text>
        <t xml:space="preserve">======
ID#AAAAXwqtPrU
    (2022-04-26 08:12:58)
Automatisk, ikke skriv I dette feltet</t>
      </text>
    </comment>
    <comment ref="C27" authorId="0">
      <text>
        <t xml:space="preserve">======
ID#AAAAXwqtPp8
    (2022-04-26 08:12:58)
Navn, klubb, dommer grad</t>
      </text>
    </comment>
    <comment ref="L7" authorId="0">
      <text>
        <t xml:space="preserve">======
ID#AAAAXwqtPq8
NVF    (2022-04-26 08:12:58)
Bruk minus (-) for underkjent. Feks -140
Bruk N og F for neste og første, feks 170F og 175N</t>
      </text>
    </comment>
    <comment ref="I28" authorId="0">
      <text>
        <t xml:space="preserve">======
ID#AAAAXwqtPqc
    (2022-04-26 08:12:58)
Navn, klubb, dommer grad</t>
      </text>
    </comment>
    <comment ref="I7" authorId="0">
      <text>
        <t xml:space="preserve">======
ID#AAAAXwqtPqw
NVF    (2022-04-26 08:12:58)
Bruk minus (-) for underkjent. Feks -140
Bruk N og F for neste og første, feks 170F og 175N</t>
      </text>
    </comment>
    <comment ref="I27" authorId="0">
      <text>
        <t xml:space="preserve">======
ID#AAAAXwqtPrs
    (2022-04-26 08:12:58)
Navn, klubb, dommer grad</t>
      </text>
    </comment>
    <comment ref="C7" authorId="0">
      <text>
        <t xml:space="preserve">======
ID#AAAAXwqtPqs
    (2022-04-26 08:12:58)
UK,JK,SK og VK blir SinclairTabell for Kvinner brukt.
M0,M1..Kvinner virker ikke.
For ALLE andre kategorier blir tabell for men brukt.</t>
      </text>
    </comment>
    <comment ref="B7" authorId="0">
      <text>
        <t xml:space="preserve">======
ID#AAAAXwqtPrk
    (2022-04-26 08:12:58)
I Norge bruke vi kun en desimal, internasjonalt 2, vi bør bruke 2 dersom innveiings vekta tillater det.</t>
      </text>
    </comment>
  </commentList>
  <extLst>
    <ext uri="GoogleSheetsCustomDataVersion1">
      <go:sheetsCustomData xmlns:go="http://customooxmlschemas.google.com/" roundtripDataSignature="AMtx7mgshvp7zpWF8eS1dJXXHw7SV7a04Q==" r:id="rId1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xmlns:r="http://schemas.openxmlformats.org/officeDocument/2006/relationships" mc:Ignorable="xr">
  <authors>
    <author/>
  </authors>
  <commentList>
    <comment ref="U7" authorId="0">
      <text>
        <t xml:space="preserve">======
ID#AAAAXwqtPqk
    (2022-04-26 08:12:58)
Denne kononnen printes ikke</t>
      </text>
    </comment>
    <comment ref="C34" authorId="0">
      <text>
        <t xml:space="preserve">======
ID#AAAAXwqtPrE
    (2022-04-26 08:12:58)
Navn, klubb, dommer grad</t>
      </text>
    </comment>
    <comment ref="R7" authorId="0">
      <text>
        <t xml:space="preserve">======
ID#AAAAXwqtPq4
    (2022-04-26 08:12:58)
Automatisk, ikke skriv I dette feltet
Svar ja/yes til Macro
under opstart</t>
      </text>
    </comment>
    <comment ref="Q7" authorId="0">
      <text>
        <t xml:space="preserve">======
ID#AAAAXwqtPq0
    (2022-04-26 08:12:58)
Automatisk, ikke skriv I dette feltet
Svar ja/yes til Macro
under opstart</t>
      </text>
    </comment>
    <comment ref="I30" authorId="0">
      <text>
        <t xml:space="preserve">======
ID#AAAAXwqtPrM
    (2022-04-26 08:12:58)
Navn, klubb, dommer grad</t>
      </text>
    </comment>
    <comment ref="C36" authorId="0">
      <text>
        <t xml:space="preserve">======
ID#AAAAXwqtPrc
    (2022-04-26 08:12:58)
Navn, klubb, dommer grad</t>
      </text>
    </comment>
    <comment ref="P7" authorId="0">
      <text>
        <t xml:space="preserve">======
ID#AAAAXwqtPqM
    (2022-04-26 08:12:58)
Automatisk, ikke skriv I dette feltet</t>
      </text>
    </comment>
    <comment ref="O7" authorId="0">
      <text>
        <t xml:space="preserve">======
ID#AAAAXwqtPqU
    (2022-04-26 08:12:58)
Automatisk, ikke skriv I dette feltet</t>
      </text>
    </comment>
    <comment ref="C27" authorId="0">
      <text>
        <t xml:space="preserve">======
ID#AAAAXwqtPqo
    (2022-04-26 08:12:58)
Navn, klubb, dommer grad</t>
      </text>
    </comment>
    <comment ref="L7" authorId="0">
      <text>
        <t xml:space="preserve">======
ID#AAAAXwqtPqQ
NVF    (2022-04-26 08:12:58)
Bruk minus (-) for underkjent. Feks -140
Bruk N og F for neste og første, feks 170F og 175N</t>
      </text>
    </comment>
    <comment ref="I7" authorId="0">
      <text>
        <t xml:space="preserve">======
ID#AAAAXwqtPqA
NVF    (2022-04-26 08:12:58)
Bruk minus (-) for underkjent. Feks -140
Bruk N og F for neste og første, feks 170F og 175N</t>
      </text>
    </comment>
    <comment ref="I28" authorId="0">
      <text>
        <t xml:space="preserve">======
ID#AAAAXwqtPqE
    (2022-04-26 08:12:58)
Navn, klubb, dommer grad</t>
      </text>
    </comment>
    <comment ref="I27" authorId="0">
      <text>
        <t xml:space="preserve">======
ID#AAAAXwqtPrI
    (2022-04-26 08:12:58)
Navn, klubb, dommer grad</t>
      </text>
    </comment>
    <comment ref="C7" authorId="0">
      <text>
        <t xml:space="preserve">======
ID#AAAAXwqtPrY
    (2022-04-26 08:12:58)
UK,JK,SK og VK blir SinclairTabell for Kvinner brukt.
M0,M1..Kvinner virker ikke.
For ALLE andre kategorier blir tabell for men brukt.</t>
      </text>
    </comment>
    <comment ref="B7" authorId="0">
      <text>
        <t xml:space="preserve">======
ID#AAAAXwqtPqI
    (2022-04-26 08:12:58)
I Norge bruke vi kun en desimal, internasjonalt 2, vi bør bruke 2 dersom innveiings vekta tillater det.</t>
      </text>
    </comment>
  </commentList>
  <extLst>
    <ext uri="GoogleSheetsCustomDataVersion1">
      <go:sheetsCustomData xmlns:go="http://customooxmlschemas.google.com/" roundtripDataSignature="AMtx7mjjerBtz0wUxOCkIZb8cQ716tt2Vw==" r:id="rId1"/>
    </ext>
  </extLst>
</comments>
</file>

<file path=xl/comments3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iSIpEI2zhIymSMlwhghUavCfPuBA==" r:id="rId1"/>
    </ext>
  </extLst>
</comments>
</file>

<file path=xl/comments4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iSIpEI2zhIymSMlwhghUavCfPuBA==" r:id="rId1"/>
    </ext>
  </extLst>
</comments>
</file>

<file path=xl/sharedStrings.xml><?xml version="1.0" encoding="utf-8"?>
<sst xmlns="http://schemas.openxmlformats.org/spreadsheetml/2006/main" count="203" uniqueCount="90">
  <si>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</si>
  <si>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</si>
  <si>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</si>
  <si>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</si>
  <si>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</si>
  <si>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</si>
  <si>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</si>
  <si>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</si>
  <si>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</si>
  <si>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</si>
  <si>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</si>
  <si>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</si>
  <si>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</si>
  <si>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</si>
  <si>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</si>
  <si>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</si>
  <si>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</si>
  <si>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</si>
  <si>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</si>
  <si>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</si>
  <si>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</si>
  <si>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</si>
  <si>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</si>
  <si>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</si>
  <si>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</si>
  <si>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</si>
  <si>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</si>
  <si>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</si>
  <si>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</si>
  <si>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</si>
  <si>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</si>
  <si>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</si>
  <si>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</si>
  <si>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</si>
  <si>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</si>
  <si>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</si>
  <si>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</si>
  <si>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</si>
  <si>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</si>
  <si>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</si>
  <si>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</si>
  <si>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</si>
  <si>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</si>
  <si>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</si>
  <si>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</si>
  <si>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</si>
  <si>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</si>
  <si>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</si>
  <si>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</si>
  <si>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</si>
  <si>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</si>
  <si>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</si>
  <si>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2021</t>
  </si>
  <si>
    <t>Porsgrunn</t>
  </si>
  <si>
    <t xml:space="preserve">Mats Olsen </t>
  </si>
  <si>
    <t>Bjørnar Olsen</t>
  </si>
  <si>
    <t>Daniel R. Erichsen</t>
  </si>
  <si>
    <t>Tønsberg Kam.</t>
  </si>
  <si>
    <t>Roy Sømme Ommedal</t>
  </si>
  <si>
    <t>Ole Christiansen</t>
  </si>
  <si>
    <t>Erlend Raastad</t>
  </si>
  <si>
    <t>Vigrestad IK</t>
  </si>
  <si>
    <t>Grenland AK</t>
  </si>
  <si>
    <t>Danny Duy Vo</t>
  </si>
  <si>
    <t>Glenn Waksvik</t>
  </si>
  <si>
    <t>81</t>
  </si>
  <si>
    <t>M5</t>
  </si>
  <si>
    <t>Linn Christina Larsen</t>
  </si>
  <si>
    <t>Larvik AK</t>
  </si>
  <si>
    <t>William Christensen</t>
  </si>
  <si>
    <t>Vetle Andersen</t>
  </si>
  <si>
    <t>UK</t>
  </si>
  <si>
    <t>Terje Gulvik</t>
  </si>
  <si>
    <t>76</t>
  </si>
  <si>
    <t>89</t>
  </si>
  <si>
    <t>UM</t>
  </si>
  <si>
    <t>SM</t>
  </si>
  <si>
    <t>96</t>
  </si>
  <si>
    <t>102</t>
  </si>
  <si>
    <t>M3</t>
  </si>
  <si>
    <t>109</t>
  </si>
  <si>
    <t>M6</t>
  </si>
  <si>
    <t>Seriestevne</t>
  </si>
  <si>
    <t>Lars Hage</t>
  </si>
  <si>
    <t xml:space="preserve">Tom Danielsen </t>
  </si>
  <si>
    <t>Bjørnar Olsen Grenland AK F</t>
  </si>
  <si>
    <t>Gunnar Knudsen Grenland AK F</t>
  </si>
  <si>
    <t>Johnny R. Olsen Grenland AK F</t>
  </si>
  <si>
    <t>Karl Magnar Waksvik Grenland AK R</t>
  </si>
  <si>
    <t>Mats Olsen Tønsberg Kam.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</si>
</sst>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3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_rels/comments2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xl/_rels/workbook.xml.rels><?xml version="1.0" encoding="UTF-8" standalone="yes"?>
<Relationships xmlns="http://schemas.openxmlformats.org/package/2006/relationships"><Relationship Type="http://schemas.openxmlformats.org/officeDocument/2006/relationships/calcChain" Target="calcChain.xml" Id="rId8"></Relationship><Relationship Type="http://schemas.openxmlformats.org/officeDocument/2006/relationships/worksheet" Target="worksheets/sheet3.xml" Id="rId3"></Relationship><Relationship Type="http://schemas.openxmlformats.org/officeDocument/2006/relationships/sharedStrings" Target="sharedStrings.xml" Id="rId7"></Relationship><Relationship Type="http://schemas.openxmlformats.org/officeDocument/2006/relationships/worksheet" Target="worksheets/sheet2.xml" Id="rId2"></Relationship><Relationship Type="http://schemas.openxmlformats.org/officeDocument/2006/relationships/worksheet" Target="worksheets/sheet1.xml" Id="rId1"></Relationship><Relationship Type="http://schemas.openxmlformats.org/officeDocument/2006/relationships/styles" Target="styles.xml" Id="rId6"></Relationship><Relationship Type="http://schemas.openxmlformats.org/officeDocument/2006/relationships/theme" Target="theme/theme1.xml" Id="rId5"></Relationship><Relationship Type="http://schemas.openxmlformats.org/officeDocument/2006/relationships/worksheet" Target="worksheets/sheet4.xml" Id="rId4"></Relationship><Relationship Target="metadata" Type="http://customschemas.google.com/relationships/workbookmetadata" Id="rId9"></Relationship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
<Relationships xmlns="http://schemas.openxmlformats.org/package/2006/relationships"><Relationship Target="../comments3.xml" Type="http://schemas.openxmlformats.org/officeDocument/2006/relationships/comments" Id="rId1"></Relationship><Relationship Target="../drawings/vmlDrawing3.vml" Type="http://schemas.openxmlformats.org/officeDocument/2006/relationships/vmlDrawing" Id="rId2"></Relationship></Relationships>
</file>

<file path=xl/worksheets/_rels/sheet4.xml.rels><?xml version="1.0" encoding="UTF-8" standalone="yes"?>
<Relationships xmlns="http://schemas.openxmlformats.org/package/2006/relationships"><Relationship Target="../comments4.xml" Type="http://schemas.openxmlformats.org/officeDocument/2006/relationships/comments" Id="rId1"></Relationship><Relationship Target="../drawings/vmlDrawing4.vml" Type="http://schemas.openxmlformats.org/officeDocument/2006/relationships/vmlDrawing" Id="rId2"></Relationship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fitToPage="1" autoPageBreaks="0"/>
  </sheetPr>
  <dimension ref="A1:AB41"/>
  <sheetViews>
    <sheetView workbookViewId="0" showGridLines="0" zoomScalePageLayoutView="120" tabSelected="1" showOutlineSymbols="0" zoomScaleNormal="100" zoomScaleSheetLayoutView="75" showRowColHeaders="0" showZeros="0">
      <selection activeCell="A17" sqref="A17"/>
    </sheetView>
  </sheetViews>
  <sheetFormatPr defaultColWidth="9.140625" defaultRowHeight="12.75" baseColWidth="10" x14ac:dyDescent="0.2"/>
  <cols>
    <col customWidth="1" min="1" max="1" width="6.28515625" style="2"/>
    <col customWidth="1" min="2" max="2" width="8.7109375" style="2"/>
    <col customWidth="1" min="3" max="3" width="6.28515625" style="38"/>
    <col customWidth="1" min="4" max="4" width="10.7109375" style="2"/>
    <col customWidth="1" min="5" max="5" width="3.85546875" style="2"/>
    <col customWidth="1" min="6" max="6" width="27.7109375" style="6"/>
    <col customWidth="1" min="7" max="7" width="20.28515625" style="6"/>
    <col customWidth="1" min="8" max="8" width="7.140625" style="2"/>
    <col customWidth="1" min="9" max="9" width="7.140625" style="45"/>
    <col customWidth="1" min="10" max="13" width="7.140625" style="2"/>
    <col customWidth="1" min="14" max="16" width="7.7109375" style="2"/>
    <col customWidth="1" min="17" max="17" width="10.7109375" style="40"/>
    <col customWidth="1" min="18" max="18" width="11.28515625" style="40"/>
    <col customWidth="1" min="19" max="20" width="5.7109375" style="40"/>
    <col customWidth="1" min="21" max="21" width="14.140625" style="5"/>
    <col customWidth="1" min="22" hidden="1" max="24" width="9.140625" style="5"/>
    <col customWidth="1" min="25" hidden="1" max="25" width="7.85546875" style="5"/>
    <col customWidth="1" min="26" hidden="1" max="26" width="9.140625" style="5"/>
    <col customWidth="1" min="27" hidden="1" max="28" width="9.140625" style="4"/>
    <col min="29" max="16384" width="9.140625" style="5"/>
  </cols>
  <sheetData>
    <row spans="1:28" r="1" customHeight="1" x14ac:dyDescent="0.8" ht="53.25">
      <c r="F1" s="123" t="s">
        <v>52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spans="1:28" r="2" customHeight="1" x14ac:dyDescent="0.5" ht="24.75">
      <c r="F2" s="124" t="s">
        <v>34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spans="1:28" r="4" customHeight="1" x14ac:dyDescent="0.2" ht="12"/>
    <row spans="1:28" r="5" s="7" x14ac:dyDescent="0.25" ht="15.75" customFormat="1">
      <c r="A5" s="36"/>
      <c r="B5" s="71" t="s">
        <v>27</v>
      </c>
      <c r="C5" s="125" t="s">
        <v>82</v>
      </c>
      <c r="D5" s="125"/>
      <c r="E5" s="125"/>
      <c r="F5" s="125"/>
      <c r="G5" s="72" t="s">
        <v>0</v>
      </c>
      <c r="H5" s="126" t="s">
        <v>62</v>
      </c>
      <c r="I5" s="126"/>
      <c r="J5" s="126"/>
      <c r="K5" s="126"/>
      <c r="L5" s="71" t="s">
        <v>1</v>
      </c>
      <c r="M5" s="127" t="s">
        <v>53</v>
      </c>
      <c r="N5" s="127"/>
      <c r="O5" s="127"/>
      <c r="P5" s="127"/>
      <c r="Q5" s="71" t="s">
        <v>2</v>
      </c>
      <c r="R5" s="99">
        <v>44674</v>
      </c>
      <c r="S5" s="73" t="s">
        <v>24</v>
      </c>
      <c r="T5" s="87">
        <v>1</v>
      </c>
      <c r="AA5" s="108"/>
      <c r="AB5" s="108"/>
    </row>
    <row spans="1:28" r="6" x14ac:dyDescent="0.2">
      <c r="Z6" s="113" t="s">
        <v>46</v>
      </c>
      <c r="AA6" s="113" t="s">
        <v>46</v>
      </c>
      <c r="AB6" s="113" t="s">
        <v>46</v>
      </c>
    </row>
    <row spans="1:28" r="7" s="1" x14ac:dyDescent="0.2" customFormat="1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spans="1:28" r="8" s="1" x14ac:dyDescent="0.2" customFormat="1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spans="1:28" r="9" s="10" customHeight="1" x14ac:dyDescent="0.2" ht="20.100000000000001" customFormat="1">
      <c r="A9" s="91" t="s">
        <v>73</v>
      </c>
      <c r="B9" s="74">
        <v>73.900000000000006</v>
      </c>
      <c r="C9" s="75" t="s">
        <v>71</v>
      </c>
      <c r="D9" s="76">
        <v>38581</v>
      </c>
      <c r="E9" s="88"/>
      <c r="F9" s="77" t="s">
        <v>67</v>
      </c>
      <c r="G9" s="77" t="s">
        <v>68</v>
      </c>
      <c r="H9" s="92">
        <v>63</v>
      </c>
      <c r="I9" s="93">
        <v>66</v>
      </c>
      <c r="J9" s="94">
        <v>-69</v>
      </c>
      <c r="K9" s="95">
        <v>70</v>
      </c>
      <c r="L9" s="96">
        <v>75</v>
      </c>
      <c r="M9" s="96">
        <v>-80</v>
      </c>
      <c r="N9" s="78">
        <f ref="N9:N24" t="shared" si="0">IF(MAX(H9:J9)&lt;0,0,TRUNC(MAX(H9:J9)/1)*1)</f>
        <v>66</v>
      </c>
      <c r="O9" s="78">
        <f ref="O9:O24" t="shared" si="1">IF(MAX(K9:M9)&lt;0,0,TRUNC(MAX(K9:M9)/1)*1)</f>
        <v>75</v>
      </c>
      <c r="P9" s="78">
        <f ref="P9:P23" t="shared" si="2">IF(N9=0,0,IF(O9=0,0,SUM(N9:O9)))</f>
        <v>141</v>
      </c>
      <c r="Q9" s="101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169.2001773487367</v>
      </c>
      <c r="R9" s="100" t="str">
        <f>IF(Y9=1,Q9*AB9,"")</f>
        <v/>
      </c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1.2000012577924588</v>
      </c>
      <c r="V9" s="89">
        <f>R5</f>
        <v>44674</v>
      </c>
      <c r="W9" s="120" t="str">
        <f>IF(ISNUMBER(FIND("M",C9)),"m",IF(ISNUMBER(FIND("K",C9)),"k"))</f>
        <v>k</v>
      </c>
      <c r="X9" s="106">
        <f>IF(OR(D9="",V9=""),0,(YEAR(V9)-YEAR(D9)))</f>
        <v>17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spans="1:28" r="10" s="10" customHeight="1" x14ac:dyDescent="0.2" ht="20.100000000000001" customFormat="1">
      <c r="A10" s="91" t="s">
        <v>74</v>
      </c>
      <c r="B10" s="74">
        <v>87</v>
      </c>
      <c r="C10" s="75" t="s">
        <v>75</v>
      </c>
      <c r="D10" s="76">
        <v>38980</v>
      </c>
      <c r="E10" s="88"/>
      <c r="F10" s="77" t="s">
        <v>69</v>
      </c>
      <c r="G10" s="77" t="s">
        <v>68</v>
      </c>
      <c r="H10" s="92">
        <v>82</v>
      </c>
      <c r="I10" s="93">
        <v>-85</v>
      </c>
      <c r="J10" s="94">
        <v>87</v>
      </c>
      <c r="K10" s="95">
        <v>102</v>
      </c>
      <c r="L10" s="96">
        <v>106</v>
      </c>
      <c r="M10" s="96">
        <v>110</v>
      </c>
      <c r="N10" s="78">
        <f t="shared" si="0"/>
        <v>87</v>
      </c>
      <c r="O10" s="78">
        <f t="shared" si="1"/>
        <v>110</v>
      </c>
      <c r="P10" s="78">
        <f t="shared" si="2"/>
        <v>197</v>
      </c>
      <c r="Q10" s="100">
        <f ref="Q10:Q24" t="shared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231.37368715492207</v>
      </c>
      <c r="R10" s="100" t="str">
        <f ref="R10:R24" t="shared" si="4">IF(Y10=1,Q10*AB10,"")</f>
        <v/>
      </c>
      <c r="S10" s="82"/>
      <c r="T10" s="83"/>
      <c r="U10" s="81">
        <f ref="U10:U24" t="shared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1.1744857215985891</v>
      </c>
      <c r="V10" s="89">
        <f>R5</f>
        <v>44674</v>
      </c>
      <c r="W10" s="120" t="str">
        <f>IF(ISNUMBER(FIND("M",C10)),"m",IF(ISNUMBER(FIND("K",C10)),"k"))</f>
        <v>m</v>
      </c>
      <c r="X10" s="106">
        <f>IF(OR(D10="",V10=""),0,(YEAR(V10)-YEAR(D10)))</f>
        <v>16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ref="AB10:AB24" t="shared" si="6">IF(W10="m",Z10,IF(W10="k",AA10,""))</f>
        <v>0</v>
      </c>
    </row>
    <row spans="1:28" r="11" s="10" customHeight="1" x14ac:dyDescent="0.2" ht="20.100000000000001" customFormat="1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>
        <f t="shared" si="0"/>
        <v>0</v>
      </c>
      <c r="O11" s="78">
        <f t="shared" si="1"/>
        <v>0</v>
      </c>
      <c r="P11" s="78">
        <f t="shared" si="2"/>
        <v>0</v>
      </c>
      <c r="Q11" s="100" t="str">
        <f t="shared" si="3"/>
        <v/>
      </c>
      <c r="R11" s="100" t="str">
        <f t="shared" si="4"/>
        <v/>
      </c>
      <c r="S11" s="82"/>
      <c r="T11" s="83"/>
      <c r="U11" s="81" t="str">
        <f t="shared" si="5"/>
        <v/>
      </c>
      <c r="V11" s="89">
        <f>R5</f>
        <v>44674</v>
      </c>
      <c r="W11" s="120" t="b">
        <f ref="W11:W24" t="shared" si="7">IF(ISNUMBER(FIND("M",C11)),"m",IF(ISNUMBER(FIND("K",C11)),"k"))</f>
        <v>0</v>
      </c>
      <c r="X11" s="106">
        <f>IF(OR(D11="",V11=""),0,(YEAR(V11)-YEAR(D11)))</f>
        <v>0</v>
      </c>
      <c r="Y11" s="107">
        <f ref="Y11:Y24" t="shared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6"/>
        <v/>
      </c>
    </row>
    <row spans="1:28" r="12" s="10" customHeight="1" x14ac:dyDescent="0.2" ht="20.100000000000001" customFormat="1">
      <c r="A12" s="91" t="s">
        <v>78</v>
      </c>
      <c r="B12" s="74">
        <v>97.4</v>
      </c>
      <c r="C12" s="75" t="s">
        <v>79</v>
      </c>
      <c r="D12" s="76">
        <v>28366</v>
      </c>
      <c r="E12" s="88"/>
      <c r="F12" s="90" t="s">
        <v>64</v>
      </c>
      <c r="G12" s="77" t="s">
        <v>62</v>
      </c>
      <c r="H12" s="92">
        <v>80</v>
      </c>
      <c r="I12" s="93">
        <v>-85</v>
      </c>
      <c r="J12" s="94">
        <v>85</v>
      </c>
      <c r="K12" s="95">
        <v>100</v>
      </c>
      <c r="L12" s="96">
        <v>105</v>
      </c>
      <c r="M12" s="96">
        <v>107</v>
      </c>
      <c r="N12" s="78">
        <f t="shared" si="0"/>
        <v>85</v>
      </c>
      <c r="O12" s="78">
        <f t="shared" si="1"/>
        <v>107</v>
      </c>
      <c r="P12" s="78">
        <f t="shared" si="2"/>
        <v>192</v>
      </c>
      <c r="Q12" s="100">
        <f t="shared" si="3"/>
        <v>215.02049912635567</v>
      </c>
      <c r="R12" s="100">
        <f t="shared" si="4"/>
        <v>258.6696604490059</v>
      </c>
      <c r="S12" s="82"/>
      <c r="T12" s="83" t="s">
        <v>20</v>
      </c>
      <c r="U12" s="81">
        <f t="shared" si="5"/>
        <v>1.1198984329497692</v>
      </c>
      <c r="V12" s="89">
        <f>R5</f>
        <v>44674</v>
      </c>
      <c r="W12" s="120" t="str">
        <f t="shared" si="7"/>
        <v>m</v>
      </c>
      <c r="X12" s="106">
        <f>IF(OR(D12="",V12=""),0,(YEAR(V12)-YEAR(D12)))</f>
        <v>45</v>
      </c>
      <c r="Y12" s="107">
        <f t="shared" si="8"/>
        <v>1</v>
      </c>
      <c r="Z12" s="10">
        <f>IF(Y12=1,LOOKUP(X12,'Meltzer-Faber'!A3:A63,'Meltzer-Faber'!B3:B63))</f>
        <v>1.2030000000000001</v>
      </c>
      <c r="AA12" s="110">
        <f>IF(Y12=1,LOOKUP(X12,'Meltzer-Faber'!A3:A63,'Meltzer-Faber'!C3:C63))</f>
        <v>1.2230000000000001</v>
      </c>
      <c r="AB12" s="117">
        <f t="shared" si="6"/>
        <v>1.2030000000000001</v>
      </c>
    </row>
    <row spans="1:28" r="13" s="10" customHeight="1" x14ac:dyDescent="0.2" ht="20.100000000000001" customFormat="1">
      <c r="A13" s="91" t="s">
        <v>65</v>
      </c>
      <c r="B13" s="74">
        <v>79.7</v>
      </c>
      <c r="C13" s="75" t="s">
        <v>66</v>
      </c>
      <c r="D13" s="76">
        <v>24128</v>
      </c>
      <c r="E13" s="88"/>
      <c r="F13" s="90" t="s">
        <v>84</v>
      </c>
      <c r="G13" s="77" t="s">
        <v>68</v>
      </c>
      <c r="H13" s="92">
        <v>72</v>
      </c>
      <c r="I13" s="93">
        <v>-77</v>
      </c>
      <c r="J13" s="94">
        <v>78</v>
      </c>
      <c r="K13" s="95">
        <v>93</v>
      </c>
      <c r="L13" s="96">
        <v>-97</v>
      </c>
      <c r="M13" s="96">
        <v>-98</v>
      </c>
      <c r="N13" s="78">
        <f t="shared" si="0"/>
        <v>78</v>
      </c>
      <c r="O13" s="78">
        <f t="shared" si="1"/>
        <v>93</v>
      </c>
      <c r="P13" s="78">
        <f t="shared" si="2"/>
        <v>171</v>
      </c>
      <c r="Q13" s="100">
        <f t="shared" si="3"/>
        <v>209.59381032684189</v>
      </c>
      <c r="R13" s="100">
        <f t="shared" si="4"/>
        <v>295.7368663711739</v>
      </c>
      <c r="S13" s="82"/>
      <c r="T13" s="83" t="s">
        <v>20</v>
      </c>
      <c r="U13" s="81">
        <f t="shared" si="5"/>
        <v>1.2256947972329935</v>
      </c>
      <c r="V13" s="89">
        <f>R5</f>
        <v>44674</v>
      </c>
      <c r="W13" s="120" t="str">
        <f t="shared" si="7"/>
        <v>m</v>
      </c>
      <c r="X13" s="106">
        <f ref="X13:X24" t="shared" si="9">IF(OR(D13="",V13=""),0,(YEAR(V13)-YEAR(D13)))</f>
        <v>56</v>
      </c>
      <c r="Y13" s="107">
        <f t="shared" si="8"/>
        <v>1</v>
      </c>
      <c r="Z13" s="10">
        <f>IF(Y13=1,LOOKUP(X13,'Meltzer-Faber'!A3:A63,'Meltzer-Faber'!B3:B63))</f>
        <v>1.411</v>
      </c>
      <c r="AA13" s="110">
        <f>IF(Y13=1,LOOKUP(X13,'Meltzer-Faber'!A3:A63,'Meltzer-Faber'!C3:C63))</f>
        <v>1.5449999999999999</v>
      </c>
      <c r="AB13" s="117">
        <f t="shared" si="6"/>
        <v>1.411</v>
      </c>
    </row>
    <row spans="1:28" r="14" s="10" customHeight="1" x14ac:dyDescent="0.2" ht="20.100000000000001" customFormat="1">
      <c r="A14" s="91" t="s">
        <v>65</v>
      </c>
      <c r="B14" s="74">
        <v>79.099999999999994</v>
      </c>
      <c r="C14" s="75" t="s">
        <v>66</v>
      </c>
      <c r="D14" s="76">
        <v>23084</v>
      </c>
      <c r="E14" s="88"/>
      <c r="F14" s="90" t="s">
        <v>55</v>
      </c>
      <c r="G14" s="77" t="s">
        <v>62</v>
      </c>
      <c r="H14" s="92">
        <v>87</v>
      </c>
      <c r="I14" s="93">
        <v>-92</v>
      </c>
      <c r="J14" s="94">
        <v>-92</v>
      </c>
      <c r="K14" s="95">
        <v>102</v>
      </c>
      <c r="L14" s="96">
        <v>-107</v>
      </c>
      <c r="M14" s="96">
        <v>107</v>
      </c>
      <c r="N14" s="78">
        <f t="shared" si="0"/>
        <v>87</v>
      </c>
      <c r="O14" s="78">
        <f t="shared" si="1"/>
        <v>107</v>
      </c>
      <c r="P14" s="78">
        <f t="shared" si="2"/>
        <v>194</v>
      </c>
      <c r="Q14" s="100">
        <f t="shared" si="3"/>
        <v>238.71750090897623</v>
      </c>
      <c r="R14" s="100">
        <f t="shared" si="4"/>
        <v>355.21164135255663</v>
      </c>
      <c r="S14" s="82"/>
      <c r="T14" s="83" t="s">
        <v>20</v>
      </c>
      <c r="U14" s="81">
        <f t="shared" si="5"/>
        <v>1.2305025820050322</v>
      </c>
      <c r="V14" s="89">
        <f>R5</f>
        <v>44674</v>
      </c>
      <c r="W14" s="120" t="str">
        <f t="shared" si="7"/>
        <v>m</v>
      </c>
      <c r="X14" s="106">
        <f t="shared" si="9"/>
        <v>59</v>
      </c>
      <c r="Y14" s="107">
        <f t="shared" si="8"/>
        <v>1</v>
      </c>
      <c r="Z14" s="10">
        <f>IF(Y14=1,LOOKUP(X14,'Meltzer-Faber'!A3:A63,'Meltzer-Faber'!B3:B63))</f>
        <v>1.488</v>
      </c>
      <c r="AA14" s="110">
        <f>IF(Y14=1,LOOKUP(X14,'Meltzer-Faber'!A3:A63,'Meltzer-Faber'!C3:C63))</f>
        <v>1.665</v>
      </c>
      <c r="AB14" s="117">
        <f t="shared" si="6"/>
        <v>1.488</v>
      </c>
    </row>
    <row spans="1:28" r="15" s="10" customHeight="1" x14ac:dyDescent="0.2" ht="20.100000000000001" customFormat="1">
      <c r="A15" s="91" t="s">
        <v>65</v>
      </c>
      <c r="B15" s="74">
        <v>78.8</v>
      </c>
      <c r="C15" s="75" t="s">
        <v>81</v>
      </c>
      <c r="D15" s="76">
        <v>22528</v>
      </c>
      <c r="E15" s="88"/>
      <c r="F15" s="90" t="s">
        <v>72</v>
      </c>
      <c r="G15" s="77" t="s">
        <v>68</v>
      </c>
      <c r="H15" s="92">
        <v>-75</v>
      </c>
      <c r="I15" s="93">
        <v>78</v>
      </c>
      <c r="J15" s="94">
        <v>-80</v>
      </c>
      <c r="K15" s="95">
        <v>95</v>
      </c>
      <c r="L15" s="96">
        <v>100</v>
      </c>
      <c r="M15" s="96">
        <v>-102</v>
      </c>
      <c r="N15" s="78">
        <f t="shared" si="0"/>
        <v>78</v>
      </c>
      <c r="O15" s="78">
        <f t="shared" si="1"/>
        <v>100</v>
      </c>
      <c r="P15" s="78">
        <f t="shared" si="2"/>
        <v>178</v>
      </c>
      <c r="Q15" s="100">
        <f t="shared" si="3"/>
        <v>219.46415015304626</v>
      </c>
      <c r="R15" s="100">
        <f t="shared" si="4"/>
        <v>338.19425538584426</v>
      </c>
      <c r="S15" s="82"/>
      <c r="T15" s="83"/>
      <c r="U15" s="81">
        <f t="shared" si="5"/>
        <v>1.2329446637811587</v>
      </c>
      <c r="V15" s="89">
        <f>R5</f>
        <v>44674</v>
      </c>
      <c r="W15" s="120" t="str">
        <f t="shared" si="7"/>
        <v>m</v>
      </c>
      <c r="X15" s="106">
        <f t="shared" si="9"/>
        <v>61</v>
      </c>
      <c r="Y15" s="107">
        <f t="shared" si="8"/>
        <v>1</v>
      </c>
      <c r="Z15" s="10">
        <f>IF(Y15=1,LOOKUP(X15,'Meltzer-Faber'!A3:A63,'Meltzer-Faber'!B3:B63))</f>
        <v>1.5409999999999999</v>
      </c>
      <c r="AA15" s="110">
        <f>IF(Y15=1,LOOKUP(X15,'Meltzer-Faber'!A3:A63,'Meltzer-Faber'!C3:C63))</f>
        <v>1.744</v>
      </c>
      <c r="AB15" s="117">
        <f t="shared" si="6"/>
        <v>1.5409999999999999</v>
      </c>
    </row>
    <row spans="1:28" r="16" s="10" customHeight="1" x14ac:dyDescent="0.2" ht="20.100000000000001" customFormat="1">
      <c r="A16" s="91" t="s">
        <v>77</v>
      </c>
      <c r="B16" s="74">
        <v>90.2</v>
      </c>
      <c r="C16" s="75" t="s">
        <v>81</v>
      </c>
      <c r="D16" s="76">
        <v>22098</v>
      </c>
      <c r="E16" s="88"/>
      <c r="F16" s="90" t="s">
        <v>83</v>
      </c>
      <c r="G16" s="77" t="s">
        <v>62</v>
      </c>
      <c r="H16" s="92">
        <v>65</v>
      </c>
      <c r="I16" s="93">
        <v>70</v>
      </c>
      <c r="J16" s="94">
        <v>-72</v>
      </c>
      <c r="K16" s="95">
        <v>80</v>
      </c>
      <c r="L16" s="96">
        <v>85</v>
      </c>
      <c r="M16" s="96">
        <v>90</v>
      </c>
      <c r="N16" s="78">
        <f t="shared" si="0"/>
        <v>70</v>
      </c>
      <c r="O16" s="78">
        <f t="shared" si="1"/>
        <v>90</v>
      </c>
      <c r="P16" s="78">
        <f t="shared" si="2"/>
        <v>160</v>
      </c>
      <c r="Q16" s="100">
        <f t="shared" si="3"/>
        <v>184.91088231116461</v>
      </c>
      <c r="R16" s="100">
        <f t="shared" si="4"/>
        <v>289.94026346390615</v>
      </c>
      <c r="S16" s="82"/>
      <c r="T16" s="83"/>
      <c r="U16" s="81">
        <f t="shared" si="5"/>
        <v>1.1556930144447788</v>
      </c>
      <c r="V16" s="89">
        <f>R5</f>
        <v>44674</v>
      </c>
      <c r="W16" s="120" t="str">
        <f t="shared" si="7"/>
        <v>m</v>
      </c>
      <c r="X16" s="106">
        <f t="shared" si="9"/>
        <v>62</v>
      </c>
      <c r="Y16" s="107">
        <f t="shared" si="8"/>
        <v>1</v>
      </c>
      <c r="Z16" s="10">
        <f>IF(Y16=1,LOOKUP(X16,'Meltzer-Faber'!A3:A63,'Meltzer-Faber'!B3:B63))</f>
        <v>1.5680000000000001</v>
      </c>
      <c r="AA16" s="110">
        <f>IF(Y16=1,LOOKUP(X16,'Meltzer-Faber'!A3:A63,'Meltzer-Faber'!C3:C63))</f>
        <v>1.778</v>
      </c>
      <c r="AB16" s="117">
        <f t="shared" si="6"/>
        <v>1.5680000000000001</v>
      </c>
    </row>
    <row spans="1:28" r="17" s="10" customHeight="1" x14ac:dyDescent="0.2" ht="20.100000000000001" customFormat="1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44674</v>
      </c>
      <c r="W17" s="120" t="b">
        <f t="shared" si="7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6"/>
        <v/>
      </c>
    </row>
    <row spans="1:28" r="18" s="10" customHeight="1" x14ac:dyDescent="0.2" ht="20.100000000000001" customFormat="1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44674</v>
      </c>
      <c r="W18" s="120" t="b">
        <f t="shared" si="7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6"/>
        <v/>
      </c>
    </row>
    <row spans="1:28" r="19" s="10" customHeight="1" x14ac:dyDescent="0.2" ht="20.100000000000001" customFormat="1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44674</v>
      </c>
      <c r="W19" s="120" t="b">
        <f t="shared" si="7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6"/>
        <v/>
      </c>
    </row>
    <row spans="1:28" r="20" s="10" customHeight="1" x14ac:dyDescent="0.2" ht="20.100000000000001" customFormat="1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/>
      <c r="O20" s="78"/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44674</v>
      </c>
      <c r="W20" s="120" t="b">
        <f t="shared" si="7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6"/>
        <v/>
      </c>
    </row>
    <row spans="1:28" r="21" s="10" customHeight="1" x14ac:dyDescent="0.2" ht="20.100000000000001" customFormat="1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44674</v>
      </c>
      <c r="W21" s="120" t="b">
        <f t="shared" si="7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6"/>
        <v/>
      </c>
    </row>
    <row spans="1:28" r="22" s="10" customHeight="1" x14ac:dyDescent="0.2" ht="20.100000000000001" customFormat="1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44674</v>
      </c>
      <c r="W22" s="120" t="b">
        <f t="shared" si="7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6"/>
        <v/>
      </c>
    </row>
    <row spans="1:28" r="23" s="10" customHeight="1" x14ac:dyDescent="0.2" ht="20.100000000000001" customFormat="1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44674</v>
      </c>
      <c r="W23" s="120" t="b">
        <f t="shared" si="7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6"/>
        <v/>
      </c>
    </row>
    <row spans="1:28" r="24" s="10" customHeight="1" x14ac:dyDescent="0.2" ht="20.100000000000001" customFormat="1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44674</v>
      </c>
      <c r="W24" s="120" t="b">
        <f t="shared" si="7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6"/>
        <v/>
      </c>
    </row>
    <row spans="1:28" r="25" s="8" customHeight="1" x14ac:dyDescent="0.2" ht="9" customFormat="1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ref="X25" t="shared" si="10">(YEAR(V25)-YEAR(D25))</f>
        <v>0</v>
      </c>
      <c r="Y25" s="107">
        <f ref="Y25" t="shared" si="11">IF(X26&gt;34,1,0)</f>
        <v>0</v>
      </c>
      <c r="AA25" s="111"/>
      <c r="AB25" s="111"/>
    </row>
    <row spans="1:28" r="26" x14ac:dyDescent="0.2" customFormat="1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spans="1:28" r="27" s="7" x14ac:dyDescent="0.25" ht="15.75" customFormat="1">
      <c r="A27" s="67" t="s">
        <v>17</v>
      </c>
      <c r="B27"/>
      <c r="C27" s="121" t="s">
        <v>85</v>
      </c>
      <c r="D27" s="121"/>
      <c r="E27" s="121"/>
      <c r="F27" s="121"/>
      <c r="G27" s="69" t="s">
        <v>33</v>
      </c>
      <c r="H27" s="63">
        <v>1</v>
      </c>
      <c r="I27" s="121" t="s">
        <v>86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spans="1:28" r="28" s="7" x14ac:dyDescent="0.25" ht="15" customFormat="1">
      <c r="B28"/>
      <c r="C28" s="122" t="s">
        <v>20</v>
      </c>
      <c r="D28" s="122"/>
      <c r="E28" s="122"/>
      <c r="F28" s="122"/>
      <c r="G28" s="59" t="s">
        <v>20</v>
      </c>
      <c r="H28" s="63">
        <v>2</v>
      </c>
      <c r="I28" s="121" t="s">
        <v>87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spans="1:28" r="29" s="7" x14ac:dyDescent="0.25" ht="15.75" customFormat="1">
      <c r="A29" s="67" t="s">
        <v>32</v>
      </c>
      <c r="B29"/>
      <c r="C29" s="122"/>
      <c r="D29" s="122"/>
      <c r="E29" s="122"/>
      <c r="F29" s="122"/>
      <c r="G29" s="60"/>
      <c r="H29" s="63">
        <v>3</v>
      </c>
      <c r="I29" s="121" t="s">
        <v>88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spans="1:28" r="30" s="7" x14ac:dyDescent="0.25" ht="15" customFormat="1">
      <c r="A30" s="57"/>
      <c r="B30"/>
      <c r="C30" s="122"/>
      <c r="D30" s="122"/>
      <c r="E30" s="122"/>
      <c r="F30" s="122"/>
      <c r="G30" s="60"/>
      <c r="H30" s="63"/>
      <c r="I30" s="121" t="s">
        <v>89</v>
      </c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spans="1:28" r="31" s="7" x14ac:dyDescent="0.25" ht="15" customFormat="1">
      <c r="A31" s="57"/>
      <c r="B31"/>
      <c r="C31" s="122"/>
      <c r="D31" s="122"/>
      <c r="E31" s="122"/>
      <c r="F31" s="122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spans="1:28" r="32" x14ac:dyDescent="0.25" ht="15.75">
      <c r="A32" s="7"/>
      <c r="B32"/>
      <c r="C32" s="63"/>
      <c r="D32" s="29"/>
      <c r="E32" s="29"/>
      <c r="F32" s="29"/>
      <c r="G32" s="70" t="s">
        <v>38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</row>
    <row spans="1:20" r="33" x14ac:dyDescent="0.25" ht="15.75">
      <c r="C33" s="30"/>
      <c r="D33" s="31"/>
      <c r="E33" s="31"/>
      <c r="F33" s="32"/>
      <c r="G33" s="70" t="s">
        <v>35</v>
      </c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</row>
    <row spans="1:20" r="34" x14ac:dyDescent="0.25" ht="15.75">
      <c r="A34" s="67" t="s">
        <v>18</v>
      </c>
      <c r="B34"/>
      <c r="C34" s="121" t="s">
        <v>86</v>
      </c>
      <c r="D34" s="121"/>
      <c r="E34" s="121"/>
      <c r="F34" s="121"/>
      <c r="G34" s="70" t="s">
        <v>37</v>
      </c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</row>
    <row spans="1:20" r="35" x14ac:dyDescent="0.25" ht="15">
      <c r="C35" s="121"/>
      <c r="D35" s="121"/>
      <c r="E35" s="121"/>
      <c r="F35" s="121"/>
      <c r="G35" s="58"/>
      <c r="H35" s="29"/>
      <c r="I35" s="61"/>
    </row>
    <row spans="1:20" r="36" x14ac:dyDescent="0.25" ht="15.75">
      <c r="A36" s="68" t="s">
        <v>36</v>
      </c>
      <c r="B36" s="53"/>
      <c r="C36" s="121" t="s">
        <v>86</v>
      </c>
      <c r="D36" s="121"/>
      <c r="E36" s="121"/>
      <c r="F36" s="121"/>
      <c r="G36" s="70" t="s">
        <v>22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spans="1:20" r="37" x14ac:dyDescent="0.25" ht="15">
      <c r="C37" s="121"/>
      <c r="D37" s="121"/>
      <c r="E37" s="121"/>
      <c r="F37" s="121"/>
      <c r="G37" s="58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spans="1:20" r="38" x14ac:dyDescent="0.25" ht="15">
      <c r="A38" s="53" t="s">
        <v>21</v>
      </c>
      <c r="B38" s="53"/>
      <c r="C38" s="33" t="s">
        <v>42</v>
      </c>
      <c r="D38" s="34"/>
      <c r="E38" s="34"/>
      <c r="F38" s="35"/>
      <c r="G38" s="5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spans="1:20" r="39" x14ac:dyDescent="0.25" ht="15">
      <c r="A39" s="54"/>
      <c r="B39" s="54"/>
      <c r="C39" s="55"/>
      <c r="D39" s="31"/>
      <c r="E39" s="31"/>
      <c r="F39" s="32"/>
      <c r="G39" s="5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spans="1:20" r="40" x14ac:dyDescent="0.25" ht="15">
      <c r="C40" s="3"/>
      <c r="D40" s="4"/>
      <c r="E40" s="4"/>
      <c r="F40" s="5"/>
      <c r="G40" s="5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spans="1:20" r="41" x14ac:dyDescent="0.2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dxfId="137" type="cellIs" priority="73" stopIfTrue="1" operator="between">
      <formula>1</formula>
      <formula>300</formula>
    </cfRule>
    <cfRule dxfId="136" type="cellIs" priority="74" stopIfTrue="1" operator="lessThanOrEqual">
      <formula>0</formula>
    </cfRule>
  </conditionalFormatting>
  <conditionalFormatting sqref="H9:K9">
    <cfRule dxfId="135" type="cellIs" priority="71" stopIfTrue="1" operator="between">
      <formula>1</formula>
      <formula>300</formula>
    </cfRule>
    <cfRule dxfId="134" type="cellIs" priority="72" stopIfTrue="1" operator="lessThanOrEqual">
      <formula>0</formula>
    </cfRule>
  </conditionalFormatting>
  <conditionalFormatting sqref="L10:M10">
    <cfRule dxfId="133" type="cellIs" priority="69" stopIfTrue="1" operator="between">
      <formula>1</formula>
      <formula>300</formula>
    </cfRule>
    <cfRule dxfId="132" type="cellIs" priority="70" stopIfTrue="1" operator="lessThanOrEqual">
      <formula>0</formula>
    </cfRule>
  </conditionalFormatting>
  <conditionalFormatting sqref="H10:K10">
    <cfRule dxfId="131" type="cellIs" priority="67" stopIfTrue="1" operator="between">
      <formula>1</formula>
      <formula>300</formula>
    </cfRule>
    <cfRule dxfId="130" type="cellIs" priority="68" stopIfTrue="1" operator="lessThanOrEqual">
      <formula>0</formula>
    </cfRule>
  </conditionalFormatting>
  <conditionalFormatting sqref="L11:M11">
    <cfRule dxfId="129" type="cellIs" priority="65" stopIfTrue="1" operator="between">
      <formula>1</formula>
      <formula>300</formula>
    </cfRule>
    <cfRule dxfId="128" type="cellIs" priority="66" stopIfTrue="1" operator="lessThanOrEqual">
      <formula>0</formula>
    </cfRule>
  </conditionalFormatting>
  <conditionalFormatting sqref="H11:K11">
    <cfRule dxfId="127" type="cellIs" priority="63" stopIfTrue="1" operator="between">
      <formula>1</formula>
      <formula>300</formula>
    </cfRule>
    <cfRule dxfId="126" type="cellIs" priority="64" stopIfTrue="1" operator="lessThanOrEqual">
      <formula>0</formula>
    </cfRule>
  </conditionalFormatting>
  <conditionalFormatting sqref="L12:M12">
    <cfRule dxfId="125" type="cellIs" priority="61" stopIfTrue="1" operator="between">
      <formula>1</formula>
      <formula>300</formula>
    </cfRule>
    <cfRule dxfId="124" type="cellIs" priority="62" stopIfTrue="1" operator="lessThanOrEqual">
      <formula>0</formula>
    </cfRule>
  </conditionalFormatting>
  <conditionalFormatting sqref="H12:K12">
    <cfRule dxfId="123" type="cellIs" priority="59" stopIfTrue="1" operator="between">
      <formula>1</formula>
      <formula>300</formula>
    </cfRule>
    <cfRule dxfId="122" type="cellIs" priority="60" stopIfTrue="1" operator="lessThanOrEqual">
      <formula>0</formula>
    </cfRule>
  </conditionalFormatting>
  <conditionalFormatting sqref="L13:M13">
    <cfRule dxfId="121" type="cellIs" priority="57" stopIfTrue="1" operator="between">
      <formula>1</formula>
      <formula>300</formula>
    </cfRule>
    <cfRule dxfId="120" type="cellIs" priority="58" stopIfTrue="1" operator="lessThanOrEqual">
      <formula>0</formula>
    </cfRule>
  </conditionalFormatting>
  <conditionalFormatting sqref="H13:K13">
    <cfRule dxfId="119" type="cellIs" priority="55" stopIfTrue="1" operator="between">
      <formula>1</formula>
      <formula>300</formula>
    </cfRule>
    <cfRule dxfId="118" type="cellIs" priority="56" stopIfTrue="1" operator="lessThanOrEqual">
      <formula>0</formula>
    </cfRule>
  </conditionalFormatting>
  <conditionalFormatting sqref="L14:M14">
    <cfRule dxfId="117" type="cellIs" priority="53" stopIfTrue="1" operator="between">
      <formula>1</formula>
      <formula>300</formula>
    </cfRule>
    <cfRule dxfId="116" type="cellIs" priority="54" stopIfTrue="1" operator="lessThanOrEqual">
      <formula>0</formula>
    </cfRule>
  </conditionalFormatting>
  <conditionalFormatting sqref="H14:K14">
    <cfRule dxfId="115" type="cellIs" priority="51" stopIfTrue="1" operator="between">
      <formula>1</formula>
      <formula>300</formula>
    </cfRule>
    <cfRule dxfId="114" type="cellIs" priority="52" stopIfTrue="1" operator="lessThanOrEqual">
      <formula>0</formula>
    </cfRule>
  </conditionalFormatting>
  <conditionalFormatting sqref="L15:M15">
    <cfRule dxfId="113" type="cellIs" priority="49" stopIfTrue="1" operator="between">
      <formula>1</formula>
      <formula>300</formula>
    </cfRule>
    <cfRule dxfId="112" type="cellIs" priority="50" stopIfTrue="1" operator="lessThanOrEqual">
      <formula>0</formula>
    </cfRule>
  </conditionalFormatting>
  <conditionalFormatting sqref="H15:K15">
    <cfRule dxfId="111" type="cellIs" priority="47" stopIfTrue="1" operator="between">
      <formula>1</formula>
      <formula>300</formula>
    </cfRule>
    <cfRule dxfId="110" type="cellIs" priority="48" stopIfTrue="1" operator="lessThanOrEqual">
      <formula>0</formula>
    </cfRule>
  </conditionalFormatting>
  <conditionalFormatting sqref="L16:M16">
    <cfRule dxfId="109" type="cellIs" priority="45" stopIfTrue="1" operator="between">
      <formula>1</formula>
      <formula>300</formula>
    </cfRule>
    <cfRule dxfId="108" type="cellIs" priority="46" stopIfTrue="1" operator="lessThanOrEqual">
      <formula>0</formula>
    </cfRule>
  </conditionalFormatting>
  <conditionalFormatting sqref="H16:K16">
    <cfRule dxfId="107" type="cellIs" priority="43" stopIfTrue="1" operator="between">
      <formula>1</formula>
      <formula>300</formula>
    </cfRule>
    <cfRule dxfId="106" type="cellIs" priority="44" stopIfTrue="1" operator="lessThanOrEqual">
      <formula>0</formula>
    </cfRule>
  </conditionalFormatting>
  <conditionalFormatting sqref="L17:M17">
    <cfRule dxfId="105" type="cellIs" priority="41" stopIfTrue="1" operator="between">
      <formula>1</formula>
      <formula>300</formula>
    </cfRule>
    <cfRule dxfId="104" type="cellIs" priority="42" stopIfTrue="1" operator="lessThanOrEqual">
      <formula>0</formula>
    </cfRule>
  </conditionalFormatting>
  <conditionalFormatting sqref="H17:K17">
    <cfRule dxfId="103" type="cellIs" priority="39" stopIfTrue="1" operator="between">
      <formula>1</formula>
      <formula>300</formula>
    </cfRule>
    <cfRule dxfId="102" type="cellIs" priority="40" stopIfTrue="1" operator="lessThanOrEqual">
      <formula>0</formula>
    </cfRule>
  </conditionalFormatting>
  <conditionalFormatting sqref="L18:M18">
    <cfRule dxfId="101" type="cellIs" priority="37" stopIfTrue="1" operator="between">
      <formula>1</formula>
      <formula>300</formula>
    </cfRule>
    <cfRule dxfId="100" type="cellIs" priority="38" stopIfTrue="1" operator="lessThanOrEqual">
      <formula>0</formula>
    </cfRule>
  </conditionalFormatting>
  <conditionalFormatting sqref="H18:K18">
    <cfRule dxfId="99" type="cellIs" priority="35" stopIfTrue="1" operator="between">
      <formula>1</formula>
      <formula>300</formula>
    </cfRule>
    <cfRule dxfId="98" type="cellIs" priority="36" stopIfTrue="1" operator="lessThanOrEqual">
      <formula>0</formula>
    </cfRule>
  </conditionalFormatting>
  <conditionalFormatting sqref="L19:M19">
    <cfRule dxfId="97" type="cellIs" priority="33" stopIfTrue="1" operator="between">
      <formula>1</formula>
      <formula>300</formula>
    </cfRule>
    <cfRule dxfId="96" type="cellIs" priority="34" stopIfTrue="1" operator="lessThanOrEqual">
      <formula>0</formula>
    </cfRule>
  </conditionalFormatting>
  <conditionalFormatting sqref="H19:K19">
    <cfRule dxfId="95" type="cellIs" priority="31" stopIfTrue="1" operator="between">
      <formula>1</formula>
      <formula>300</formula>
    </cfRule>
    <cfRule dxfId="94" type="cellIs" priority="32" stopIfTrue="1" operator="lessThanOrEqual">
      <formula>0</formula>
    </cfRule>
  </conditionalFormatting>
  <conditionalFormatting sqref="L20:M20">
    <cfRule dxfId="93" type="cellIs" priority="29" stopIfTrue="1" operator="between">
      <formula>1</formula>
      <formula>300</formula>
    </cfRule>
    <cfRule dxfId="92" type="cellIs" priority="30" stopIfTrue="1" operator="lessThanOrEqual">
      <formula>0</formula>
    </cfRule>
  </conditionalFormatting>
  <conditionalFormatting sqref="H20:K20">
    <cfRule dxfId="91" type="cellIs" priority="27" stopIfTrue="1" operator="between">
      <formula>1</formula>
      <formula>300</formula>
    </cfRule>
    <cfRule dxfId="90" type="cellIs" priority="28" stopIfTrue="1" operator="lessThanOrEqual">
      <formula>0</formula>
    </cfRule>
  </conditionalFormatting>
  <conditionalFormatting sqref="L21:M21">
    <cfRule dxfId="89" type="cellIs" priority="25" stopIfTrue="1" operator="between">
      <formula>1</formula>
      <formula>300</formula>
    </cfRule>
    <cfRule dxfId="88" type="cellIs" priority="26" stopIfTrue="1" operator="lessThanOrEqual">
      <formula>0</formula>
    </cfRule>
  </conditionalFormatting>
  <conditionalFormatting sqref="H21:K21">
    <cfRule dxfId="87" type="cellIs" priority="23" stopIfTrue="1" operator="between">
      <formula>1</formula>
      <formula>300</formula>
    </cfRule>
    <cfRule dxfId="86" type="cellIs" priority="24" stopIfTrue="1" operator="lessThanOrEqual">
      <formula>0</formula>
    </cfRule>
  </conditionalFormatting>
  <conditionalFormatting sqref="L22:M22">
    <cfRule dxfId="85" type="cellIs" priority="21" stopIfTrue="1" operator="between">
      <formula>1</formula>
      <formula>300</formula>
    </cfRule>
    <cfRule dxfId="84" type="cellIs" priority="22" stopIfTrue="1" operator="lessThanOrEqual">
      <formula>0</formula>
    </cfRule>
  </conditionalFormatting>
  <conditionalFormatting sqref="H22:K22">
    <cfRule dxfId="83" type="cellIs" priority="19" stopIfTrue="1" operator="between">
      <formula>1</formula>
      <formula>300</formula>
    </cfRule>
    <cfRule dxfId="82" type="cellIs" priority="20" stopIfTrue="1" operator="lessThanOrEqual">
      <formula>0</formula>
    </cfRule>
  </conditionalFormatting>
  <conditionalFormatting sqref="L23:M23">
    <cfRule dxfId="81" type="cellIs" priority="17" stopIfTrue="1" operator="between">
      <formula>1</formula>
      <formula>300</formula>
    </cfRule>
    <cfRule dxfId="80" type="cellIs" priority="18" stopIfTrue="1" operator="lessThanOrEqual">
      <formula>0</formula>
    </cfRule>
  </conditionalFormatting>
  <conditionalFormatting sqref="H23:K23">
    <cfRule dxfId="79" type="cellIs" priority="15" stopIfTrue="1" operator="between">
      <formula>1</formula>
      <formula>300</formula>
    </cfRule>
    <cfRule dxfId="78" type="cellIs" priority="16" stopIfTrue="1" operator="lessThanOrEqual">
      <formula>0</formula>
    </cfRule>
  </conditionalFormatting>
  <conditionalFormatting sqref="L24:M24">
    <cfRule dxfId="77" type="cellIs" priority="13" stopIfTrue="1" operator="between">
      <formula>1</formula>
      <formula>300</formula>
    </cfRule>
    <cfRule dxfId="76" type="cellIs" priority="14" stopIfTrue="1" operator="lessThanOrEqual">
      <formula>0</formula>
    </cfRule>
  </conditionalFormatting>
  <conditionalFormatting sqref="H24:K24">
    <cfRule dxfId="75" type="cellIs" priority="11" stopIfTrue="1" operator="between">
      <formula>1</formula>
      <formula>300</formula>
    </cfRule>
    <cfRule dxfId="74" type="cellIs" priority="12" stopIfTrue="1" operator="lessThanOrEqual">
      <formula>0</formula>
    </cfRule>
  </conditionalFormatting>
  <conditionalFormatting sqref="H11:J11">
    <cfRule dxfId="73" type="cellIs" priority="9" stopIfTrue="1" operator="between">
      <formula>1</formula>
      <formula>300</formula>
    </cfRule>
    <cfRule dxfId="72" type="cellIs" priority="10" stopIfTrue="1" operator="lessThanOrEqual">
      <formula>0</formula>
    </cfRule>
  </conditionalFormatting>
  <conditionalFormatting sqref="H12:J12">
    <cfRule dxfId="71" type="cellIs" priority="7" stopIfTrue="1" operator="between">
      <formula>1</formula>
      <formula>300</formula>
    </cfRule>
    <cfRule dxfId="70" type="cellIs" priority="8" stopIfTrue="1" operator="lessThanOrEqual">
      <formula>0</formula>
    </cfRule>
  </conditionalFormatting>
  <conditionalFormatting sqref="H13:J13">
    <cfRule dxfId="69" type="cellIs" priority="5" stopIfTrue="1" operator="between">
      <formula>1</formula>
      <formula>300</formula>
    </cfRule>
    <cfRule dxfId="68" type="cellIs" priority="6" stopIfTrue="1" operator="lessThanOrEqual">
      <formula>0</formula>
    </cfRule>
  </conditionalFormatting>
  <conditionalFormatting sqref="H14:J14">
    <cfRule dxfId="67" type="cellIs" priority="3" stopIfTrue="1" operator="between">
      <formula>1</formula>
      <formula>300</formula>
    </cfRule>
    <cfRule dxfId="66" type="cellIs" priority="4" stopIfTrue="1" operator="lessThanOrEqual">
      <formula>0</formula>
    </cfRule>
  </conditionalFormatting>
  <conditionalFormatting sqref="H15:J15">
    <cfRule dxfId="65" type="cellIs" priority="1" stopIfTrue="1" operator="between">
      <formula>1</formula>
      <formula>300</formula>
    </cfRule>
    <cfRule dxfId="64" type="cellIs" priority="2" stopIfTrue="1" operator="lessThanOrEqual">
      <formula>0</formula>
    </cfRule>
  </conditionalFormatting>
  <dataValidations count="2">
    <dataValidation allowBlank="1" showErrorMessage="1" errorTitle="Feil_i_vektklasse" showInputMessage="1" xr:uid="{09CCC057-94CA-764A-AA37-5AF927F9CE71}" type="list" error="Feil verdi i vektklasse" sqref="A9:A24">
      <formula1>"40,45,49,55,59,64,71,76,81,+81,81+,87,+87,87+,49,55,61,67,73,81,89,96,102,+102,102+,109,+109,109+"</formula1>
    </dataValidation>
    <dataValidation allowBlank="1" showErrorMessage="1" errorTitle="Feil_i_kategori" showInputMessage="1" xr:uid="{0BF10C04-E95E-B14E-83B4-8037D6658907}" type="list" error="Feil verdi i kategori" sqref="C9:C24">
      <formula1>"UM,JM,SM,UK,JK,SK,M1,M2,M3,M4,M5,M6,M7,M8,M9,M10,K1,K2,K3,K4,K5,K6,K7,K8,K9,K10"</formula1>
    </dataValidation>
  </dataValidations>
  <pageMargins top="0.27559055118110237" left="0.27559055118110237" footer="0.5" bottom="0.27559055118110237" header="0.5" right="0.35433070866141736"/>
  <pageSetup orientation="landscape" copies="2" scale="77" r:id="rId1" paperSize="9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fitToPage="1" autoPageBreaks="0"/>
  </sheetPr>
  <dimension ref="A1:AB41"/>
  <sheetViews>
    <sheetView workbookViewId="0" showGridLines="0" zoomScalePageLayoutView="120" showOutlineSymbols="0" zoomScaleNormal="100" zoomScaleSheetLayoutView="75" showRowColHeaders="0" showZeros="0">
      <selection activeCell="F12" sqref="F12"/>
    </sheetView>
  </sheetViews>
  <sheetFormatPr defaultColWidth="9.140625" defaultRowHeight="12.75" baseColWidth="10" x14ac:dyDescent="0.2"/>
  <cols>
    <col customWidth="1" min="1" max="1" width="6.28515625" style="2"/>
    <col customWidth="1" min="2" max="2" width="8.7109375" style="2"/>
    <col customWidth="1" min="3" max="3" width="6.28515625" style="38"/>
    <col customWidth="1" min="4" max="4" width="10.7109375" style="2"/>
    <col customWidth="1" min="5" max="5" width="3.85546875" style="2"/>
    <col customWidth="1" min="6" max="6" width="27.7109375" style="6"/>
    <col customWidth="1" min="7" max="7" width="20.28515625" style="6"/>
    <col customWidth="1" min="8" max="8" width="7.140625" style="2"/>
    <col customWidth="1" min="9" max="9" width="7.140625" style="45"/>
    <col customWidth="1" min="10" max="13" width="7.140625" style="2"/>
    <col customWidth="1" min="14" max="16" width="7.7109375" style="2"/>
    <col customWidth="1" min="17" max="17" width="10.7109375" style="40"/>
    <col customWidth="1" min="18" max="18" width="11.28515625" style="40"/>
    <col customWidth="1" min="19" max="20" width="5.7109375" style="40"/>
    <col customWidth="1" min="21" max="21" width="14.140625" style="5"/>
    <col customWidth="1" min="22" hidden="1" max="24" width="9.140625" style="5"/>
    <col customWidth="1" min="25" hidden="1" max="25" width="7.85546875" style="5"/>
    <col customWidth="1" min="26" hidden="1" max="26" width="9.140625" style="5"/>
    <col customWidth="1" min="27" hidden="1" max="28" width="9.140625" style="4"/>
    <col min="29" max="16384" width="9.140625" style="5"/>
  </cols>
  <sheetData>
    <row spans="1:28" r="1" customHeight="1" x14ac:dyDescent="0.8" ht="53.25">
      <c r="F1" s="123" t="s">
        <v>39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spans="1:28" r="2" customHeight="1" x14ac:dyDescent="0.5" ht="24.75">
      <c r="F2" s="124" t="s">
        <v>34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spans="1:28" r="4" customHeight="1" x14ac:dyDescent="0.2" ht="12"/>
    <row spans="1:28" r="5" s="7" x14ac:dyDescent="0.25" ht="15.75" customFormat="1">
      <c r="A5" s="36"/>
      <c r="B5" s="71" t="s">
        <v>27</v>
      </c>
      <c r="C5" s="125" t="s">
        <v>82</v>
      </c>
      <c r="D5" s="125"/>
      <c r="E5" s="125"/>
      <c r="F5" s="125"/>
      <c r="G5" s="72" t="s">
        <v>0</v>
      </c>
      <c r="H5" s="126" t="s">
        <v>62</v>
      </c>
      <c r="I5" s="126"/>
      <c r="J5" s="126"/>
      <c r="K5" s="126"/>
      <c r="L5" s="71" t="s">
        <v>1</v>
      </c>
      <c r="M5" s="127" t="s">
        <v>53</v>
      </c>
      <c r="N5" s="127"/>
      <c r="O5" s="127"/>
      <c r="P5" s="127"/>
      <c r="Q5" s="71" t="s">
        <v>2</v>
      </c>
      <c r="R5" s="99">
        <v>44674</v>
      </c>
      <c r="S5" s="73" t="s">
        <v>24</v>
      </c>
      <c r="T5" s="87">
        <v>2</v>
      </c>
      <c r="AA5" s="108"/>
      <c r="AB5" s="108"/>
    </row>
    <row spans="1:28" r="6" x14ac:dyDescent="0.2">
      <c r="Z6" s="113" t="s">
        <v>46</v>
      </c>
      <c r="AA6" s="113" t="s">
        <v>46</v>
      </c>
      <c r="AB6" s="113" t="s">
        <v>46</v>
      </c>
    </row>
    <row spans="1:28" r="7" s="1" x14ac:dyDescent="0.2" customFormat="1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spans="1:28" r="8" s="1" x14ac:dyDescent="0.2" customFormat="1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spans="1:28" r="9" s="10" customHeight="1" x14ac:dyDescent="0.2" ht="20.100000000000001" customFormat="1">
      <c r="A9" s="91" t="s">
        <v>65</v>
      </c>
      <c r="B9" s="74">
        <v>80</v>
      </c>
      <c r="C9" s="75" t="s">
        <v>76</v>
      </c>
      <c r="D9" s="76">
        <v>34358</v>
      </c>
      <c r="E9" s="88"/>
      <c r="F9" s="77" t="s">
        <v>63</v>
      </c>
      <c r="G9" s="77" t="s">
        <v>62</v>
      </c>
      <c r="H9" s="92">
        <v>100</v>
      </c>
      <c r="I9" s="93">
        <v>-105</v>
      </c>
      <c r="J9" s="94">
        <v>105</v>
      </c>
      <c r="K9" s="95">
        <v>-120</v>
      </c>
      <c r="L9" s="96">
        <v>120</v>
      </c>
      <c r="M9" s="96">
        <v>-125</v>
      </c>
      <c r="N9" s="78">
        <f ref="N9:N24" t="shared" si="0">IF(MAX(H9:J9)&lt;0,0,TRUNC(MAX(H9:J9)/1)*1)</f>
        <v>105</v>
      </c>
      <c r="O9" s="78">
        <f ref="O9:O24" t="shared" si="1">IF(MAX(K9:M9)&lt;0,0,TRUNC(MAX(K9:M9)/1)*1)</f>
        <v>120</v>
      </c>
      <c r="P9" s="78">
        <f ref="P9:P23" t="shared" si="2">IF(N9=0,0,IF(O9=0,0,SUM(N9:O9)))</f>
        <v>225</v>
      </c>
      <c r="Q9" s="101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275.24889849486908</v>
      </c>
      <c r="R9" s="100" t="str">
        <f>IF(Y9=1,Q9*AB9,"")</f>
        <v/>
      </c>
      <c r="S9" s="79"/>
      <c r="T9" s="80"/>
      <c r="U9" s="81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1.2233284377549736</v>
      </c>
      <c r="V9" s="89">
        <f>R5</f>
        <v>44674</v>
      </c>
      <c r="W9" s="64" t="str">
        <f>IF(ISNUMBER(FIND("M",C9)),"m",IF(ISNUMBER(FIND("K",C9)),"k"))</f>
        <v>m</v>
      </c>
      <c r="X9" s="106">
        <f>IF(OR(D9="",V9=""),0,(YEAR(V9)-YEAR(D9)))</f>
        <v>28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b">
        <f>IF(W9="m",Z9,IF(W9="k",AA9,""))</f>
        <v>0</v>
      </c>
    </row>
    <row spans="1:28" r="10" s="10" customHeight="1" x14ac:dyDescent="0.2" ht="20.100000000000001" customFormat="1">
      <c r="A10" s="91" t="s">
        <v>77</v>
      </c>
      <c r="B10" s="74">
        <v>89.9</v>
      </c>
      <c r="C10" s="75" t="s">
        <v>76</v>
      </c>
      <c r="D10" s="76">
        <v>34899</v>
      </c>
      <c r="E10" s="88"/>
      <c r="F10" s="77" t="s">
        <v>54</v>
      </c>
      <c r="G10" s="77" t="s">
        <v>57</v>
      </c>
      <c r="H10" s="92">
        <v>115</v>
      </c>
      <c r="I10" s="93">
        <v>-119</v>
      </c>
      <c r="J10" s="94">
        <v>119</v>
      </c>
      <c r="K10" s="95">
        <v>145</v>
      </c>
      <c r="L10" s="96">
        <v>156</v>
      </c>
      <c r="M10" s="96">
        <v>-162</v>
      </c>
      <c r="N10" s="78">
        <f t="shared" si="0"/>
        <v>119</v>
      </c>
      <c r="O10" s="78">
        <f t="shared" si="1"/>
        <v>156</v>
      </c>
      <c r="P10" s="78">
        <f t="shared" si="2"/>
        <v>275</v>
      </c>
      <c r="Q10" s="100">
        <f ref="Q10:Q24" t="shared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318.277389273425</v>
      </c>
      <c r="R10" s="100" t="str">
        <f ref="R10:R24" t="shared" si="4">IF(Y10=1,Q10*AB10,"")</f>
        <v/>
      </c>
      <c r="S10" s="82"/>
      <c r="T10" s="83"/>
      <c r="U10" s="81">
        <f ref="U10:U24" t="shared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1.1573723246306364</v>
      </c>
      <c r="V10" s="89">
        <f>R5</f>
        <v>44674</v>
      </c>
      <c r="W10" s="64" t="str">
        <f ref="W10:W24" t="shared" si="6">IF(ISNUMBER(FIND("M",C10)),"m",IF(ISNUMBER(FIND("K",C10)),"k"))</f>
        <v>m</v>
      </c>
      <c r="X10" s="106">
        <f>IF(OR(D10="",V10=""),0,(YEAR(V10)-YEAR(D10)))</f>
        <v>27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ref="AB10:AB24" t="shared" si="7">IF(W10="m",Z10,IF(W10="k",AA10,""))</f>
        <v>0</v>
      </c>
    </row>
    <row spans="1:28" r="11" s="10" customHeight="1" x14ac:dyDescent="0.2" ht="20.100000000000001" customFormat="1">
      <c r="A11" s="91" t="s">
        <v>77</v>
      </c>
      <c r="B11" s="74">
        <v>93.7</v>
      </c>
      <c r="C11" s="75" t="s">
        <v>76</v>
      </c>
      <c r="D11" s="76">
        <v>35344</v>
      </c>
      <c r="E11" s="88"/>
      <c r="F11" s="90" t="s">
        <v>56</v>
      </c>
      <c r="G11" s="77" t="s">
        <v>57</v>
      </c>
      <c r="H11" s="92">
        <v>118</v>
      </c>
      <c r="I11" s="93">
        <v>124</v>
      </c>
      <c r="J11" s="94">
        <v>-130</v>
      </c>
      <c r="K11" s="95">
        <v>150</v>
      </c>
      <c r="L11" s="96">
        <v>156</v>
      </c>
      <c r="M11" s="96">
        <v>-162</v>
      </c>
      <c r="N11" s="78">
        <f t="shared" si="0"/>
        <v>124</v>
      </c>
      <c r="O11" s="78">
        <f t="shared" si="1"/>
        <v>156</v>
      </c>
      <c r="P11" s="78">
        <f t="shared" si="2"/>
        <v>280</v>
      </c>
      <c r="Q11" s="100">
        <f t="shared" si="3"/>
        <v>318.43305605911485</v>
      </c>
      <c r="R11" s="100" t="str">
        <f t="shared" si="4"/>
        <v/>
      </c>
      <c r="S11" s="82"/>
      <c r="T11" s="83"/>
      <c r="U11" s="81">
        <f t="shared" si="5"/>
        <v>1.1372609144968386</v>
      </c>
      <c r="V11" s="89">
        <f>R5</f>
        <v>44674</v>
      </c>
      <c r="W11" s="64" t="str">
        <f t="shared" si="6"/>
        <v>m</v>
      </c>
      <c r="X11" s="106">
        <f>IF(OR(D11="",V11=""),0,(YEAR(V11)-YEAR(D11)))</f>
        <v>26</v>
      </c>
      <c r="Y11" s="107">
        <f ref="Y11:Y24" t="shared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b">
        <f t="shared" si="7"/>
        <v>0</v>
      </c>
    </row>
    <row spans="1:28" r="12" s="10" customHeight="1" x14ac:dyDescent="0.2" ht="20.100000000000001" customFormat="1">
      <c r="A12" s="91" t="s">
        <v>77</v>
      </c>
      <c r="B12" s="74">
        <v>91.7</v>
      </c>
      <c r="C12" s="75" t="s">
        <v>76</v>
      </c>
      <c r="D12" s="76">
        <v>34330</v>
      </c>
      <c r="E12" s="88"/>
      <c r="F12" s="90" t="s">
        <v>58</v>
      </c>
      <c r="G12" s="77" t="s">
        <v>61</v>
      </c>
      <c r="H12" s="92">
        <v>115</v>
      </c>
      <c r="I12" s="93">
        <v>120</v>
      </c>
      <c r="J12" s="94">
        <v>124</v>
      </c>
      <c r="K12" s="95">
        <v>150</v>
      </c>
      <c r="L12" s="96">
        <v>156</v>
      </c>
      <c r="M12" s="96">
        <v>-161</v>
      </c>
      <c r="N12" s="78">
        <f t="shared" si="0"/>
        <v>124</v>
      </c>
      <c r="O12" s="78">
        <f t="shared" si="1"/>
        <v>156</v>
      </c>
      <c r="P12" s="78">
        <f t="shared" si="2"/>
        <v>280</v>
      </c>
      <c r="Q12" s="100">
        <f t="shared" si="3"/>
        <v>321.3105602731668</v>
      </c>
      <c r="R12" s="100" t="str">
        <f t="shared" si="4"/>
        <v/>
      </c>
      <c r="S12" s="82"/>
      <c r="T12" s="83" t="s">
        <v>20</v>
      </c>
      <c r="U12" s="81">
        <f t="shared" si="5"/>
        <v>1.14753771526131</v>
      </c>
      <c r="V12" s="89">
        <f>R5</f>
        <v>44674</v>
      </c>
      <c r="W12" s="64" t="str">
        <f t="shared" si="6"/>
        <v>m</v>
      </c>
      <c r="X12" s="106">
        <f>IF(OR(D12="",V12=""),0,(YEAR(V12)-YEAR(D12)))</f>
        <v>29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b">
        <f t="shared" si="7"/>
        <v>0</v>
      </c>
    </row>
    <row spans="1:28" r="13" s="10" customHeight="1" x14ac:dyDescent="0.2" ht="20.100000000000001" customFormat="1">
      <c r="A13" s="91" t="s">
        <v>78</v>
      </c>
      <c r="B13" s="74">
        <v>99.9</v>
      </c>
      <c r="C13" s="75" t="s">
        <v>76</v>
      </c>
      <c r="D13" s="76">
        <v>34333</v>
      </c>
      <c r="E13" s="88"/>
      <c r="F13" s="90" t="s">
        <v>60</v>
      </c>
      <c r="G13" s="77" t="s">
        <v>62</v>
      </c>
      <c r="H13" s="92">
        <v>-105</v>
      </c>
      <c r="I13" s="93">
        <v>105</v>
      </c>
      <c r="J13" s="94">
        <v>-112</v>
      </c>
      <c r="K13" s="95">
        <v>145</v>
      </c>
      <c r="L13" s="96">
        <v>-151</v>
      </c>
      <c r="M13" s="96">
        <v>151</v>
      </c>
      <c r="N13" s="78">
        <f t="shared" si="0"/>
        <v>105</v>
      </c>
      <c r="O13" s="78">
        <f t="shared" si="1"/>
        <v>151</v>
      </c>
      <c r="P13" s="78">
        <f t="shared" si="2"/>
        <v>256</v>
      </c>
      <c r="Q13" s="100">
        <f t="shared" si="3"/>
        <v>283.97268264482079</v>
      </c>
      <c r="R13" s="100" t="str">
        <f t="shared" si="4"/>
        <v/>
      </c>
      <c r="S13" s="82"/>
      <c r="T13" s="83" t="s">
        <v>20</v>
      </c>
      <c r="U13" s="81">
        <f t="shared" si="5"/>
        <v>1.1092682915813312</v>
      </c>
      <c r="V13" s="89">
        <f>R5</f>
        <v>44674</v>
      </c>
      <c r="W13" s="64" t="str">
        <f t="shared" si="6"/>
        <v>m</v>
      </c>
      <c r="X13" s="106">
        <f ref="X13:X24" t="shared" si="9">IF(OR(D13="",V13=""),0,(YEAR(V13)-YEAR(D13)))</f>
        <v>29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b">
        <f t="shared" si="7"/>
        <v>0</v>
      </c>
    </row>
    <row spans="1:28" r="14" s="10" customHeight="1" x14ac:dyDescent="0.2" ht="20.100000000000001" customFormat="1">
      <c r="A14" s="91" t="s">
        <v>80</v>
      </c>
      <c r="B14" s="74">
        <v>102.5</v>
      </c>
      <c r="C14" s="75" t="s">
        <v>76</v>
      </c>
      <c r="D14" s="76">
        <v>36416</v>
      </c>
      <c r="E14" s="88"/>
      <c r="F14" s="90" t="s">
        <v>70</v>
      </c>
      <c r="G14" s="77" t="s">
        <v>68</v>
      </c>
      <c r="H14" s="92">
        <v>105</v>
      </c>
      <c r="I14" s="93">
        <v>110</v>
      </c>
      <c r="J14" s="94">
        <v>115</v>
      </c>
      <c r="K14" s="95">
        <v>125</v>
      </c>
      <c r="L14" s="96">
        <v>135</v>
      </c>
      <c r="M14" s="96">
        <v>140</v>
      </c>
      <c r="N14" s="78">
        <f t="shared" si="0"/>
        <v>115</v>
      </c>
      <c r="O14" s="78">
        <f t="shared" si="1"/>
        <v>140</v>
      </c>
      <c r="P14" s="78">
        <f t="shared" si="2"/>
        <v>255</v>
      </c>
      <c r="Q14" s="100">
        <f t="shared" si="3"/>
        <v>280.2615839199982</v>
      </c>
      <c r="R14" s="100" t="str">
        <f t="shared" si="4"/>
        <v/>
      </c>
      <c r="S14" s="82"/>
      <c r="T14" s="83" t="s">
        <v>20</v>
      </c>
      <c r="U14" s="81">
        <f t="shared" si="5"/>
        <v>1.0990650349803852</v>
      </c>
      <c r="V14" s="89">
        <f>R5</f>
        <v>44674</v>
      </c>
      <c r="W14" s="64" t="str">
        <f t="shared" si="6"/>
        <v>m</v>
      </c>
      <c r="X14" s="106">
        <f t="shared" si="9"/>
        <v>23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b">
        <f t="shared" si="7"/>
        <v>0</v>
      </c>
    </row>
    <row spans="1:28" r="15" s="10" customHeight="1" x14ac:dyDescent="0.2" ht="20.100000000000001" customFormat="1">
      <c r="A15" s="91" t="s">
        <v>80</v>
      </c>
      <c r="B15" s="74">
        <v>104.6</v>
      </c>
      <c r="C15" s="75" t="s">
        <v>76</v>
      </c>
      <c r="D15" s="76">
        <v>34936</v>
      </c>
      <c r="E15" s="88"/>
      <c r="F15" s="90" t="s">
        <v>59</v>
      </c>
      <c r="G15" s="77" t="s">
        <v>62</v>
      </c>
      <c r="H15" s="92">
        <v>-100</v>
      </c>
      <c r="I15" s="93">
        <v>-100</v>
      </c>
      <c r="J15" s="94">
        <v>105</v>
      </c>
      <c r="K15" s="95">
        <v>130</v>
      </c>
      <c r="L15" s="96">
        <v>135</v>
      </c>
      <c r="M15" s="96">
        <v>140</v>
      </c>
      <c r="N15" s="78">
        <f t="shared" si="0"/>
        <v>105</v>
      </c>
      <c r="O15" s="78">
        <f t="shared" si="1"/>
        <v>140</v>
      </c>
      <c r="P15" s="78">
        <f t="shared" si="2"/>
        <v>245</v>
      </c>
      <c r="Q15" s="100">
        <f t="shared" si="3"/>
        <v>267.39538256605778</v>
      </c>
      <c r="R15" s="100" t="str">
        <f t="shared" si="4"/>
        <v/>
      </c>
      <c r="S15" s="82"/>
      <c r="T15" s="83"/>
      <c r="U15" s="81">
        <f t="shared" si="5"/>
        <v>1.0914097247594194</v>
      </c>
      <c r="V15" s="89">
        <f>R5</f>
        <v>44674</v>
      </c>
      <c r="W15" s="64" t="str">
        <f t="shared" si="6"/>
        <v>m</v>
      </c>
      <c r="X15" s="106">
        <f t="shared" si="9"/>
        <v>27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b">
        <f t="shared" si="7"/>
        <v>0</v>
      </c>
    </row>
    <row spans="1:28" r="16" s="10" customHeight="1" x14ac:dyDescent="0.2" ht="20.100000000000001" customFormat="1">
      <c r="A16" s="9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>
        <f t="shared" si="0"/>
        <v>0</v>
      </c>
      <c r="O16" s="78">
        <f t="shared" si="1"/>
        <v>0</v>
      </c>
      <c r="P16" s="78">
        <f t="shared" si="2"/>
        <v>0</v>
      </c>
      <c r="Q16" s="100" t="str">
        <f t="shared" si="3"/>
        <v/>
      </c>
      <c r="R16" s="100" t="str">
        <f t="shared" si="4"/>
        <v/>
      </c>
      <c r="S16" s="82"/>
      <c r="T16" s="83"/>
      <c r="U16" s="81" t="str">
        <f t="shared" si="5"/>
        <v/>
      </c>
      <c r="V16" s="89">
        <f>R5</f>
        <v>44674</v>
      </c>
      <c r="W16" s="64" t="b">
        <f t="shared" si="6"/>
        <v>0</v>
      </c>
      <c r="X16" s="106">
        <f t="shared" si="9"/>
        <v>0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str">
        <f t="shared" si="7"/>
        <v/>
      </c>
    </row>
    <row spans="1:28" r="17" s="10" customHeight="1" x14ac:dyDescent="0.2" ht="20.100000000000001" customFormat="1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44674</v>
      </c>
      <c r="W17" s="64" t="b">
        <f t="shared" si="6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7"/>
        <v/>
      </c>
    </row>
    <row spans="1:28" r="18" s="10" customHeight="1" x14ac:dyDescent="0.2" ht="20.100000000000001" customFormat="1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 t="s">
        <v>20</v>
      </c>
      <c r="U18" s="81" t="str">
        <f t="shared" si="5"/>
        <v/>
      </c>
      <c r="V18" s="89">
        <f>R5</f>
        <v>44674</v>
      </c>
      <c r="W18" s="64" t="b">
        <f t="shared" si="6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7"/>
        <v/>
      </c>
    </row>
    <row spans="1:28" r="19" s="10" customHeight="1" x14ac:dyDescent="0.2" ht="20.100000000000001" customFormat="1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44674</v>
      </c>
      <c r="W19" s="64" t="b">
        <f t="shared" si="6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7"/>
        <v/>
      </c>
    </row>
    <row spans="1:28" r="20" s="10" customHeight="1" x14ac:dyDescent="0.2" ht="20.100000000000001" customFormat="1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44674</v>
      </c>
      <c r="W20" s="64" t="b">
        <f t="shared" si="6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7"/>
        <v/>
      </c>
    </row>
    <row spans="1:28" r="21" s="10" customHeight="1" x14ac:dyDescent="0.2" ht="20.100000000000001" customFormat="1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44674</v>
      </c>
      <c r="W21" s="64" t="b">
        <f t="shared" si="6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7"/>
        <v/>
      </c>
    </row>
    <row spans="1:28" r="22" s="10" customHeight="1" x14ac:dyDescent="0.2" ht="20.100000000000001" customFormat="1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44674</v>
      </c>
      <c r="W22" s="64" t="b">
        <f t="shared" si="6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7"/>
        <v/>
      </c>
    </row>
    <row spans="1:28" r="23" s="10" customHeight="1" x14ac:dyDescent="0.2" ht="20.100000000000001" customFormat="1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44674</v>
      </c>
      <c r="W23" s="64" t="b">
        <f t="shared" si="6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7"/>
        <v/>
      </c>
    </row>
    <row spans="1:28" r="24" s="10" customHeight="1" x14ac:dyDescent="0.2" ht="20.100000000000001" customFormat="1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44674</v>
      </c>
      <c r="W24" s="64" t="b">
        <f t="shared" si="6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7"/>
        <v/>
      </c>
    </row>
    <row spans="1:28" r="25" s="8" customHeight="1" x14ac:dyDescent="0.2" ht="9" customFormat="1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ref="X25" t="shared" si="10">(YEAR(V25)-YEAR(D25))</f>
        <v>0</v>
      </c>
      <c r="Y25" s="107">
        <f ref="Y25" t="shared" si="11">IF(X26&gt;34,1,0)</f>
        <v>0</v>
      </c>
      <c r="AA25" s="111"/>
      <c r="AB25" s="111"/>
    </row>
    <row spans="1:28" r="26" x14ac:dyDescent="0.2" customFormat="1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spans="1:28" r="27" s="7" x14ac:dyDescent="0.25" ht="15.75" customFormat="1">
      <c r="A27" s="67" t="s">
        <v>17</v>
      </c>
      <c r="B27"/>
      <c r="C27" s="121" t="s">
        <v>85</v>
      </c>
      <c r="D27" s="121"/>
      <c r="E27" s="121"/>
      <c r="F27" s="121"/>
      <c r="G27" s="69" t="s">
        <v>33</v>
      </c>
      <c r="H27" s="63">
        <v>1</v>
      </c>
      <c r="I27" s="121" t="s">
        <v>86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Y27" s="1"/>
      <c r="AA27" s="108"/>
      <c r="AB27" s="108"/>
    </row>
    <row spans="1:28" r="28" s="7" x14ac:dyDescent="0.25" ht="15" customFormat="1">
      <c r="B28"/>
      <c r="C28" s="122" t="s">
        <v>20</v>
      </c>
      <c r="D28" s="122"/>
      <c r="E28" s="122"/>
      <c r="F28" s="122"/>
      <c r="G28" s="59" t="s">
        <v>20</v>
      </c>
      <c r="H28" s="63">
        <v>2</v>
      </c>
      <c r="I28" s="121" t="s">
        <v>87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AA28" s="108"/>
      <c r="AB28" s="108"/>
    </row>
    <row spans="1:28" r="29" s="7" x14ac:dyDescent="0.25" ht="15.75" customFormat="1">
      <c r="A29" s="67" t="s">
        <v>32</v>
      </c>
      <c r="B29"/>
      <c r="C29" s="122"/>
      <c r="D29" s="122"/>
      <c r="E29" s="122"/>
      <c r="F29" s="122"/>
      <c r="G29" s="60"/>
      <c r="H29" s="63">
        <v>3</v>
      </c>
      <c r="I29" s="121" t="s">
        <v>88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AA29" s="108"/>
      <c r="AB29" s="108"/>
    </row>
    <row spans="1:28" r="30" s="7" x14ac:dyDescent="0.25" ht="15" customFormat="1">
      <c r="A30" s="57"/>
      <c r="B30"/>
      <c r="C30" s="122"/>
      <c r="D30" s="122"/>
      <c r="E30" s="122"/>
      <c r="F30" s="122"/>
      <c r="G30" s="60"/>
      <c r="H30" s="63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W30" s="7" t="s">
        <v>20</v>
      </c>
      <c r="AA30" s="108"/>
      <c r="AB30" s="108"/>
    </row>
    <row spans="1:28" r="31" s="7" x14ac:dyDescent="0.25" ht="15" customFormat="1">
      <c r="A31" s="57"/>
      <c r="B31"/>
      <c r="C31" s="122"/>
      <c r="D31" s="122"/>
      <c r="E31" s="122"/>
      <c r="F31" s="122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spans="1:28" r="32" x14ac:dyDescent="0.25" ht="15.75">
      <c r="A32" s="7"/>
      <c r="B32"/>
      <c r="C32" s="63"/>
      <c r="D32" s="29"/>
      <c r="E32" s="29"/>
      <c r="F32" s="29"/>
      <c r="G32" s="70" t="s">
        <v>38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</row>
    <row spans="1:20" r="33" x14ac:dyDescent="0.25" ht="15.75">
      <c r="C33" s="30"/>
      <c r="D33" s="31"/>
      <c r="E33" s="31"/>
      <c r="F33" s="32"/>
      <c r="G33" s="70" t="s">
        <v>35</v>
      </c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</row>
    <row spans="1:20" r="34" x14ac:dyDescent="0.25" ht="15.75">
      <c r="A34" s="67" t="s">
        <v>18</v>
      </c>
      <c r="B34"/>
      <c r="C34" s="121" t="s">
        <v>86</v>
      </c>
      <c r="D34" s="121"/>
      <c r="E34" s="121"/>
      <c r="F34" s="121"/>
      <c r="G34" s="70" t="s">
        <v>37</v>
      </c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</row>
    <row spans="1:20" r="35" x14ac:dyDescent="0.25" ht="15">
      <c r="C35" s="121"/>
      <c r="D35" s="121"/>
      <c r="E35" s="121"/>
      <c r="F35" s="121"/>
      <c r="G35" s="58"/>
      <c r="H35" s="29"/>
      <c r="I35" s="61"/>
    </row>
    <row spans="1:20" r="36" x14ac:dyDescent="0.25" ht="15.75">
      <c r="A36" s="68" t="s">
        <v>36</v>
      </c>
      <c r="B36" s="53"/>
      <c r="C36" s="121" t="s">
        <v>86</v>
      </c>
      <c r="D36" s="121"/>
      <c r="E36" s="121"/>
      <c r="F36" s="121"/>
      <c r="G36" s="70" t="s">
        <v>22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spans="1:20" r="37" x14ac:dyDescent="0.25" ht="15">
      <c r="C37" s="121"/>
      <c r="D37" s="121"/>
      <c r="E37" s="121"/>
      <c r="F37" s="121"/>
      <c r="G37" s="58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spans="1:20" r="38" x14ac:dyDescent="0.25" ht="15">
      <c r="A38" s="53" t="s">
        <v>21</v>
      </c>
      <c r="B38" s="53"/>
      <c r="C38" s="33" t="s">
        <v>42</v>
      </c>
      <c r="D38" s="34"/>
      <c r="E38" s="34"/>
      <c r="F38" s="35"/>
      <c r="G38" s="5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spans="1:20" r="39" x14ac:dyDescent="0.25" ht="15">
      <c r="A39" s="54"/>
      <c r="B39" s="54"/>
      <c r="C39" s="55"/>
      <c r="D39" s="31"/>
      <c r="E39" s="31"/>
      <c r="F39" s="32"/>
      <c r="G39" s="5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spans="1:20" r="40" x14ac:dyDescent="0.25" ht="15">
      <c r="C40" s="3"/>
      <c r="D40" s="4"/>
      <c r="E40" s="4"/>
      <c r="F40" s="5"/>
      <c r="G40" s="5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</row>
    <row spans="1:20" r="41" x14ac:dyDescent="0.2">
      <c r="H41" s="56"/>
      <c r="I41" s="62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9:M9">
    <cfRule dxfId="63" type="cellIs" priority="63" stopIfTrue="1" operator="between">
      <formula>1</formula>
      <formula>300</formula>
    </cfRule>
    <cfRule dxfId="62" type="cellIs" priority="64" stopIfTrue="1" operator="lessThanOrEqual">
      <formula>0</formula>
    </cfRule>
  </conditionalFormatting>
  <conditionalFormatting sqref="H9:K9">
    <cfRule dxfId="61" type="cellIs" priority="61" stopIfTrue="1" operator="between">
      <formula>1</formula>
      <formula>300</formula>
    </cfRule>
    <cfRule dxfId="60" type="cellIs" priority="62" stopIfTrue="1" operator="lessThanOrEqual">
      <formula>0</formula>
    </cfRule>
  </conditionalFormatting>
  <conditionalFormatting sqref="L10:M10">
    <cfRule dxfId="59" type="cellIs" priority="59" stopIfTrue="1" operator="between">
      <formula>1</formula>
      <formula>300</formula>
    </cfRule>
    <cfRule dxfId="58" type="cellIs" priority="60" stopIfTrue="1" operator="lessThanOrEqual">
      <formula>0</formula>
    </cfRule>
  </conditionalFormatting>
  <conditionalFormatting sqref="H10:K10">
    <cfRule dxfId="57" type="cellIs" priority="57" stopIfTrue="1" operator="between">
      <formula>1</formula>
      <formula>300</formula>
    </cfRule>
    <cfRule dxfId="56" type="cellIs" priority="58" stopIfTrue="1" operator="lessThanOrEqual">
      <formula>0</formula>
    </cfRule>
  </conditionalFormatting>
  <conditionalFormatting sqref="L11:M11">
    <cfRule dxfId="55" type="cellIs" priority="55" stopIfTrue="1" operator="between">
      <formula>1</formula>
      <formula>300</formula>
    </cfRule>
    <cfRule dxfId="54" type="cellIs" priority="56" stopIfTrue="1" operator="lessThanOrEqual">
      <formula>0</formula>
    </cfRule>
  </conditionalFormatting>
  <conditionalFormatting sqref="H11:K11">
    <cfRule dxfId="53" type="cellIs" priority="53" stopIfTrue="1" operator="between">
      <formula>1</formula>
      <formula>300</formula>
    </cfRule>
    <cfRule dxfId="52" type="cellIs" priority="54" stopIfTrue="1" operator="lessThanOrEqual">
      <formula>0</formula>
    </cfRule>
  </conditionalFormatting>
  <conditionalFormatting sqref="L12:M12">
    <cfRule dxfId="51" type="cellIs" priority="51" stopIfTrue="1" operator="between">
      <formula>1</formula>
      <formula>300</formula>
    </cfRule>
    <cfRule dxfId="50" type="cellIs" priority="52" stopIfTrue="1" operator="lessThanOrEqual">
      <formula>0</formula>
    </cfRule>
  </conditionalFormatting>
  <conditionalFormatting sqref="H12:K12">
    <cfRule dxfId="49" type="cellIs" priority="49" stopIfTrue="1" operator="between">
      <formula>1</formula>
      <formula>300</formula>
    </cfRule>
    <cfRule dxfId="48" type="cellIs" priority="50" stopIfTrue="1" operator="lessThanOrEqual">
      <formula>0</formula>
    </cfRule>
  </conditionalFormatting>
  <conditionalFormatting sqref="L13:M13">
    <cfRule dxfId="47" type="cellIs" priority="47" stopIfTrue="1" operator="between">
      <formula>1</formula>
      <formula>300</formula>
    </cfRule>
    <cfRule dxfId="46" type="cellIs" priority="48" stopIfTrue="1" operator="lessThanOrEqual">
      <formula>0</formula>
    </cfRule>
  </conditionalFormatting>
  <conditionalFormatting sqref="H13:K13">
    <cfRule dxfId="45" type="cellIs" priority="45" stopIfTrue="1" operator="between">
      <formula>1</formula>
      <formula>300</formula>
    </cfRule>
    <cfRule dxfId="44" type="cellIs" priority="46" stopIfTrue="1" operator="lessThanOrEqual">
      <formula>0</formula>
    </cfRule>
  </conditionalFormatting>
  <conditionalFormatting sqref="L14:M14">
    <cfRule dxfId="43" type="cellIs" priority="43" stopIfTrue="1" operator="between">
      <formula>1</formula>
      <formula>300</formula>
    </cfRule>
    <cfRule dxfId="42" type="cellIs" priority="44" stopIfTrue="1" operator="lessThanOrEqual">
      <formula>0</formula>
    </cfRule>
  </conditionalFormatting>
  <conditionalFormatting sqref="H14:K14">
    <cfRule dxfId="41" type="cellIs" priority="41" stopIfTrue="1" operator="between">
      <formula>1</formula>
      <formula>300</formula>
    </cfRule>
    <cfRule dxfId="40" type="cellIs" priority="42" stopIfTrue="1" operator="lessThanOrEqual">
      <formula>0</formula>
    </cfRule>
  </conditionalFormatting>
  <conditionalFormatting sqref="L15:M15">
    <cfRule dxfId="39" type="cellIs" priority="39" stopIfTrue="1" operator="between">
      <formula>1</formula>
      <formula>300</formula>
    </cfRule>
    <cfRule dxfId="38" type="cellIs" priority="40" stopIfTrue="1" operator="lessThanOrEqual">
      <formula>0</formula>
    </cfRule>
  </conditionalFormatting>
  <conditionalFormatting sqref="H15:K15">
    <cfRule dxfId="37" type="cellIs" priority="37" stopIfTrue="1" operator="between">
      <formula>1</formula>
      <formula>300</formula>
    </cfRule>
    <cfRule dxfId="36" type="cellIs" priority="38" stopIfTrue="1" operator="lessThanOrEqual">
      <formula>0</formula>
    </cfRule>
  </conditionalFormatting>
  <conditionalFormatting sqref="L16:M16">
    <cfRule dxfId="35" type="cellIs" priority="35" stopIfTrue="1" operator="between">
      <formula>1</formula>
      <formula>300</formula>
    </cfRule>
    <cfRule dxfId="34" type="cellIs" priority="36" stopIfTrue="1" operator="lessThanOrEqual">
      <formula>0</formula>
    </cfRule>
  </conditionalFormatting>
  <conditionalFormatting sqref="H16:K16">
    <cfRule dxfId="33" type="cellIs" priority="33" stopIfTrue="1" operator="between">
      <formula>1</formula>
      <formula>300</formula>
    </cfRule>
    <cfRule dxfId="32" type="cellIs" priority="34" stopIfTrue="1" operator="lessThanOrEqual">
      <formula>0</formula>
    </cfRule>
  </conditionalFormatting>
  <conditionalFormatting sqref="L17:M17">
    <cfRule dxfId="31" type="cellIs" priority="31" stopIfTrue="1" operator="between">
      <formula>1</formula>
      <formula>300</formula>
    </cfRule>
    <cfRule dxfId="30" type="cellIs" priority="32" stopIfTrue="1" operator="lessThanOrEqual">
      <formula>0</formula>
    </cfRule>
  </conditionalFormatting>
  <conditionalFormatting sqref="H17:K17">
    <cfRule dxfId="29" type="cellIs" priority="29" stopIfTrue="1" operator="between">
      <formula>1</formula>
      <formula>300</formula>
    </cfRule>
    <cfRule dxfId="28" type="cellIs" priority="30" stopIfTrue="1" operator="lessThanOrEqual">
      <formula>0</formula>
    </cfRule>
  </conditionalFormatting>
  <conditionalFormatting sqref="L18:M18">
    <cfRule dxfId="27" type="cellIs" priority="27" stopIfTrue="1" operator="between">
      <formula>1</formula>
      <formula>300</formula>
    </cfRule>
    <cfRule dxfId="26" type="cellIs" priority="28" stopIfTrue="1" operator="lessThanOrEqual">
      <formula>0</formula>
    </cfRule>
  </conditionalFormatting>
  <conditionalFormatting sqref="H18:K18">
    <cfRule dxfId="25" type="cellIs" priority="25" stopIfTrue="1" operator="between">
      <formula>1</formula>
      <formula>300</formula>
    </cfRule>
    <cfRule dxfId="24" type="cellIs" priority="26" stopIfTrue="1" operator="lessThanOrEqual">
      <formula>0</formula>
    </cfRule>
  </conditionalFormatting>
  <conditionalFormatting sqref="L19:M19">
    <cfRule dxfId="23" type="cellIs" priority="23" stopIfTrue="1" operator="between">
      <formula>1</formula>
      <formula>300</formula>
    </cfRule>
    <cfRule dxfId="22" type="cellIs" priority="24" stopIfTrue="1" operator="lessThanOrEqual">
      <formula>0</formula>
    </cfRule>
  </conditionalFormatting>
  <conditionalFormatting sqref="H19:K19">
    <cfRule dxfId="21" type="cellIs" priority="21" stopIfTrue="1" operator="between">
      <formula>1</formula>
      <formula>300</formula>
    </cfRule>
    <cfRule dxfId="20" type="cellIs" priority="22" stopIfTrue="1" operator="lessThanOrEqual">
      <formula>0</formula>
    </cfRule>
  </conditionalFormatting>
  <conditionalFormatting sqref="L20:M20">
    <cfRule dxfId="19" type="cellIs" priority="19" stopIfTrue="1" operator="between">
      <formula>1</formula>
      <formula>300</formula>
    </cfRule>
    <cfRule dxfId="18" type="cellIs" priority="20" stopIfTrue="1" operator="lessThanOrEqual">
      <formula>0</formula>
    </cfRule>
  </conditionalFormatting>
  <conditionalFormatting sqref="H20:K20">
    <cfRule dxfId="17" type="cellIs" priority="17" stopIfTrue="1" operator="between">
      <formula>1</formula>
      <formula>300</formula>
    </cfRule>
    <cfRule dxfId="16" type="cellIs" priority="18" stopIfTrue="1" operator="lessThanOrEqual">
      <formula>0</formula>
    </cfRule>
  </conditionalFormatting>
  <conditionalFormatting sqref="L21:M21">
    <cfRule dxfId="15" type="cellIs" priority="15" stopIfTrue="1" operator="between">
      <formula>1</formula>
      <formula>300</formula>
    </cfRule>
    <cfRule dxfId="14" type="cellIs" priority="16" stopIfTrue="1" operator="lessThanOrEqual">
      <formula>0</formula>
    </cfRule>
  </conditionalFormatting>
  <conditionalFormatting sqref="H21:K21">
    <cfRule dxfId="13" type="cellIs" priority="13" stopIfTrue="1" operator="between">
      <formula>1</formula>
      <formula>300</formula>
    </cfRule>
    <cfRule dxfId="12" type="cellIs" priority="14" stopIfTrue="1" operator="lessThanOrEqual">
      <formula>0</formula>
    </cfRule>
  </conditionalFormatting>
  <conditionalFormatting sqref="L22:M22">
    <cfRule dxfId="11" type="cellIs" priority="11" stopIfTrue="1" operator="between">
      <formula>1</formula>
      <formula>300</formula>
    </cfRule>
    <cfRule dxfId="10" type="cellIs" priority="12" stopIfTrue="1" operator="lessThanOrEqual">
      <formula>0</formula>
    </cfRule>
  </conditionalFormatting>
  <conditionalFormatting sqref="H22:K22">
    <cfRule dxfId="9" type="cellIs" priority="9" stopIfTrue="1" operator="between">
      <formula>1</formula>
      <formula>300</formula>
    </cfRule>
    <cfRule dxfId="8" type="cellIs" priority="10" stopIfTrue="1" operator="lessThanOrEqual">
      <formula>0</formula>
    </cfRule>
  </conditionalFormatting>
  <conditionalFormatting sqref="L23:M23">
    <cfRule dxfId="7" type="cellIs" priority="7" stopIfTrue="1" operator="between">
      <formula>1</formula>
      <formula>300</formula>
    </cfRule>
    <cfRule dxfId="6" type="cellIs" priority="8" stopIfTrue="1" operator="lessThanOrEqual">
      <formula>0</formula>
    </cfRule>
  </conditionalFormatting>
  <conditionalFormatting sqref="H23:K23">
    <cfRule dxfId="5" type="cellIs" priority="5" stopIfTrue="1" operator="between">
      <formula>1</formula>
      <formula>300</formula>
    </cfRule>
    <cfRule dxfId="4" type="cellIs" priority="6" stopIfTrue="1" operator="lessThanOrEqual">
      <formula>0</formula>
    </cfRule>
  </conditionalFormatting>
  <conditionalFormatting sqref="L24:M24">
    <cfRule dxfId="3" type="cellIs" priority="3" stopIfTrue="1" operator="between">
      <formula>1</formula>
      <formula>300</formula>
    </cfRule>
    <cfRule dxfId="2" type="cellIs" priority="4" stopIfTrue="1" operator="lessThanOrEqual">
      <formula>0</formula>
    </cfRule>
  </conditionalFormatting>
  <conditionalFormatting sqref="H24:K24">
    <cfRule dxfId="1" type="cellIs" priority="1" stopIfTrue="1" operator="between">
      <formula>1</formula>
      <formula>300</formula>
    </cfRule>
    <cfRule dxfId="0" type="cellIs" priority="2" stopIfTrue="1" operator="lessThanOrEqual">
      <formula>0</formula>
    </cfRule>
  </conditionalFormatting>
  <dataValidations count="2">
    <dataValidation allowBlank="1" showErrorMessage="1" errorTitle="Feil_i_kategori" showInputMessage="1" xr:uid="{B6DA927C-49B8-4A5D-A2A7-7D524D59CCF2}" type="list" error="Feil verdi i kategori" sqref="C9:C15">
      <formula1>"UM,JM,SM,UK,JK,SK,M1,M2,M3,M4,M5,M6,M7,M8,M9,M10,K1,K2,K3,K4,K5,K6,K7,K8,K9,K10"</formula1>
    </dataValidation>
    <dataValidation allowBlank="1" showErrorMessage="1" errorTitle="Feil_i_vektklasse" showInputMessage="1" xr:uid="{6FF3F9BB-A195-784A-8DFF-0E25B5637761}" type="list" error="Feil verdi i vektklasse" sqref="A9:A24">
      <formula1>"40,45,49,55,59,64,71,76,81,+81,81+,87,+87,87+,49,55,61,67,73,81,89,96,102,+102,102+,109,+109,109+"</formula1>
    </dataValidation>
  </dataValidations>
  <pageMargins top="0.27559055118110237" left="0.27559055118110237" footer="0.5" bottom="0.27559055118110237" header="0.5" right="0.35433070866141736"/>
  <pageSetup orientation="landscape" copies="2" scale="78" r:id="rId1" paperSize="9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40625" defaultRowHeight="12.75" x14ac:dyDescent="0.2"/>
  <cols>
    <col min="1" max="1" width="11.28515625" customWidth="1"/>
    <col min="2" max="2" width="11.7109375" style="66" customWidth="1"/>
    <col min="3" max="3" width="12.28515625" bestFit="1" customWidth="1"/>
  </cols>
  <sheetData>
    <row r="1" spans="1:3" x14ac:dyDescent="0.2">
      <c r="A1" s="128" t="s">
        <v>43</v>
      </c>
      <c r="B1" s="128"/>
      <c r="C1" s="128"/>
    </row>
    <row r="2" spans="1:3" x14ac:dyDescent="0.2">
      <c r="A2" s="98" t="s">
        <v>40</v>
      </c>
      <c r="B2" s="97" t="s">
        <v>44</v>
      </c>
      <c r="C2" t="s">
        <v>45</v>
      </c>
    </row>
    <row r="3" spans="1:3" x14ac:dyDescent="0.2">
      <c r="A3" s="102">
        <v>30</v>
      </c>
      <c r="B3" s="97">
        <v>1</v>
      </c>
      <c r="C3" s="118">
        <v>1</v>
      </c>
    </row>
    <row r="4" spans="1:3" x14ac:dyDescent="0.2">
      <c r="A4" s="102">
        <v>31</v>
      </c>
      <c r="B4" s="97">
        <v>1.016</v>
      </c>
      <c r="C4" s="97">
        <v>1.016</v>
      </c>
    </row>
    <row r="5" spans="1:3" x14ac:dyDescent="0.2">
      <c r="A5" s="102">
        <v>32</v>
      </c>
      <c r="B5" s="97">
        <v>1.0309999999999999</v>
      </c>
      <c r="C5" s="97">
        <v>1.0169999999999999</v>
      </c>
    </row>
    <row r="6" spans="1:3" x14ac:dyDescent="0.2">
      <c r="A6" s="102">
        <v>33</v>
      </c>
      <c r="B6" s="97">
        <v>1.046</v>
      </c>
      <c r="C6" s="97">
        <v>1.046</v>
      </c>
    </row>
    <row r="7" spans="1:3" x14ac:dyDescent="0.2">
      <c r="A7" s="102">
        <v>34</v>
      </c>
      <c r="B7" s="97">
        <v>1.0589999999999999</v>
      </c>
      <c r="C7" s="97">
        <v>1.0589999999999999</v>
      </c>
    </row>
    <row r="8" spans="1:3" x14ac:dyDescent="0.2">
      <c r="A8" s="102">
        <v>35</v>
      </c>
      <c r="B8" s="97">
        <v>1.0720000000000001</v>
      </c>
      <c r="C8" s="97">
        <v>1.0720000000000001</v>
      </c>
    </row>
    <row r="9" spans="1:3" x14ac:dyDescent="0.2">
      <c r="A9" s="102">
        <v>36</v>
      </c>
      <c r="B9" s="97">
        <v>1.083</v>
      </c>
      <c r="C9" s="97">
        <v>1.0840000000000001</v>
      </c>
    </row>
    <row r="10" spans="1:3" x14ac:dyDescent="0.2">
      <c r="A10" s="102">
        <v>37</v>
      </c>
      <c r="B10" s="97">
        <v>1.0960000000000001</v>
      </c>
      <c r="C10" s="97">
        <v>1.097</v>
      </c>
    </row>
    <row r="11" spans="1:3" x14ac:dyDescent="0.2">
      <c r="A11" s="102">
        <v>38</v>
      </c>
      <c r="B11" s="97">
        <v>1.109</v>
      </c>
      <c r="C11" s="97">
        <v>1.1100000000000001</v>
      </c>
    </row>
    <row r="12" spans="1:3" x14ac:dyDescent="0.2">
      <c r="A12" s="102">
        <v>39</v>
      </c>
      <c r="B12" s="97">
        <v>1.1220000000000001</v>
      </c>
      <c r="C12" s="97">
        <v>1.1240000000000001</v>
      </c>
    </row>
    <row r="13" spans="1:3" x14ac:dyDescent="0.2">
      <c r="A13" s="102">
        <v>40</v>
      </c>
      <c r="B13" s="97">
        <v>1.135</v>
      </c>
      <c r="C13" s="97">
        <v>1.1379999999999999</v>
      </c>
    </row>
    <row r="14" spans="1:3" x14ac:dyDescent="0.2">
      <c r="A14" s="102">
        <v>41</v>
      </c>
      <c r="B14" s="97">
        <v>1.149</v>
      </c>
      <c r="C14" s="97">
        <v>1.153</v>
      </c>
    </row>
    <row r="15" spans="1:3" x14ac:dyDescent="0.2">
      <c r="A15" s="102">
        <v>42</v>
      </c>
      <c r="B15" s="97">
        <v>1.1619999999999999</v>
      </c>
      <c r="C15" s="97">
        <v>1.17</v>
      </c>
    </row>
    <row r="16" spans="1:3" x14ac:dyDescent="0.2">
      <c r="A16" s="102">
        <v>43</v>
      </c>
      <c r="B16" s="97">
        <v>1.1759999999999999</v>
      </c>
      <c r="C16" s="97">
        <v>1.1870000000000001</v>
      </c>
    </row>
    <row r="17" spans="1:3" x14ac:dyDescent="0.2">
      <c r="A17" s="102">
        <v>44</v>
      </c>
      <c r="B17" s="97">
        <v>1.1890000000000001</v>
      </c>
      <c r="C17" s="97">
        <v>1.2050000000000001</v>
      </c>
    </row>
    <row r="18" spans="1:3" x14ac:dyDescent="0.2">
      <c r="A18" s="102">
        <v>45</v>
      </c>
      <c r="B18" s="97">
        <v>1.2030000000000001</v>
      </c>
      <c r="C18" s="97">
        <v>1.2230000000000001</v>
      </c>
    </row>
    <row r="19" spans="1:3" x14ac:dyDescent="0.2">
      <c r="A19" s="102">
        <v>46</v>
      </c>
      <c r="B19" s="97">
        <v>1.218</v>
      </c>
      <c r="C19" s="97">
        <v>1.244</v>
      </c>
    </row>
    <row r="20" spans="1:3" x14ac:dyDescent="0.2">
      <c r="A20" s="102">
        <v>47</v>
      </c>
      <c r="B20" s="97">
        <v>1.2330000000000001</v>
      </c>
      <c r="C20" s="97">
        <v>1.2649999999999999</v>
      </c>
    </row>
    <row r="21" spans="1:3" x14ac:dyDescent="0.2">
      <c r="A21" s="102">
        <v>48</v>
      </c>
      <c r="B21" s="97">
        <v>1.248</v>
      </c>
      <c r="C21" s="97">
        <v>1.288</v>
      </c>
    </row>
    <row r="22" spans="1:3" x14ac:dyDescent="0.2">
      <c r="A22" s="102">
        <v>49</v>
      </c>
      <c r="B22" s="97">
        <v>1.2629999999999999</v>
      </c>
      <c r="C22" s="97">
        <v>1.3129999999999999</v>
      </c>
    </row>
    <row r="23" spans="1:3" x14ac:dyDescent="0.2">
      <c r="A23" s="102">
        <v>50</v>
      </c>
      <c r="B23" s="97">
        <v>1.2789999999999999</v>
      </c>
      <c r="C23" s="97">
        <v>1.34</v>
      </c>
    </row>
    <row r="24" spans="1:3" x14ac:dyDescent="0.2">
      <c r="A24" s="102">
        <v>51</v>
      </c>
      <c r="B24" s="97">
        <v>1.2969999999999999</v>
      </c>
      <c r="C24" s="97">
        <v>1.369</v>
      </c>
    </row>
    <row r="25" spans="1:3" x14ac:dyDescent="0.2">
      <c r="A25" s="102">
        <v>52</v>
      </c>
      <c r="B25" s="97">
        <v>1.3160000000000001</v>
      </c>
      <c r="C25" s="97">
        <v>1.401</v>
      </c>
    </row>
    <row r="26" spans="1:3" x14ac:dyDescent="0.2">
      <c r="A26" s="102">
        <v>53</v>
      </c>
      <c r="B26" s="97">
        <v>1.3380000000000001</v>
      </c>
      <c r="C26" s="97">
        <v>1.4350000000000001</v>
      </c>
    </row>
    <row r="27" spans="1:3" x14ac:dyDescent="0.2">
      <c r="A27" s="102">
        <v>54</v>
      </c>
      <c r="B27" s="97">
        <v>1.361</v>
      </c>
      <c r="C27" s="97">
        <v>1.47</v>
      </c>
    </row>
    <row r="28" spans="1:3" x14ac:dyDescent="0.2">
      <c r="A28" s="102">
        <v>55</v>
      </c>
      <c r="B28" s="97">
        <v>1.385</v>
      </c>
      <c r="C28" s="97">
        <v>1.5069999999999999</v>
      </c>
    </row>
    <row r="29" spans="1:3" ht="14.25" x14ac:dyDescent="0.2">
      <c r="A29" s="102">
        <v>56</v>
      </c>
      <c r="B29" s="97">
        <v>1.411</v>
      </c>
      <c r="C29" s="104">
        <v>1.5449999999999999</v>
      </c>
    </row>
    <row r="30" spans="1:3" ht="14.25" x14ac:dyDescent="0.2">
      <c r="A30" s="102">
        <v>57</v>
      </c>
      <c r="B30" s="97">
        <v>1.4370000000000001</v>
      </c>
      <c r="C30" s="103">
        <v>1.585</v>
      </c>
    </row>
    <row r="31" spans="1:3" ht="14.25" x14ac:dyDescent="0.2">
      <c r="A31" s="102">
        <v>58</v>
      </c>
      <c r="B31" s="97">
        <v>1.462</v>
      </c>
      <c r="C31" s="104">
        <v>1.625</v>
      </c>
    </row>
    <row r="32" spans="1:3" ht="14.25" x14ac:dyDescent="0.2">
      <c r="A32" s="102">
        <v>59</v>
      </c>
      <c r="B32" s="97">
        <v>1.488</v>
      </c>
      <c r="C32" s="103">
        <v>1.665</v>
      </c>
    </row>
    <row r="33" spans="1:3" ht="14.25" x14ac:dyDescent="0.2">
      <c r="A33" s="102">
        <v>60</v>
      </c>
      <c r="B33" s="97">
        <v>1.514</v>
      </c>
      <c r="C33" s="104">
        <v>1.7050000000000001</v>
      </c>
    </row>
    <row r="34" spans="1:3" ht="14.25" x14ac:dyDescent="0.2">
      <c r="A34" s="102">
        <v>61</v>
      </c>
      <c r="B34" s="97">
        <v>1.5409999999999999</v>
      </c>
      <c r="C34" s="103">
        <v>1.744</v>
      </c>
    </row>
    <row r="35" spans="1:3" ht="14.25" x14ac:dyDescent="0.2">
      <c r="A35" s="102">
        <v>62</v>
      </c>
      <c r="B35" s="97">
        <v>1.5680000000000001</v>
      </c>
      <c r="C35" s="104">
        <v>1.778</v>
      </c>
    </row>
    <row r="36" spans="1:3" ht="14.25" x14ac:dyDescent="0.2">
      <c r="A36" s="102">
        <v>63</v>
      </c>
      <c r="B36" s="97">
        <v>1.5980000000000001</v>
      </c>
      <c r="C36" s="103">
        <v>1.8080000000000001</v>
      </c>
    </row>
    <row r="37" spans="1:3" ht="14.25" x14ac:dyDescent="0.2">
      <c r="A37" s="102">
        <v>64</v>
      </c>
      <c r="B37" s="97">
        <v>1.629</v>
      </c>
      <c r="C37" s="104">
        <v>1.839</v>
      </c>
    </row>
    <row r="38" spans="1:3" ht="14.25" x14ac:dyDescent="0.2">
      <c r="A38" s="102">
        <v>65</v>
      </c>
      <c r="B38" s="97">
        <v>1.663</v>
      </c>
      <c r="C38" s="103">
        <v>1.873</v>
      </c>
    </row>
    <row r="39" spans="1:3" ht="14.25" x14ac:dyDescent="0.2">
      <c r="A39" s="102">
        <v>66</v>
      </c>
      <c r="B39" s="97">
        <v>1.6990000000000001</v>
      </c>
      <c r="C39" s="104">
        <v>1.909</v>
      </c>
    </row>
    <row r="40" spans="1:3" ht="14.25" x14ac:dyDescent="0.2">
      <c r="A40" s="102">
        <v>67</v>
      </c>
      <c r="B40" s="97">
        <v>1.738</v>
      </c>
      <c r="C40" s="103">
        <v>1.948</v>
      </c>
    </row>
    <row r="41" spans="1:3" ht="14.25" x14ac:dyDescent="0.2">
      <c r="A41" s="102">
        <v>68</v>
      </c>
      <c r="B41" s="97">
        <v>1.7789999999999999</v>
      </c>
      <c r="C41" s="104">
        <v>1.9890000000000001</v>
      </c>
    </row>
    <row r="42" spans="1:3" ht="14.25" x14ac:dyDescent="0.2">
      <c r="A42" s="102">
        <v>69</v>
      </c>
      <c r="B42" s="97">
        <v>1.823</v>
      </c>
      <c r="C42" s="103">
        <v>2.0329999999999999</v>
      </c>
    </row>
    <row r="43" spans="1:3" ht="14.25" x14ac:dyDescent="0.2">
      <c r="A43" s="102">
        <v>70</v>
      </c>
      <c r="B43" s="97">
        <v>1.867</v>
      </c>
      <c r="C43" s="104">
        <v>2.077</v>
      </c>
    </row>
    <row r="44" spans="1:3" ht="14.25" x14ac:dyDescent="0.2">
      <c r="A44" s="102">
        <v>71</v>
      </c>
      <c r="B44" s="97">
        <v>1.91</v>
      </c>
      <c r="C44" s="103">
        <v>2.12</v>
      </c>
    </row>
    <row r="45" spans="1:3" ht="14.25" x14ac:dyDescent="0.2">
      <c r="A45" s="102">
        <v>72</v>
      </c>
      <c r="B45" s="97">
        <v>1.9530000000000001</v>
      </c>
      <c r="C45" s="104">
        <v>2.1629999999999998</v>
      </c>
    </row>
    <row r="46" spans="1:3" ht="14.25" x14ac:dyDescent="0.2">
      <c r="A46" s="102">
        <v>73</v>
      </c>
      <c r="B46" s="97">
        <v>2.004</v>
      </c>
      <c r="C46" s="103">
        <v>2.214</v>
      </c>
    </row>
    <row r="47" spans="1:3" ht="14.25" x14ac:dyDescent="0.2">
      <c r="A47" s="102">
        <v>74</v>
      </c>
      <c r="B47" s="97">
        <v>2.06</v>
      </c>
      <c r="C47" s="104">
        <v>2.27</v>
      </c>
    </row>
    <row r="48" spans="1:3" ht="14.25" x14ac:dyDescent="0.2">
      <c r="A48" s="102">
        <v>75</v>
      </c>
      <c r="B48" s="97">
        <v>2.117</v>
      </c>
      <c r="C48" s="103">
        <v>2.327</v>
      </c>
    </row>
    <row r="49" spans="1:3" ht="14.25" x14ac:dyDescent="0.2">
      <c r="A49" s="102">
        <v>76</v>
      </c>
      <c r="B49" s="97">
        <v>2.181</v>
      </c>
      <c r="C49" s="104">
        <v>2.391</v>
      </c>
    </row>
    <row r="50" spans="1:3" ht="14.25" x14ac:dyDescent="0.2">
      <c r="A50" s="102">
        <v>77</v>
      </c>
      <c r="B50" s="97">
        <v>2.2549999999999999</v>
      </c>
      <c r="C50" s="103">
        <v>2.4649999999999999</v>
      </c>
    </row>
    <row r="51" spans="1:3" ht="14.25" x14ac:dyDescent="0.2">
      <c r="A51" s="102">
        <v>78</v>
      </c>
      <c r="B51" s="97">
        <v>2.3359999999999999</v>
      </c>
      <c r="C51" s="104">
        <v>2.5459999999999998</v>
      </c>
    </row>
    <row r="52" spans="1:3" ht="14.25" x14ac:dyDescent="0.2">
      <c r="A52" s="102">
        <v>79</v>
      </c>
      <c r="B52" s="97">
        <v>2.419</v>
      </c>
      <c r="C52" s="103">
        <v>2.629</v>
      </c>
    </row>
    <row r="53" spans="1:3" ht="14.25" x14ac:dyDescent="0.2">
      <c r="A53" s="102">
        <v>80</v>
      </c>
      <c r="B53" s="97">
        <v>2.504</v>
      </c>
      <c r="C53" s="104">
        <v>2.714</v>
      </c>
    </row>
    <row r="54" spans="1:3" ht="14.25" x14ac:dyDescent="0.2">
      <c r="A54" s="102">
        <v>81</v>
      </c>
      <c r="B54" s="97">
        <v>2.597</v>
      </c>
      <c r="C54" s="105"/>
    </row>
    <row r="55" spans="1:3" ht="14.25" x14ac:dyDescent="0.2">
      <c r="A55" s="102">
        <v>82</v>
      </c>
      <c r="B55" s="97">
        <v>2.702</v>
      </c>
      <c r="C55" s="105"/>
    </row>
    <row r="56" spans="1:3" ht="14.25" x14ac:dyDescent="0.2">
      <c r="A56" s="102">
        <v>83</v>
      </c>
      <c r="B56" s="97">
        <v>2.831</v>
      </c>
      <c r="C56" s="105"/>
    </row>
    <row r="57" spans="1:3" ht="14.25" x14ac:dyDescent="0.2">
      <c r="A57" s="102">
        <v>84</v>
      </c>
      <c r="B57" s="97">
        <v>2.9809999999999999</v>
      </c>
      <c r="C57" s="105"/>
    </row>
    <row r="58" spans="1:3" ht="14.25" x14ac:dyDescent="0.2">
      <c r="A58" s="102">
        <v>85</v>
      </c>
      <c r="B58" s="97">
        <v>3.153</v>
      </c>
      <c r="C58" s="105"/>
    </row>
    <row r="59" spans="1:3" ht="14.25" x14ac:dyDescent="0.2">
      <c r="A59" s="102">
        <v>86</v>
      </c>
      <c r="B59" s="97">
        <v>3.3519999999999999</v>
      </c>
      <c r="C59" s="105"/>
    </row>
    <row r="60" spans="1:3" ht="14.25" x14ac:dyDescent="0.2">
      <c r="A60" s="102">
        <v>87</v>
      </c>
      <c r="B60" s="97">
        <v>3.58</v>
      </c>
      <c r="C60" s="105"/>
    </row>
    <row r="61" spans="1:3" ht="14.25" x14ac:dyDescent="0.2">
      <c r="A61" s="102">
        <v>88</v>
      </c>
      <c r="B61" s="97">
        <v>3.8420000000000001</v>
      </c>
      <c r="C61" s="105"/>
    </row>
    <row r="62" spans="1:3" ht="14.25" x14ac:dyDescent="0.2">
      <c r="A62" s="102">
        <v>89</v>
      </c>
      <c r="B62" s="97">
        <v>4.1449999999999996</v>
      </c>
      <c r="C62" s="105"/>
    </row>
    <row r="63" spans="1:3" ht="14.25" x14ac:dyDescent="0.2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xl/_rels/comments3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worksheets/xl/_rels/comments4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Bjørnar Olsen</cp:lastModifiedBy>
  <cp:lastPrinted>2022-04-21T14:03:01Z</cp:lastPrinted>
  <dcterms:created xsi:type="dcterms:W3CDTF">2001-08-31T20:44:44Z</dcterms:created>
  <dcterms:modified xsi:type="dcterms:W3CDTF">2022-04-24T08:16:02Z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