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GG8YoRROc9I3VEErEtaUdtSw/F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ID#AAAAWotWKBo
Arne H. Pedersen    (2022-04-06 05:16:49)
Navn, klubb, dommer grad</t>
      </text>
    </comment>
    <comment authorId="0" ref="Q7">
      <text>
        <t xml:space="preserve">======
ID#AAAAWotWKBg
SLB    (2022-04-06 05:16:49)
Automatisk, ikke skriv I dette feltet
Svar ja/yes til Macro
under opstart</t>
      </text>
    </comment>
    <comment authorId="0" ref="R7">
      <text>
        <t xml:space="preserve">======
ID#AAAAWotWKBc
SLB    (2022-04-06 05:16:49)
Automatisk, ikke skriv I dette feltet
Svar ja/yes til Macro
under opstart</t>
      </text>
    </comment>
    <comment authorId="0" ref="I30">
      <text>
        <t xml:space="preserve">======
ID#AAAAWotWKBU
Arne H. Pedersen    (2022-04-06 05:16:49)
Navn, klubb, dommer grad</t>
      </text>
    </comment>
    <comment authorId="0" ref="I7">
      <text>
        <t xml:space="preserve">======
ID#AAAAWotWKBQ
NVF    (2022-04-06 05:16:49)
Bruk minus (-) for underkjent. Feks -140
Bruk N og F for neste og første, feks 170F og 175N</t>
      </text>
    </comment>
    <comment authorId="0" ref="L7">
      <text>
        <t xml:space="preserve">======
ID#AAAAWotWKBE
NVF    (2022-04-06 05:16:49)
Bruk minus (-) for underkjent. Feks -140
Bruk N og F for neste og første, feks 170F og 175N</t>
      </text>
    </comment>
    <comment authorId="0" ref="U7">
      <text>
        <t xml:space="preserve">======
ID#AAAAWotWKBA
SLB    (2022-04-06 05:16:49)
Denne kononnen printes ikke</t>
      </text>
    </comment>
    <comment authorId="0" ref="C34">
      <text>
        <t xml:space="preserve">======
ID#AAAAWotWKAw
Arne H. Pedersen    (2022-04-06 05:16:49)
Navn, klubb, dommer grad</t>
      </text>
    </comment>
    <comment authorId="0" ref="O7">
      <text>
        <t xml:space="preserve">======
ID#AAAAWotWKA0
SLB    (2022-04-06 05:16:49)
Automatisk, ikke skriv I dette feltet</t>
      </text>
    </comment>
    <comment authorId="0" ref="C36">
      <text>
        <t xml:space="preserve">======
ID#AAAAWotWKAs
Arne H. Pedersen    (2022-04-06 05:16:49)
Navn, klubb, dommer grad</t>
      </text>
    </comment>
    <comment authorId="0" ref="B7">
      <text>
        <t xml:space="preserve">======
ID#AAAAWotWKAk
SLB    (2022-04-06 05:16:49)
I Norge bruke vi kun en desimal, internasjonalt 2, vi bør bruke 2 dersom innveiings vekta tillater det.</t>
      </text>
    </comment>
    <comment authorId="0" ref="C7">
      <text>
        <t xml:space="preserve">======
ID#AAAAWomZFnM
Schlumberger    (2022-04-06 05:16:49)
UK,JK,SK og VK blir SinclairTabell for Kvinner brukt.
M0,M1..Kvinner virker ikke.
For ALLE andre kategorier blir tabell for men brukt.</t>
      </text>
    </comment>
    <comment authorId="0" ref="I28">
      <text>
        <t xml:space="preserve">======
ID#AAAAWomZFm8
Arne H. Pedersen    (2022-04-06 05:16:49)
Navn, klubb, dommer grad</t>
      </text>
    </comment>
    <comment authorId="0" ref="P7">
      <text>
        <t xml:space="preserve">======
ID#AAAAWomZFm4
SLB    (2022-04-06 05:16:49)
Automatisk, ikke skriv I dette feltet</t>
      </text>
    </comment>
    <comment authorId="0" ref="C27">
      <text>
        <t xml:space="preserve">======
ID#AAAAWomZFm0
Arne H. Pedersen    (2022-04-06 05:16:49)
Navn, klubb, dommer grad</t>
      </text>
    </comment>
  </commentList>
  <extLst>
    <ext uri="GoogleSheetsCustomDataVersion1">
      <go:sheetsCustomData xmlns:go="http://customooxmlschemas.google.com/" r:id="rId1" roundtripDataSignature="AMtx7mgHWZOc5Lc4fMr8Hvvg9KKHkXYZj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ID#AAAAWotWKBk
SLB    (2022-04-06 05:16:49)
Denne kononnen printes ikke</t>
      </text>
    </comment>
    <comment authorId="0" ref="I30">
      <text>
        <t xml:space="preserve">======
ID#AAAAWotWKBs
Arne H. Pedersen    (2022-04-06 05:16:49)
Navn, klubb, dommer grad</t>
      </text>
    </comment>
    <comment authorId="0" ref="L7">
      <text>
        <t xml:space="preserve">======
ID#AAAAWotWKBY
NVF    (2022-04-06 05:16:49)
Bruk minus (-) for underkjent. Feks -140
Bruk N og F for neste og første, feks 170F og 175N</t>
      </text>
    </comment>
    <comment authorId="0" ref="C7">
      <text>
        <t xml:space="preserve">======
ID#AAAAWotWKBM
Schlumberger    (2022-04-06 05:16:49)
UK,JK,SK og VK blir SinclairTabell for Kvinner brukt.
M0,M1..Kvinner virker ikke.
For ALLE andre kategorier blir tabell for men brukt.</t>
      </text>
    </comment>
    <comment authorId="0" ref="B7">
      <text>
        <t xml:space="preserve">======
ID#AAAAWotWKBI
SLB    (2022-04-06 05:16:49)
I Norge bruke vi kun en desimal, internasjonalt 2, vi bør bruke 2 dersom innveiings vekta tillater det.</t>
      </text>
    </comment>
    <comment authorId="0" ref="Q7">
      <text>
        <t xml:space="preserve">======
ID#AAAAWotWKA8
SLB    (2022-04-06 05:16:49)
Automatisk, ikke skriv I dette feltet
Svar ja/yes til Macro
under opstart</t>
      </text>
    </comment>
    <comment authorId="0" ref="I7">
      <text>
        <t xml:space="preserve">======
ID#AAAAWotWKA4
NVF    (2022-04-06 05:16:49)
Bruk minus (-) for underkjent. Feks -140
Bruk N og F for neste og første, feks 170F og 175N</t>
      </text>
    </comment>
    <comment authorId="0" ref="C36">
      <text>
        <t xml:space="preserve">======
ID#AAAAWotWKAo
Arne H. Pedersen    (2022-04-06 05:16:49)
Navn, klubb, dommer grad</t>
      </text>
    </comment>
    <comment authorId="0" ref="R7">
      <text>
        <t xml:space="preserve">======
ID#AAAAWomZFnQ
SLB    (2022-04-06 05:16:49)
Automatisk, ikke skriv I dette feltet
Svar ja/yes til Macro
under opstart</t>
      </text>
    </comment>
    <comment authorId="0" ref="C34">
      <text>
        <t xml:space="preserve">======
ID#AAAAWotWKAg
Arne H. Pedersen    (2022-04-06 05:16:49)
Navn, klubb, dommer grad</t>
      </text>
    </comment>
    <comment authorId="0" ref="I28">
      <text>
        <t xml:space="preserve">======
ID#AAAAWomZFnI
Arne H. Pedersen    (2022-04-06 05:16:49)
Navn, klubb, dommer grad</t>
      </text>
    </comment>
    <comment authorId="0" ref="I27">
      <text>
        <t xml:space="preserve">======
ID#AAAAWomZFnE
Arne H. Pedersen    (2022-04-06 05:16:49)
Navn, klubb, dommer grad</t>
      </text>
    </comment>
    <comment authorId="0" ref="C27">
      <text>
        <t xml:space="preserve">======
ID#AAAAWomZFnA
Arne H. Pedersen    (2022-04-06 05:16:49)
Navn, klubb, dommer grad</t>
      </text>
    </comment>
    <comment authorId="0" ref="P7">
      <text>
        <t xml:space="preserve">======
ID#AAAAWomZFms
SLB    (2022-04-06 05:16:49)
Automatisk, ikke skriv I dette feltet</t>
      </text>
    </comment>
    <comment authorId="0" ref="O7">
      <text>
        <t xml:space="preserve">======
ID#AAAAWomZFmw
SLB    (2022-04-06 05:16:49)
Automatisk, ikke skriv I dette feltet</t>
      </text>
    </comment>
  </commentList>
  <extLst>
    <ext uri="GoogleSheetsCustomDataVersion1">
      <go:sheetsCustomData xmlns:go="http://customooxmlschemas.google.com/" r:id="rId1" roundtripDataSignature="AMtx7mjhaFvF53iPuttEAu+CAJjg5dqhRQ=="/>
    </ext>
  </extLst>
</comments>
</file>

<file path=xl/sharedStrings.xml><?xml version="1.0" encoding="utf-8"?>
<sst xmlns="http://schemas.openxmlformats.org/spreadsheetml/2006/main" count="201" uniqueCount="94">
  <si>
    <t>S t e v n e p r o t o k o l l   fra 2021</t>
  </si>
  <si>
    <t>Norges Vektløfterforbund</t>
  </si>
  <si>
    <t>Stevnekat:</t>
  </si>
  <si>
    <t>Seriestemne</t>
  </si>
  <si>
    <t>Arrangør:</t>
  </si>
  <si>
    <t>Tambarskjelvar IL</t>
  </si>
  <si>
    <t>Sted:</t>
  </si>
  <si>
    <t>Naustdal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</si>
  <si>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</si>
  <si>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</si>
  <si>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</si>
  <si>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</si>
  <si>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</si>
  <si>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</si>
  <si>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</si>
  <si>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</si>
  <si>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</si>
  <si>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</si>
  <si>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</si>
  <si>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</si>
  <si>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</si>
  <si>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</si>
  <si>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</si>
  <si>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</si>
  <si>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</si>
  <si>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</si>
  <si>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</si>
  <si>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</si>
  <si>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</si>
  <si>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</si>
  <si>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</si>
  <si>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</si>
  <si>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</si>
  <si>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</si>
  <si>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</si>
  <si>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</si>
  <si>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</si>
  <si>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</si>
  <si>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</si>
  <si>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</si>
  <si>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67</t>
  </si>
  <si>
    <t>UM</t>
  </si>
  <si>
    <t>Aksel Svorstøl</t>
  </si>
  <si>
    <t>Tambarskjevar IL</t>
  </si>
  <si>
    <t>61</t>
  </si>
  <si>
    <t>Iver Svorstøl</t>
  </si>
  <si>
    <t>102+</t>
  </si>
  <si>
    <t>Jonathan Gustafsen</t>
  </si>
  <si>
    <t>89</t>
  </si>
  <si>
    <t>M5</t>
  </si>
  <si>
    <t>Jørn Helgheim</t>
  </si>
  <si>
    <t xml:space="preserve"> </t>
  </si>
  <si>
    <t>Olai Åmot</t>
  </si>
  <si>
    <t>Jakob Kudyba</t>
  </si>
  <si>
    <t>55</t>
  </si>
  <si>
    <t>Erik Orasmae</t>
  </si>
  <si>
    <t>Andreas Savland</t>
  </si>
  <si>
    <t>49</t>
  </si>
  <si>
    <t>Tom Andre Birkelid Rosvoll</t>
  </si>
  <si>
    <t>Aron Jensen Fauske</t>
  </si>
  <si>
    <t>M7</t>
  </si>
  <si>
    <t>Arne Jens Larsen</t>
  </si>
  <si>
    <t>Stevnets leder:</t>
  </si>
  <si>
    <t>Ove Varlid F</t>
  </si>
  <si>
    <t xml:space="preserve">Dommere:                                  </t>
  </si>
  <si>
    <t>Mariel Rørsatadbotenen  Tambarskjelvar IL F</t>
  </si>
  <si>
    <t>Jostein Oma  Tambarskjelvar IL  F</t>
  </si>
  <si>
    <t>Jury:</t>
  </si>
  <si>
    <t>Steinar Kvame  Tambarskjelvar IL Int 2</t>
  </si>
  <si>
    <t>Teknisk kontrollør:</t>
  </si>
  <si>
    <t>Chief Marshall:</t>
  </si>
  <si>
    <t>Sekretær:</t>
  </si>
  <si>
    <t>Ove Varlid</t>
  </si>
  <si>
    <t>Tidtaker:</t>
  </si>
  <si>
    <t>Speaker:</t>
  </si>
  <si>
    <t>Beskrivelse Rekorder:</t>
  </si>
  <si>
    <t>Notater:</t>
  </si>
  <si>
    <t>Ny Sinclair tablell benyttes fra 1.1.2018</t>
  </si>
  <si>
    <t>71</t>
  </si>
  <si>
    <t>UK</t>
  </si>
  <si>
    <t>Trine Hellvang</t>
  </si>
  <si>
    <t>Tambarskjelvar Il</t>
  </si>
  <si>
    <t>64</t>
  </si>
  <si>
    <t>Mariell Hellvang</t>
  </si>
  <si>
    <t>59</t>
  </si>
  <si>
    <t>Angelika Fimland</t>
  </si>
  <si>
    <t>Ove Varlid . Tambar F</t>
  </si>
  <si>
    <t>Mariel Rørstadbotnen. Tambarskjelvar IL  F</t>
  </si>
  <si>
    <t>Steinar Kvame. Tambarskjelvar IL Int 2</t>
  </si>
  <si>
    <t>Jostein Oma Tambarskjelvar IL F</t>
  </si>
  <si>
    <t>Ove Varlid Tambarskjelvar IL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</si>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</sst>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readingOrder="0" vertical="center"/>
    </xf>
    <xf borderId="12" fillId="0" fontId="9" numFmtId="2" xfId="0" applyAlignment="1" applyBorder="1" applyFont="1" applyNumberFormat="1">
      <alignment horizontal="right" readingOrder="0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quotePrefix="1" borderId="11" fillId="0" fontId="9" numFmtId="49" xfId="0" applyAlignment="1" applyBorder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44651.0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65.54</v>
      </c>
      <c r="C9" s="42" t="s">
        <v>41</v>
      </c>
      <c r="D9" s="43">
        <v>38922.0</v>
      </c>
      <c r="E9" s="44"/>
      <c r="F9" s="45" t="s">
        <v>42</v>
      </c>
      <c r="G9" s="45" t="s">
        <v>43</v>
      </c>
      <c r="H9" s="46">
        <v>65.0</v>
      </c>
      <c r="I9" s="47">
        <v>68.0</v>
      </c>
      <c r="J9" s="48">
        <v>70.0</v>
      </c>
      <c r="K9" s="49">
        <v>85.0</v>
      </c>
      <c r="L9" s="50">
        <v>88.0</v>
      </c>
      <c r="M9" s="50">
        <v>90.0</v>
      </c>
      <c r="N9" s="51">
        <f t="shared" ref="N9:N24" si="1">IF(MAX(H9:J9)&lt;0,0,TRUNC(MAX(H9:J9)/1)*1)</f>
        <v>70</v>
      </c>
      <c r="O9" s="51">
        <f t="shared" ref="O9:O24" si="2">IF(MAX(K9:M9)&lt;0,0,TRUNC(MAX(K9:M9)/1)*1)</f>
        <v>90</v>
      </c>
      <c r="P9" s="51">
        <f t="shared" ref="P9:P24" si="3">IF(N9=0,0,IF(O9=0,0,SUM(N9:O9)))</f>
        <v>160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219.6491128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1.372806955</v>
      </c>
      <c r="V9" s="57">
        <f>R5</f>
        <v>44651</v>
      </c>
      <c r="W9" s="1" t="str">
        <f t="shared" ref="W9:W24" si="7">IF(ISNUMBER(FIND("M",C9)),"m",IF(ISNUMBER(FIND("K",C9)),"k"))</f>
        <v>m</v>
      </c>
      <c r="X9" s="58">
        <f t="shared" ref="X9:X24" si="8">IF(OR(D9="",V9=""),0,(YEAR(V9)-YEAR(D9)))</f>
        <v>16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44</v>
      </c>
      <c r="B10" s="41">
        <v>55.12</v>
      </c>
      <c r="C10" s="42" t="s">
        <v>41</v>
      </c>
      <c r="D10" s="43">
        <v>38174.0</v>
      </c>
      <c r="E10" s="44"/>
      <c r="F10" s="45" t="s">
        <v>45</v>
      </c>
      <c r="G10" s="45" t="s">
        <v>43</v>
      </c>
      <c r="H10" s="46">
        <v>35.0</v>
      </c>
      <c r="I10" s="47">
        <v>38.0</v>
      </c>
      <c r="J10" s="48">
        <v>40.0</v>
      </c>
      <c r="K10" s="49">
        <v>50.0</v>
      </c>
      <c r="L10" s="50">
        <v>53.0</v>
      </c>
      <c r="M10" s="50">
        <v>55.0</v>
      </c>
      <c r="N10" s="51">
        <f t="shared" si="1"/>
        <v>40</v>
      </c>
      <c r="O10" s="51">
        <f t="shared" si="2"/>
        <v>55</v>
      </c>
      <c r="P10" s="51">
        <f t="shared" si="3"/>
        <v>95</v>
      </c>
      <c r="Q10" s="53">
        <f t="shared" si="4"/>
        <v>147.2187641</v>
      </c>
      <c r="R10" s="53" t="str">
        <f t="shared" si="5"/>
        <v/>
      </c>
      <c r="S10" s="62"/>
      <c r="T10" s="63"/>
      <c r="U10" s="56">
        <f t="shared" si="6"/>
        <v>1.549671201</v>
      </c>
      <c r="V10" s="57">
        <f>R5</f>
        <v>44651</v>
      </c>
      <c r="W10" s="1" t="str">
        <f t="shared" si="7"/>
        <v>m</v>
      </c>
      <c r="X10" s="58">
        <f t="shared" si="8"/>
        <v>18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 t="s">
        <v>46</v>
      </c>
      <c r="B11" s="41">
        <v>110.61</v>
      </c>
      <c r="C11" s="42" t="s">
        <v>41</v>
      </c>
      <c r="D11" s="43">
        <v>38769.0</v>
      </c>
      <c r="E11" s="44"/>
      <c r="F11" s="45" t="s">
        <v>47</v>
      </c>
      <c r="G11" s="45" t="s">
        <v>43</v>
      </c>
      <c r="H11" s="46">
        <v>60.0</v>
      </c>
      <c r="I11" s="47">
        <v>62.0</v>
      </c>
      <c r="J11" s="48">
        <v>64.0</v>
      </c>
      <c r="K11" s="49">
        <v>72.0</v>
      </c>
      <c r="L11" s="50">
        <v>74.0</v>
      </c>
      <c r="M11" s="50">
        <v>76.0</v>
      </c>
      <c r="N11" s="51">
        <f t="shared" si="1"/>
        <v>64</v>
      </c>
      <c r="O11" s="51">
        <f t="shared" si="2"/>
        <v>76</v>
      </c>
      <c r="P11" s="51">
        <f t="shared" si="3"/>
        <v>140</v>
      </c>
      <c r="Q11" s="53">
        <f t="shared" si="4"/>
        <v>150.0918723</v>
      </c>
      <c r="R11" s="53" t="str">
        <f t="shared" si="5"/>
        <v/>
      </c>
      <c r="S11" s="62"/>
      <c r="T11" s="63"/>
      <c r="U11" s="56">
        <f t="shared" si="6"/>
        <v>1.072084802</v>
      </c>
      <c r="V11" s="57">
        <f>R5</f>
        <v>44651</v>
      </c>
      <c r="W11" s="1" t="str">
        <f t="shared" si="7"/>
        <v>m</v>
      </c>
      <c r="X11" s="58">
        <f t="shared" si="8"/>
        <v>16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 t="s">
        <v>48</v>
      </c>
      <c r="B12" s="41">
        <v>86.5</v>
      </c>
      <c r="C12" s="42" t="s">
        <v>49</v>
      </c>
      <c r="D12" s="43">
        <v>23243.0</v>
      </c>
      <c r="E12" s="44"/>
      <c r="F12" s="45" t="s">
        <v>50</v>
      </c>
      <c r="G12" s="45" t="s">
        <v>43</v>
      </c>
      <c r="H12" s="46">
        <v>48.0</v>
      </c>
      <c r="I12" s="47">
        <v>50.0</v>
      </c>
      <c r="J12" s="48">
        <v>52.0</v>
      </c>
      <c r="K12" s="49">
        <v>58.0</v>
      </c>
      <c r="L12" s="50">
        <v>60.0</v>
      </c>
      <c r="M12" s="50">
        <v>63.0</v>
      </c>
      <c r="N12" s="51">
        <f t="shared" si="1"/>
        <v>52</v>
      </c>
      <c r="O12" s="51">
        <f t="shared" si="2"/>
        <v>63</v>
      </c>
      <c r="P12" s="51">
        <f t="shared" si="3"/>
        <v>115</v>
      </c>
      <c r="Q12" s="53">
        <f t="shared" si="4"/>
        <v>135.4246167</v>
      </c>
      <c r="R12" s="53">
        <f t="shared" si="5"/>
        <v>201.5118296</v>
      </c>
      <c r="S12" s="62"/>
      <c r="T12" s="63" t="s">
        <v>51</v>
      </c>
      <c r="U12" s="56">
        <f t="shared" si="6"/>
        <v>1.177605363</v>
      </c>
      <c r="V12" s="57">
        <f>R5</f>
        <v>44651</v>
      </c>
      <c r="W12" s="1" t="str">
        <f t="shared" si="7"/>
        <v>m</v>
      </c>
      <c r="X12" s="58">
        <f t="shared" si="8"/>
        <v>59</v>
      </c>
      <c r="Y12" s="59">
        <f t="shared" si="9"/>
        <v>1</v>
      </c>
      <c r="Z12" s="65">
        <f>IF(Y12=1,LOOKUP(X12,'Meltzer-Faber'!A3:A63,'Meltzer-Faber'!B3:B63))</f>
        <v>1.488</v>
      </c>
      <c r="AA12" s="66">
        <f>IF(Y12=1,LOOKUP(X12,'Meltzer-Faber'!A3:A63,'Meltzer-Faber'!C3:C63))</f>
        <v>1.665</v>
      </c>
      <c r="AB12" s="66">
        <f t="shared" si="10"/>
        <v>1.488</v>
      </c>
    </row>
    <row r="13" ht="19.5" customHeight="1">
      <c r="A13" s="40" t="s">
        <v>40</v>
      </c>
      <c r="B13" s="41">
        <v>64.93</v>
      </c>
      <c r="C13" s="42" t="s">
        <v>41</v>
      </c>
      <c r="D13" s="43">
        <v>39679.0</v>
      </c>
      <c r="E13" s="44"/>
      <c r="F13" s="45" t="s">
        <v>52</v>
      </c>
      <c r="G13" s="45" t="s">
        <v>43</v>
      </c>
      <c r="H13" s="46">
        <v>33.0</v>
      </c>
      <c r="I13" s="47">
        <v>36.0</v>
      </c>
      <c r="J13" s="48">
        <v>38.0</v>
      </c>
      <c r="K13" s="49">
        <v>46.0</v>
      </c>
      <c r="L13" s="50">
        <v>49.0</v>
      </c>
      <c r="M13" s="50">
        <v>-51.0</v>
      </c>
      <c r="N13" s="51">
        <f t="shared" si="1"/>
        <v>38</v>
      </c>
      <c r="O13" s="51">
        <f t="shared" si="2"/>
        <v>49</v>
      </c>
      <c r="P13" s="51">
        <f t="shared" si="3"/>
        <v>87</v>
      </c>
      <c r="Q13" s="53">
        <f t="shared" si="4"/>
        <v>120.1583041</v>
      </c>
      <c r="R13" s="53" t="str">
        <f t="shared" si="5"/>
        <v/>
      </c>
      <c r="S13" s="62"/>
      <c r="T13" s="63" t="s">
        <v>51</v>
      </c>
      <c r="U13" s="56">
        <f t="shared" si="6"/>
        <v>1.381129933</v>
      </c>
      <c r="V13" s="57">
        <f>R5</f>
        <v>44651</v>
      </c>
      <c r="W13" s="1" t="str">
        <f t="shared" si="7"/>
        <v>m</v>
      </c>
      <c r="X13" s="58">
        <f t="shared" si="8"/>
        <v>14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ht="19.5" customHeight="1">
      <c r="A14" s="40" t="s">
        <v>46</v>
      </c>
      <c r="B14" s="41">
        <v>101.2</v>
      </c>
      <c r="C14" s="42" t="s">
        <v>41</v>
      </c>
      <c r="D14" s="43">
        <v>38951.0</v>
      </c>
      <c r="E14" s="44"/>
      <c r="F14" s="67" t="s">
        <v>53</v>
      </c>
      <c r="G14" s="45" t="s">
        <v>43</v>
      </c>
      <c r="H14" s="46">
        <v>56.0</v>
      </c>
      <c r="I14" s="47">
        <v>58.0</v>
      </c>
      <c r="J14" s="48">
        <v>60.0</v>
      </c>
      <c r="K14" s="49">
        <v>67.0</v>
      </c>
      <c r="L14" s="50">
        <v>70.0</v>
      </c>
      <c r="M14" s="50">
        <v>72.0</v>
      </c>
      <c r="N14" s="51">
        <f t="shared" si="1"/>
        <v>60</v>
      </c>
      <c r="O14" s="51">
        <f t="shared" si="2"/>
        <v>72</v>
      </c>
      <c r="P14" s="51">
        <f t="shared" si="3"/>
        <v>132</v>
      </c>
      <c r="Q14" s="53">
        <f t="shared" si="4"/>
        <v>145.7362642</v>
      </c>
      <c r="R14" s="53" t="str">
        <f t="shared" si="5"/>
        <v/>
      </c>
      <c r="S14" s="62"/>
      <c r="T14" s="63" t="s">
        <v>51</v>
      </c>
      <c r="U14" s="56">
        <f t="shared" si="6"/>
        <v>1.104062608</v>
      </c>
      <c r="V14" s="57">
        <f>R5</f>
        <v>44651</v>
      </c>
      <c r="W14" s="1" t="str">
        <f t="shared" si="7"/>
        <v>m</v>
      </c>
      <c r="X14" s="58">
        <f t="shared" si="8"/>
        <v>16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ht="19.5" customHeight="1">
      <c r="A15" s="68" t="s">
        <v>54</v>
      </c>
      <c r="B15" s="41">
        <v>52.47</v>
      </c>
      <c r="C15" s="42" t="s">
        <v>41</v>
      </c>
      <c r="D15" s="43">
        <v>39342.0</v>
      </c>
      <c r="E15" s="44"/>
      <c r="F15" s="67" t="s">
        <v>55</v>
      </c>
      <c r="G15" s="45" t="s">
        <v>43</v>
      </c>
      <c r="H15" s="46">
        <v>31.0</v>
      </c>
      <c r="I15" s="47">
        <v>33.0</v>
      </c>
      <c r="J15" s="48">
        <v>35.0</v>
      </c>
      <c r="K15" s="49">
        <v>38.0</v>
      </c>
      <c r="L15" s="50">
        <v>40.0</v>
      </c>
      <c r="M15" s="50">
        <v>42.0</v>
      </c>
      <c r="N15" s="51">
        <f t="shared" si="1"/>
        <v>35</v>
      </c>
      <c r="O15" s="51">
        <f t="shared" si="2"/>
        <v>42</v>
      </c>
      <c r="P15" s="51">
        <f t="shared" si="3"/>
        <v>77</v>
      </c>
      <c r="Q15" s="53">
        <f t="shared" si="4"/>
        <v>123.9541189</v>
      </c>
      <c r="R15" s="53" t="str">
        <f t="shared" si="5"/>
        <v/>
      </c>
      <c r="S15" s="62"/>
      <c r="T15" s="63"/>
      <c r="U15" s="56">
        <f t="shared" si="6"/>
        <v>1.609793752</v>
      </c>
      <c r="V15" s="57">
        <f>R5</f>
        <v>44651</v>
      </c>
      <c r="W15" s="1" t="str">
        <f t="shared" si="7"/>
        <v>m</v>
      </c>
      <c r="X15" s="58">
        <f t="shared" si="8"/>
        <v>15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b">
        <f t="shared" si="10"/>
        <v>0</v>
      </c>
    </row>
    <row r="16" ht="19.5" customHeight="1">
      <c r="A16" s="40" t="s">
        <v>40</v>
      </c>
      <c r="B16" s="41">
        <v>63.3</v>
      </c>
      <c r="C16" s="42" t="s">
        <v>41</v>
      </c>
      <c r="D16" s="43">
        <v>39541.0</v>
      </c>
      <c r="E16" s="44"/>
      <c r="F16" s="67" t="s">
        <v>56</v>
      </c>
      <c r="G16" s="45" t="s">
        <v>43</v>
      </c>
      <c r="H16" s="46">
        <v>31.0</v>
      </c>
      <c r="I16" s="47">
        <v>33.0</v>
      </c>
      <c r="J16" s="48">
        <v>-35.0</v>
      </c>
      <c r="K16" s="49">
        <v>38.0</v>
      </c>
      <c r="L16" s="50">
        <v>40.0</v>
      </c>
      <c r="M16" s="50">
        <v>42.0</v>
      </c>
      <c r="N16" s="51">
        <f t="shared" si="1"/>
        <v>33</v>
      </c>
      <c r="O16" s="51">
        <f t="shared" si="2"/>
        <v>42</v>
      </c>
      <c r="P16" s="51">
        <f t="shared" si="3"/>
        <v>75</v>
      </c>
      <c r="Q16" s="53">
        <f t="shared" si="4"/>
        <v>105.3315765</v>
      </c>
      <c r="R16" s="53" t="str">
        <f t="shared" si="5"/>
        <v/>
      </c>
      <c r="S16" s="62"/>
      <c r="T16" s="63"/>
      <c r="U16" s="56">
        <f t="shared" si="6"/>
        <v>1.40442102</v>
      </c>
      <c r="V16" s="57">
        <f>R5</f>
        <v>44651</v>
      </c>
      <c r="W16" s="1" t="str">
        <f t="shared" si="7"/>
        <v>m</v>
      </c>
      <c r="X16" s="58">
        <f t="shared" si="8"/>
        <v>14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b">
        <f t="shared" si="10"/>
        <v>0</v>
      </c>
    </row>
    <row r="17" ht="19.5" customHeight="1">
      <c r="A17" s="68" t="s">
        <v>57</v>
      </c>
      <c r="B17" s="41">
        <v>48.67</v>
      </c>
      <c r="C17" s="42" t="s">
        <v>41</v>
      </c>
      <c r="D17" s="43">
        <v>39710.0</v>
      </c>
      <c r="E17" s="44"/>
      <c r="F17" s="67" t="s">
        <v>58</v>
      </c>
      <c r="G17" s="45" t="s">
        <v>43</v>
      </c>
      <c r="H17" s="46">
        <v>30.0</v>
      </c>
      <c r="I17" s="47">
        <v>33.0</v>
      </c>
      <c r="J17" s="48">
        <v>35.0</v>
      </c>
      <c r="K17" s="49">
        <v>38.0</v>
      </c>
      <c r="L17" s="50">
        <v>40.0</v>
      </c>
      <c r="M17" s="50">
        <v>42.0</v>
      </c>
      <c r="N17" s="51">
        <f t="shared" si="1"/>
        <v>35</v>
      </c>
      <c r="O17" s="51">
        <f t="shared" si="2"/>
        <v>42</v>
      </c>
      <c r="P17" s="51">
        <f t="shared" si="3"/>
        <v>77</v>
      </c>
      <c r="Q17" s="53">
        <f t="shared" si="4"/>
        <v>131.7682313</v>
      </c>
      <c r="R17" s="53" t="str">
        <f t="shared" si="5"/>
        <v/>
      </c>
      <c r="S17" s="62"/>
      <c r="T17" s="63"/>
      <c r="U17" s="56">
        <f t="shared" si="6"/>
        <v>1.711275731</v>
      </c>
      <c r="V17" s="57">
        <f>R5</f>
        <v>44651</v>
      </c>
      <c r="W17" s="1" t="str">
        <f t="shared" si="7"/>
        <v>m</v>
      </c>
      <c r="X17" s="58">
        <f t="shared" si="8"/>
        <v>14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b">
        <f t="shared" si="10"/>
        <v>0</v>
      </c>
    </row>
    <row r="18" ht="19.5" customHeight="1">
      <c r="A18" s="40" t="s">
        <v>40</v>
      </c>
      <c r="B18" s="41">
        <v>64.72</v>
      </c>
      <c r="C18" s="42" t="s">
        <v>41</v>
      </c>
      <c r="D18" s="43">
        <v>39569.0</v>
      </c>
      <c r="E18" s="44"/>
      <c r="F18" s="67" t="s">
        <v>59</v>
      </c>
      <c r="G18" s="45" t="s">
        <v>43</v>
      </c>
      <c r="H18" s="46">
        <v>43.0</v>
      </c>
      <c r="I18" s="47">
        <v>46.0</v>
      </c>
      <c r="J18" s="48">
        <v>48.0</v>
      </c>
      <c r="K18" s="49">
        <v>55.0</v>
      </c>
      <c r="L18" s="50">
        <v>58.0</v>
      </c>
      <c r="M18" s="50">
        <v>61.0</v>
      </c>
      <c r="N18" s="51">
        <f t="shared" si="1"/>
        <v>48</v>
      </c>
      <c r="O18" s="51">
        <f t="shared" si="2"/>
        <v>61</v>
      </c>
      <c r="P18" s="51">
        <f t="shared" si="3"/>
        <v>109</v>
      </c>
      <c r="Q18" s="53">
        <f t="shared" si="4"/>
        <v>150.8607427</v>
      </c>
      <c r="R18" s="53" t="str">
        <f t="shared" si="5"/>
        <v/>
      </c>
      <c r="S18" s="62"/>
      <c r="T18" s="63" t="s">
        <v>51</v>
      </c>
      <c r="U18" s="56">
        <f t="shared" si="6"/>
        <v>1.384043511</v>
      </c>
      <c r="V18" s="57">
        <f>R5</f>
        <v>44651</v>
      </c>
      <c r="W18" s="1" t="str">
        <f t="shared" si="7"/>
        <v>m</v>
      </c>
      <c r="X18" s="58">
        <f t="shared" si="8"/>
        <v>14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b">
        <f t="shared" si="10"/>
        <v>0</v>
      </c>
    </row>
    <row r="19" ht="19.5" customHeight="1">
      <c r="A19" s="68" t="s">
        <v>48</v>
      </c>
      <c r="B19" s="41">
        <v>88.72</v>
      </c>
      <c r="C19" s="42" t="s">
        <v>60</v>
      </c>
      <c r="D19" s="43">
        <v>20742.0</v>
      </c>
      <c r="E19" s="44"/>
      <c r="F19" s="67" t="s">
        <v>61</v>
      </c>
      <c r="G19" s="45" t="s">
        <v>43</v>
      </c>
      <c r="H19" s="46">
        <v>60.0</v>
      </c>
      <c r="I19" s="47">
        <v>65.0</v>
      </c>
      <c r="J19" s="48">
        <v>-68.0</v>
      </c>
      <c r="K19" s="49">
        <v>76.0</v>
      </c>
      <c r="L19" s="50">
        <v>80.0</v>
      </c>
      <c r="M19" s="50">
        <v>85.0</v>
      </c>
      <c r="N19" s="51">
        <f t="shared" si="1"/>
        <v>65</v>
      </c>
      <c r="O19" s="51">
        <f t="shared" si="2"/>
        <v>85</v>
      </c>
      <c r="P19" s="51">
        <f t="shared" si="3"/>
        <v>150</v>
      </c>
      <c r="Q19" s="53">
        <f t="shared" si="4"/>
        <v>174.6209391</v>
      </c>
      <c r="R19" s="53">
        <f t="shared" si="5"/>
        <v>296.6809755</v>
      </c>
      <c r="S19" s="62"/>
      <c r="T19" s="63"/>
      <c r="U19" s="56">
        <f t="shared" si="6"/>
        <v>1.164139594</v>
      </c>
      <c r="V19" s="57">
        <f>R5</f>
        <v>44651</v>
      </c>
      <c r="W19" s="1" t="str">
        <f t="shared" si="7"/>
        <v>m</v>
      </c>
      <c r="X19" s="58">
        <f t="shared" si="8"/>
        <v>66</v>
      </c>
      <c r="Y19" s="59">
        <f t="shared" si="9"/>
        <v>1</v>
      </c>
      <c r="Z19" s="65">
        <f>IF(Y19=1,LOOKUP(X19,'Meltzer-Faber'!A3:A63,'Meltzer-Faber'!B3:B63))</f>
        <v>1.699</v>
      </c>
      <c r="AA19" s="66">
        <f>IF(Y19=1,LOOKUP(X19,'Meltzer-Faber'!A3:A63,'Meltzer-Faber'!C3:C63))</f>
        <v>1.909</v>
      </c>
      <c r="AB19" s="66">
        <f t="shared" si="10"/>
        <v>1.699</v>
      </c>
    </row>
    <row r="20" ht="19.5" customHeight="1">
      <c r="A20" s="69"/>
      <c r="B20" s="70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44651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70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44651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70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44651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70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44651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70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44651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62</v>
      </c>
      <c r="C27" s="17" t="s">
        <v>63</v>
      </c>
      <c r="G27" s="89" t="s">
        <v>64</v>
      </c>
      <c r="H27" s="17">
        <v>1.0</v>
      </c>
      <c r="I27" s="17" t="s">
        <v>65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90" t="s">
        <v>51</v>
      </c>
      <c r="H28" s="17">
        <v>2.0</v>
      </c>
      <c r="I28" s="17" t="s">
        <v>66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67</v>
      </c>
      <c r="C29" s="17"/>
      <c r="G29" s="91"/>
      <c r="H29" s="17">
        <v>3.0</v>
      </c>
      <c r="I29" s="17" t="s">
        <v>68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69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70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71</v>
      </c>
      <c r="C34" s="17" t="s">
        <v>72</v>
      </c>
      <c r="G34" s="94" t="s">
        <v>73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74</v>
      </c>
      <c r="B36" s="97"/>
      <c r="C36" s="17" t="s">
        <v>72</v>
      </c>
      <c r="G36" s="94" t="s">
        <v>75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76</v>
      </c>
      <c r="B38" s="97"/>
      <c r="C38" s="98" t="s">
        <v>77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/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44651.0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8" t="s">
        <v>78</v>
      </c>
      <c r="B9" s="70">
        <v>70.35</v>
      </c>
      <c r="C9" s="42" t="s">
        <v>79</v>
      </c>
      <c r="D9" s="43">
        <v>38610.0</v>
      </c>
      <c r="E9" s="44"/>
      <c r="F9" s="45" t="s">
        <v>80</v>
      </c>
      <c r="G9" s="45" t="s">
        <v>81</v>
      </c>
      <c r="H9" s="46">
        <v>55.0</v>
      </c>
      <c r="I9" s="47">
        <v>57.0</v>
      </c>
      <c r="J9" s="48">
        <v>59.0</v>
      </c>
      <c r="K9" s="49">
        <v>65.0</v>
      </c>
      <c r="L9" s="50">
        <v>68.0</v>
      </c>
      <c r="M9" s="50">
        <v>-70.0</v>
      </c>
      <c r="N9" s="51">
        <f t="shared" ref="N9:N24" si="1">IF(MAX(H9:J9)&lt;0,0,TRUNC(MAX(H9:J9)/1)*1)</f>
        <v>59</v>
      </c>
      <c r="O9" s="51">
        <f t="shared" ref="O9:O24" si="2">IF(MAX(K9:M9)&lt;0,0,TRUNC(MAX(K9:M9)/1)*1)</f>
        <v>68</v>
      </c>
      <c r="P9" s="51">
        <f t="shared" ref="P9:P24" si="3">IF(N9=0,0,IF(O9=0,0,SUM(N9:O9)))</f>
        <v>127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156.312682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1.23080852</v>
      </c>
      <c r="V9" s="57">
        <f>R5</f>
        <v>44651</v>
      </c>
      <c r="W9" s="84" t="str">
        <f t="shared" ref="W9:W24" si="7">IF(ISNUMBER(FIND("M",C9)),"m",IF(ISNUMBER(FIND("K",C9)),"k"))</f>
        <v>k</v>
      </c>
      <c r="X9" s="58">
        <f t="shared" ref="X9:X24" si="8">IF(OR(D9="",V9=""),0,(YEAR(V9)-YEAR(D9)))</f>
        <v>17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8" t="s">
        <v>82</v>
      </c>
      <c r="B10" s="70">
        <v>59.87</v>
      </c>
      <c r="C10" s="42" t="s">
        <v>79</v>
      </c>
      <c r="D10" s="43">
        <v>39575.0</v>
      </c>
      <c r="E10" s="44"/>
      <c r="F10" s="45" t="s">
        <v>83</v>
      </c>
      <c r="G10" s="45" t="s">
        <v>81</v>
      </c>
      <c r="H10" s="46">
        <v>43.0</v>
      </c>
      <c r="I10" s="47">
        <v>45.0</v>
      </c>
      <c r="J10" s="48">
        <v>47.0</v>
      </c>
      <c r="K10" s="49">
        <v>55.0</v>
      </c>
      <c r="L10" s="50">
        <v>57.0</v>
      </c>
      <c r="M10" s="50">
        <v>59.0</v>
      </c>
      <c r="N10" s="51">
        <f t="shared" si="1"/>
        <v>47</v>
      </c>
      <c r="O10" s="51">
        <f t="shared" si="2"/>
        <v>59</v>
      </c>
      <c r="P10" s="51">
        <f t="shared" si="3"/>
        <v>106</v>
      </c>
      <c r="Q10" s="53">
        <f t="shared" si="4"/>
        <v>143.4123197</v>
      </c>
      <c r="R10" s="53" t="str">
        <f t="shared" si="5"/>
        <v/>
      </c>
      <c r="S10" s="62"/>
      <c r="T10" s="63"/>
      <c r="U10" s="56">
        <f t="shared" si="6"/>
        <v>1.352946412</v>
      </c>
      <c r="V10" s="57">
        <f>R5</f>
        <v>44651</v>
      </c>
      <c r="W10" s="84" t="str">
        <f t="shared" si="7"/>
        <v>k</v>
      </c>
      <c r="X10" s="58">
        <f t="shared" si="8"/>
        <v>14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68" t="s">
        <v>84</v>
      </c>
      <c r="B11" s="70">
        <v>58.02</v>
      </c>
      <c r="C11" s="42" t="s">
        <v>79</v>
      </c>
      <c r="D11" s="43">
        <v>39369.0</v>
      </c>
      <c r="E11" s="44"/>
      <c r="F11" s="45" t="s">
        <v>85</v>
      </c>
      <c r="G11" s="45" t="s">
        <v>81</v>
      </c>
      <c r="H11" s="46">
        <v>35.0</v>
      </c>
      <c r="I11" s="47">
        <v>37.0</v>
      </c>
      <c r="J11" s="48">
        <v>38.0</v>
      </c>
      <c r="K11" s="49">
        <v>45.0</v>
      </c>
      <c r="L11" s="50">
        <v>48.0</v>
      </c>
      <c r="M11" s="50">
        <v>50.0</v>
      </c>
      <c r="N11" s="51">
        <f t="shared" si="1"/>
        <v>38</v>
      </c>
      <c r="O11" s="51">
        <f t="shared" si="2"/>
        <v>50</v>
      </c>
      <c r="P11" s="51">
        <f t="shared" si="3"/>
        <v>88</v>
      </c>
      <c r="Q11" s="53">
        <f t="shared" si="4"/>
        <v>121.5213335</v>
      </c>
      <c r="R11" s="53" t="str">
        <f t="shared" si="5"/>
        <v/>
      </c>
      <c r="S11" s="62"/>
      <c r="T11" s="63"/>
      <c r="U11" s="56">
        <f t="shared" si="6"/>
        <v>1.380924244</v>
      </c>
      <c r="V11" s="57">
        <f>R5</f>
        <v>44651</v>
      </c>
      <c r="W11" s="84" t="str">
        <f t="shared" si="7"/>
        <v>k</v>
      </c>
      <c r="X11" s="58">
        <f t="shared" si="8"/>
        <v>15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69"/>
      <c r="B12" s="70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51</v>
      </c>
      <c r="U12" s="56" t="str">
        <f t="shared" si="6"/>
        <v/>
      </c>
      <c r="V12" s="57">
        <f>R5</f>
        <v>44651</v>
      </c>
      <c r="W12" s="84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9"/>
      <c r="B13" s="70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51</v>
      </c>
      <c r="U13" s="56" t="str">
        <f t="shared" si="6"/>
        <v/>
      </c>
      <c r="V13" s="57">
        <f>R5</f>
        <v>44651</v>
      </c>
      <c r="W13" s="84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9"/>
      <c r="B14" s="70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51</v>
      </c>
      <c r="U14" s="56" t="str">
        <f t="shared" si="6"/>
        <v/>
      </c>
      <c r="V14" s="57">
        <f>R5</f>
        <v>44651</v>
      </c>
      <c r="W14" s="84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9"/>
      <c r="B15" s="70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>
        <f>R5</f>
        <v>44651</v>
      </c>
      <c r="W15" s="84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9"/>
      <c r="B16" s="70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>
        <f>R5</f>
        <v>44651</v>
      </c>
      <c r="W16" s="84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9"/>
      <c r="B17" s="70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>
        <f>R5</f>
        <v>44651</v>
      </c>
      <c r="W17" s="84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9"/>
      <c r="B18" s="70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51</v>
      </c>
      <c r="U18" s="56" t="str">
        <f t="shared" si="6"/>
        <v/>
      </c>
      <c r="V18" s="57">
        <f>R5</f>
        <v>44651</v>
      </c>
      <c r="W18" s="84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9"/>
      <c r="B19" s="70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>
        <f>R5</f>
        <v>44651</v>
      </c>
      <c r="W19" s="84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9"/>
      <c r="B20" s="70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44651</v>
      </c>
      <c r="W20" s="84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70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44651</v>
      </c>
      <c r="W21" s="84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70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44651</v>
      </c>
      <c r="W22" s="84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70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44651</v>
      </c>
      <c r="W23" s="84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70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44651</v>
      </c>
      <c r="W24" s="84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62</v>
      </c>
      <c r="C27" s="17" t="s">
        <v>86</v>
      </c>
      <c r="G27" s="89" t="s">
        <v>64</v>
      </c>
      <c r="H27" s="17">
        <v>1.0</v>
      </c>
      <c r="I27" s="17" t="s">
        <v>87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90" t="s">
        <v>51</v>
      </c>
      <c r="H28" s="17">
        <v>2.0</v>
      </c>
      <c r="I28" s="17" t="s">
        <v>88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67</v>
      </c>
      <c r="C29" s="17"/>
      <c r="G29" s="91"/>
      <c r="H29" s="17">
        <v>3.0</v>
      </c>
      <c r="I29" s="17" t="s">
        <v>89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69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70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71</v>
      </c>
      <c r="C34" s="17" t="s">
        <v>90</v>
      </c>
      <c r="G34" s="94" t="s">
        <v>73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74</v>
      </c>
      <c r="B36" s="97"/>
      <c r="C36" s="17" t="s">
        <v>90</v>
      </c>
      <c r="G36" s="94" t="s">
        <v>75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76</v>
      </c>
      <c r="B38" s="97"/>
      <c r="C38" s="98" t="s">
        <v>77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91</v>
      </c>
    </row>
    <row r="2" ht="12.75" customHeight="1">
      <c r="A2" s="103" t="s">
        <v>36</v>
      </c>
      <c r="B2" s="104" t="s">
        <v>92</v>
      </c>
      <c r="C2" s="105" t="s">
        <v>93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