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han\Desktop\"/>
    </mc:Choice>
  </mc:AlternateContent>
  <xr:revisionPtr revIDLastSave="0" documentId="13_ncr:1_{44F49F04-B9A6-43BC-A922-A6889EE9194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ulje 1" sheetId="34" r:id="rId1"/>
    <sheet name="Pulje 2" sheetId="37" r:id="rId2"/>
    <sheet name="Meltzer-Faber" sheetId="23" state="hidden" r:id="rId3"/>
    <sheet name="Module1" sheetId="2" state="veryHidden" r:id="rId4"/>
  </sheets>
  <definedNames>
    <definedName name="_xlnm.Print_Area" localSheetId="0">'Pulje 1'!$A$1:$T$41</definedName>
    <definedName name="_xlnm.Print_Area" localSheetId="1">'Pulje 2'!$A$1:$T$41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10" i="37" l="1"/>
  <c r="U11" i="37"/>
  <c r="U12" i="37"/>
  <c r="U13" i="37"/>
  <c r="U14" i="37"/>
  <c r="U15" i="37"/>
  <c r="U16" i="37"/>
  <c r="U17" i="37"/>
  <c r="U18" i="37"/>
  <c r="U19" i="37"/>
  <c r="U20" i="37"/>
  <c r="U21" i="37"/>
  <c r="U22" i="37"/>
  <c r="U23" i="37"/>
  <c r="U24" i="37"/>
  <c r="U9" i="37"/>
  <c r="U17" i="34"/>
  <c r="U18" i="34"/>
  <c r="U19" i="34"/>
  <c r="U20" i="34"/>
  <c r="U21" i="34"/>
  <c r="U22" i="34"/>
  <c r="U23" i="34"/>
  <c r="U24" i="34"/>
  <c r="W11" i="34" l="1"/>
  <c r="W12" i="34"/>
  <c r="W13" i="34"/>
  <c r="W14" i="34"/>
  <c r="W15" i="34"/>
  <c r="W16" i="34"/>
  <c r="W17" i="34"/>
  <c r="W18" i="34"/>
  <c r="W19" i="34"/>
  <c r="W20" i="34"/>
  <c r="W21" i="34"/>
  <c r="W22" i="34"/>
  <c r="W23" i="34"/>
  <c r="W24" i="34"/>
  <c r="W10" i="34"/>
  <c r="Y25" i="37" l="1"/>
  <c r="X25" i="37"/>
  <c r="W24" i="37"/>
  <c r="AB24" i="37" s="1"/>
  <c r="V24" i="37"/>
  <c r="X24" i="37" s="1"/>
  <c r="Y24" i="37" s="1"/>
  <c r="O24" i="37"/>
  <c r="N24" i="37"/>
  <c r="P24" i="37" s="1"/>
  <c r="AB23" i="37"/>
  <c r="X23" i="37"/>
  <c r="Y23" i="37" s="1"/>
  <c r="W23" i="37"/>
  <c r="V23" i="37"/>
  <c r="O23" i="37"/>
  <c r="N23" i="37"/>
  <c r="P23" i="37" s="1"/>
  <c r="W22" i="37"/>
  <c r="AB22" i="37" s="1"/>
  <c r="V22" i="37"/>
  <c r="X22" i="37" s="1"/>
  <c r="Y22" i="37" s="1"/>
  <c r="P22" i="37"/>
  <c r="Q22" i="37" s="1"/>
  <c r="O22" i="37"/>
  <c r="N22" i="37"/>
  <c r="W21" i="37"/>
  <c r="AB21" i="37" s="1"/>
  <c r="V21" i="37"/>
  <c r="X21" i="37" s="1"/>
  <c r="Y21" i="37" s="1"/>
  <c r="P21" i="37"/>
  <c r="O21" i="37"/>
  <c r="N21" i="37"/>
  <c r="X20" i="37"/>
  <c r="Y20" i="37" s="1"/>
  <c r="W20" i="37"/>
  <c r="AB20" i="37" s="1"/>
  <c r="V20" i="37"/>
  <c r="O20" i="37"/>
  <c r="N20" i="37"/>
  <c r="P20" i="37" s="1"/>
  <c r="AB19" i="37"/>
  <c r="W19" i="37"/>
  <c r="V19" i="37"/>
  <c r="X19" i="37" s="1"/>
  <c r="Y19" i="37" s="1"/>
  <c r="O19" i="37"/>
  <c r="N19" i="37"/>
  <c r="P19" i="37" s="1"/>
  <c r="W18" i="37"/>
  <c r="AB18" i="37" s="1"/>
  <c r="V18" i="37"/>
  <c r="X18" i="37" s="1"/>
  <c r="Y18" i="37" s="1"/>
  <c r="P18" i="37"/>
  <c r="Q18" i="37" s="1"/>
  <c r="O18" i="37"/>
  <c r="N18" i="37"/>
  <c r="W17" i="37"/>
  <c r="AB17" i="37" s="1"/>
  <c r="V17" i="37"/>
  <c r="X17" i="37" s="1"/>
  <c r="Y17" i="37" s="1"/>
  <c r="P17" i="37"/>
  <c r="O17" i="37"/>
  <c r="N17" i="37"/>
  <c r="X16" i="37"/>
  <c r="Y16" i="37" s="1"/>
  <c r="W16" i="37"/>
  <c r="AB16" i="37" s="1"/>
  <c r="V16" i="37"/>
  <c r="O16" i="37"/>
  <c r="N16" i="37"/>
  <c r="P16" i="37" s="1"/>
  <c r="AB15" i="37"/>
  <c r="W15" i="37"/>
  <c r="V15" i="37"/>
  <c r="X15" i="37" s="1"/>
  <c r="Y15" i="37" s="1"/>
  <c r="O15" i="37"/>
  <c r="N15" i="37"/>
  <c r="P15" i="37" s="1"/>
  <c r="W14" i="37"/>
  <c r="AB14" i="37" s="1"/>
  <c r="V14" i="37"/>
  <c r="X14" i="37" s="1"/>
  <c r="Y14" i="37" s="1"/>
  <c r="P14" i="37"/>
  <c r="Q14" i="37" s="1"/>
  <c r="O14" i="37"/>
  <c r="N14" i="37"/>
  <c r="W13" i="37"/>
  <c r="AB13" i="37" s="1"/>
  <c r="V13" i="37"/>
  <c r="X13" i="37" s="1"/>
  <c r="Y13" i="37" s="1"/>
  <c r="P13" i="37"/>
  <c r="O13" i="37"/>
  <c r="N13" i="37"/>
  <c r="W12" i="37"/>
  <c r="AB12" i="37" s="1"/>
  <c r="V12" i="37"/>
  <c r="X12" i="37" s="1"/>
  <c r="Y12" i="37" s="1"/>
  <c r="O12" i="37"/>
  <c r="N12" i="37"/>
  <c r="P12" i="37" s="1"/>
  <c r="AB11" i="37"/>
  <c r="X11" i="37"/>
  <c r="Y11" i="37" s="1"/>
  <c r="W11" i="37"/>
  <c r="V11" i="37"/>
  <c r="O11" i="37"/>
  <c r="N11" i="37"/>
  <c r="P11" i="37" s="1"/>
  <c r="W10" i="37"/>
  <c r="AB10" i="37" s="1"/>
  <c r="V10" i="37"/>
  <c r="X10" i="37" s="1"/>
  <c r="Y10" i="37" s="1"/>
  <c r="P10" i="37"/>
  <c r="Q10" i="37" s="1"/>
  <c r="O10" i="37"/>
  <c r="N10" i="37"/>
  <c r="W9" i="37"/>
  <c r="AB9" i="37" s="1"/>
  <c r="V9" i="37"/>
  <c r="X9" i="37" s="1"/>
  <c r="Y9" i="37" s="1"/>
  <c r="P9" i="37"/>
  <c r="O9" i="37"/>
  <c r="N9" i="37"/>
  <c r="Q17" i="34"/>
  <c r="Q18" i="34"/>
  <c r="Q19" i="34"/>
  <c r="Q20" i="34"/>
  <c r="Q21" i="34"/>
  <c r="Q22" i="34"/>
  <c r="Q23" i="34"/>
  <c r="Q24" i="34"/>
  <c r="Z9" i="37" l="1"/>
  <c r="R9" i="37"/>
  <c r="AA9" i="37"/>
  <c r="Q11" i="37"/>
  <c r="AA11" i="37"/>
  <c r="Z11" i="37"/>
  <c r="R11" i="37"/>
  <c r="R14" i="37"/>
  <c r="AA14" i="37"/>
  <c r="Z14" i="37"/>
  <c r="Q16" i="37"/>
  <c r="Z16" i="37"/>
  <c r="AA16" i="37"/>
  <c r="R16" i="37"/>
  <c r="Z17" i="37"/>
  <c r="R17" i="37"/>
  <c r="AA17" i="37"/>
  <c r="Q19" i="37"/>
  <c r="AA19" i="37"/>
  <c r="Z19" i="37"/>
  <c r="R19" i="37"/>
  <c r="R22" i="37"/>
  <c r="AA22" i="37"/>
  <c r="Z22" i="37"/>
  <c r="Q24" i="37"/>
  <c r="Z24" i="37"/>
  <c r="AA24" i="37"/>
  <c r="R24" i="37"/>
  <c r="R10" i="37"/>
  <c r="AA10" i="37"/>
  <c r="Z10" i="37"/>
  <c r="Q12" i="37"/>
  <c r="Z12" i="37"/>
  <c r="R12" i="37"/>
  <c r="AA12" i="37"/>
  <c r="R13" i="37"/>
  <c r="AA13" i="37"/>
  <c r="Z13" i="37"/>
  <c r="Q15" i="37"/>
  <c r="AA15" i="37"/>
  <c r="Z15" i="37"/>
  <c r="R15" i="37"/>
  <c r="R18" i="37"/>
  <c r="AA18" i="37"/>
  <c r="Z18" i="37"/>
  <c r="Q20" i="37"/>
  <c r="Z20" i="37"/>
  <c r="AA20" i="37"/>
  <c r="R20" i="37"/>
  <c r="Z21" i="37"/>
  <c r="R21" i="37"/>
  <c r="AA21" i="37"/>
  <c r="Q23" i="37"/>
  <c r="AA23" i="37"/>
  <c r="R23" i="37"/>
  <c r="Z23" i="37"/>
  <c r="Q9" i="37"/>
  <c r="Q13" i="37"/>
  <c r="Q17" i="37"/>
  <c r="Q21" i="37"/>
  <c r="AB17" i="34" l="1"/>
  <c r="AB21" i="34"/>
  <c r="AB15" i="34"/>
  <c r="AB16" i="34"/>
  <c r="AB18" i="34"/>
  <c r="AB19" i="34"/>
  <c r="AB20" i="34"/>
  <c r="AB22" i="34"/>
  <c r="W9" i="34"/>
  <c r="V9" i="34" l="1"/>
  <c r="X9" i="34" s="1"/>
  <c r="Y9" i="34" s="1"/>
  <c r="Y25" i="34"/>
  <c r="X25" i="34"/>
  <c r="AA9" i="34" l="1"/>
  <c r="AB9" i="34" s="1"/>
  <c r="Z9" i="34"/>
  <c r="V24" i="34" l="1"/>
  <c r="X24" i="34" s="1"/>
  <c r="Y24" i="34" s="1"/>
  <c r="O24" i="34"/>
  <c r="N24" i="34"/>
  <c r="V23" i="34"/>
  <c r="X23" i="34" s="1"/>
  <c r="Y23" i="34" s="1"/>
  <c r="O23" i="34"/>
  <c r="N23" i="34"/>
  <c r="V22" i="34"/>
  <c r="X22" i="34" s="1"/>
  <c r="Y22" i="34" s="1"/>
  <c r="P22" i="34"/>
  <c r="O22" i="34"/>
  <c r="N22" i="34"/>
  <c r="V21" i="34"/>
  <c r="X21" i="34" s="1"/>
  <c r="Y21" i="34" s="1"/>
  <c r="O21" i="34"/>
  <c r="N21" i="34"/>
  <c r="P21" i="34" s="1"/>
  <c r="V20" i="34"/>
  <c r="X20" i="34" s="1"/>
  <c r="Y20" i="34" s="1"/>
  <c r="O20" i="34"/>
  <c r="N20" i="34"/>
  <c r="P20" i="34" s="1"/>
  <c r="V19" i="34"/>
  <c r="X19" i="34" s="1"/>
  <c r="Y19" i="34" s="1"/>
  <c r="P19" i="34"/>
  <c r="O19" i="34"/>
  <c r="N19" i="34"/>
  <c r="V18" i="34"/>
  <c r="X18" i="34" s="1"/>
  <c r="Y18" i="34" s="1"/>
  <c r="O18" i="34"/>
  <c r="N18" i="34"/>
  <c r="P18" i="34" s="1"/>
  <c r="V17" i="34"/>
  <c r="X17" i="34" s="1"/>
  <c r="Y17" i="34" s="1"/>
  <c r="O17" i="34"/>
  <c r="N17" i="34"/>
  <c r="P17" i="34" s="1"/>
  <c r="V16" i="34"/>
  <c r="X16" i="34" s="1"/>
  <c r="Y16" i="34" s="1"/>
  <c r="O16" i="34"/>
  <c r="N16" i="34"/>
  <c r="V15" i="34"/>
  <c r="X15" i="34" s="1"/>
  <c r="Y15" i="34" s="1"/>
  <c r="O15" i="34"/>
  <c r="N15" i="34"/>
  <c r="V14" i="34"/>
  <c r="X14" i="34" s="1"/>
  <c r="Y14" i="34" s="1"/>
  <c r="O14" i="34"/>
  <c r="N14" i="34"/>
  <c r="V13" i="34"/>
  <c r="X13" i="34" s="1"/>
  <c r="Y13" i="34" s="1"/>
  <c r="O13" i="34"/>
  <c r="N13" i="34"/>
  <c r="V12" i="34"/>
  <c r="X12" i="34" s="1"/>
  <c r="Y12" i="34" s="1"/>
  <c r="O12" i="34"/>
  <c r="N12" i="34"/>
  <c r="V11" i="34"/>
  <c r="X11" i="34" s="1"/>
  <c r="Y11" i="34" s="1"/>
  <c r="O11" i="34"/>
  <c r="N11" i="34"/>
  <c r="V10" i="34"/>
  <c r="X10" i="34" s="1"/>
  <c r="Y10" i="34" s="1"/>
  <c r="O10" i="34"/>
  <c r="N10" i="34"/>
  <c r="O9" i="34"/>
  <c r="N9" i="34"/>
  <c r="P13" i="34" l="1"/>
  <c r="U13" i="34" s="1"/>
  <c r="P15" i="34"/>
  <c r="U15" i="34" s="1"/>
  <c r="R13" i="34"/>
  <c r="Z13" i="34"/>
  <c r="AA13" i="34"/>
  <c r="AB13" i="34" s="1"/>
  <c r="R17" i="34"/>
  <c r="Z17" i="34"/>
  <c r="AA17" i="34"/>
  <c r="R23" i="34"/>
  <c r="AA23" i="34"/>
  <c r="AB23" i="34" s="1"/>
  <c r="Z23" i="34"/>
  <c r="R12" i="34"/>
  <c r="Z12" i="34"/>
  <c r="AA12" i="34"/>
  <c r="AB12" i="34" s="1"/>
  <c r="Z16" i="34"/>
  <c r="R16" i="34"/>
  <c r="AA16" i="34"/>
  <c r="R21" i="34"/>
  <c r="Z21" i="34"/>
  <c r="AA21" i="34"/>
  <c r="Z22" i="34"/>
  <c r="R22" i="34"/>
  <c r="AA22" i="34"/>
  <c r="R15" i="34"/>
  <c r="AA15" i="34"/>
  <c r="Z15" i="34"/>
  <c r="R20" i="34"/>
  <c r="Z20" i="34"/>
  <c r="AA20" i="34"/>
  <c r="AA11" i="34"/>
  <c r="AB11" i="34" s="1"/>
  <c r="Z11" i="34"/>
  <c r="R10" i="34"/>
  <c r="AA10" i="34"/>
  <c r="Z10" i="34"/>
  <c r="AB10" i="34" s="1"/>
  <c r="R14" i="34"/>
  <c r="AA14" i="34"/>
  <c r="AB14" i="34" s="1"/>
  <c r="Z14" i="34"/>
  <c r="Z18" i="34"/>
  <c r="R18" i="34"/>
  <c r="AA18" i="34"/>
  <c r="R19" i="34"/>
  <c r="AA19" i="34"/>
  <c r="Z19" i="34"/>
  <c r="R24" i="34"/>
  <c r="Z24" i="34"/>
  <c r="AB24" i="34" s="1"/>
  <c r="AA24" i="34"/>
  <c r="P11" i="34"/>
  <c r="U11" i="34" s="1"/>
  <c r="P14" i="34"/>
  <c r="P24" i="34"/>
  <c r="P23" i="34"/>
  <c r="P16" i="34"/>
  <c r="P9" i="34"/>
  <c r="U9" i="34" s="1"/>
  <c r="P12" i="34"/>
  <c r="P10" i="34"/>
  <c r="Q13" i="34" l="1"/>
  <c r="Q15" i="34"/>
  <c r="U16" i="34"/>
  <c r="Q16" i="34"/>
  <c r="U12" i="34"/>
  <c r="Q12" i="34"/>
  <c r="Q11" i="34"/>
  <c r="R11" i="34" s="1"/>
  <c r="Q14" i="34"/>
  <c r="U14" i="34"/>
  <c r="U10" i="34"/>
  <c r="Q10" i="34"/>
  <c r="Q9" i="34"/>
  <c r="R9" i="3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B7" authorId="0" shapeId="0" xr:uid="{30B492A8-0BCD-7A4B-8498-E8F86AD65251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C7" authorId="1" shapeId="0" xr:uid="{DAFB1056-7ED6-2344-9342-B1A08663EF55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I7" authorId="0" shapeId="0" xr:uid="{8E2F4EB7-D990-2B41-8315-D2FC35297E36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L7" authorId="0" shapeId="0" xr:uid="{7E497935-0C14-CC44-92B6-C814ACD07F5D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O7" authorId="0" shapeId="0" xr:uid="{5549F322-DA64-C14A-A588-48AE8B1AE5C1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P7" authorId="0" shapeId="0" xr:uid="{3A4A7D73-2095-4047-A808-B260EA62DF5D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Q7" authorId="0" shapeId="0" xr:uid="{A1978175-4F85-E04D-BD38-CEC9C1ED4F14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R7" authorId="0" shapeId="0" xr:uid="{77033F6A-761F-DD44-AC8E-0D4CC3FEA883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U7" authorId="0" shapeId="0" xr:uid="{F5B0139D-3EBA-DF49-9130-CCF525A8F324}">
      <text>
        <r>
          <rPr>
            <b/>
            <sz val="8"/>
            <color indexed="81"/>
            <rFont val="Tahoma"/>
            <family val="2"/>
          </rPr>
          <t>Denne kononnen printes ikke</t>
        </r>
      </text>
    </comment>
    <comment ref="C27" authorId="2" shapeId="0" xr:uid="{2CDCCD60-9F86-8E48-B37C-CEEBAD7A54D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7" authorId="2" shapeId="0" xr:uid="{4642FBC1-C9BB-3A48-9026-C20A0A92A386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8" authorId="2" shapeId="0" xr:uid="{7E22FD20-1C10-F142-88CE-6A4B26DA788F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30" authorId="2" shapeId="0" xr:uid="{E6166ADE-C623-0A40-B104-C9414ACE2F16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C34" authorId="2" shapeId="0" xr:uid="{FD853484-4337-5A48-921A-9CCE382A5D49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6" authorId="2" shapeId="0" xr:uid="{948208F0-1CCF-904A-B7A3-E895F325A76A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B7" authorId="0" shapeId="0" xr:uid="{164EB723-FF7C-4543-8E1B-2579FF24F1BE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C7" authorId="1" shapeId="0" xr:uid="{1C8E32A3-2E5B-5249-8198-9BB4DAC9A528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I7" authorId="0" shapeId="0" xr:uid="{F7876994-D75E-9742-B8B4-B42E3C612EB7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L7" authorId="0" shapeId="0" xr:uid="{EF2AFAD4-F775-9049-8F74-D4CBBE05CFC5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O7" authorId="0" shapeId="0" xr:uid="{3456E1F1-644A-8B43-906C-8940C9EEB50E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P7" authorId="0" shapeId="0" xr:uid="{D7829A0E-7F31-9D4F-8A9E-5F79CDB753D6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Q7" authorId="0" shapeId="0" xr:uid="{4A33D798-CDE2-5D40-86A1-A25DDD48C097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R7" authorId="0" shapeId="0" xr:uid="{D2ED36DC-C272-1343-B249-65A3CD97CBCA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U7" authorId="0" shapeId="0" xr:uid="{98604B81-3E3C-B744-A12F-75B802272488}">
      <text>
        <r>
          <rPr>
            <b/>
            <sz val="8"/>
            <color indexed="81"/>
            <rFont val="Tahoma"/>
            <family val="2"/>
          </rPr>
          <t>Denne kononnen printes ikke</t>
        </r>
      </text>
    </comment>
    <comment ref="C27" authorId="2" shapeId="0" xr:uid="{D94612FE-D10F-D841-AF0D-35713A8E1515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7" authorId="2" shapeId="0" xr:uid="{FD62508F-A4D4-9543-8DA4-DA0BE2EBC277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8" authorId="2" shapeId="0" xr:uid="{B6462746-4838-A640-991F-56EBF48130BB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30" authorId="2" shapeId="0" xr:uid="{61BE8ED1-AA50-E54E-9C6E-D93DF2EF6F93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C34" authorId="2" shapeId="0" xr:uid="{CE4FF987-6046-1B40-B887-D95F1486FE9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6" authorId="2" shapeId="0" xr:uid="{1EA2E63C-8492-AA45-87D9-CC0519537676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<sst xmlns="http://schemas.openxmlformats.org/spreadsheetml/2006/main" count="170" uniqueCount="78">
  <si>
    <t>Arrangør:</t>
  </si>
  <si>
    <t>Sted:</t>
  </si>
  <si>
    <t>Dato:</t>
  </si>
  <si>
    <t>Vekt-</t>
  </si>
  <si>
    <t>Kropps-</t>
  </si>
  <si>
    <t>Fødsels-</t>
  </si>
  <si>
    <t>Navn</t>
  </si>
  <si>
    <t>Lag</t>
  </si>
  <si>
    <t>Rykk</t>
  </si>
  <si>
    <t>Støt</t>
  </si>
  <si>
    <t>Sammen-</t>
  </si>
  <si>
    <t>Poeng</t>
  </si>
  <si>
    <t>Pl.</t>
  </si>
  <si>
    <t>Sinclair Coeff.</t>
  </si>
  <si>
    <t>klasse</t>
  </si>
  <si>
    <t>vekt</t>
  </si>
  <si>
    <t>lagt</t>
  </si>
  <si>
    <t>Stevnets leder:</t>
  </si>
  <si>
    <t>Sekretær:</t>
  </si>
  <si>
    <t>Rek.</t>
  </si>
  <si>
    <t xml:space="preserve"> </t>
  </si>
  <si>
    <t>Notater:</t>
  </si>
  <si>
    <t>Beskrivelse Rekorder:</t>
  </si>
  <si>
    <t>dato</t>
  </si>
  <si>
    <t>Pulje:</t>
  </si>
  <si>
    <t xml:space="preserve"> Kate-</t>
  </si>
  <si>
    <t>gori</t>
  </si>
  <si>
    <t>Stevnekat:</t>
  </si>
  <si>
    <t xml:space="preserve">    Beste forsøk i</t>
  </si>
  <si>
    <t xml:space="preserve">      hver øvelse</t>
  </si>
  <si>
    <t>St</t>
  </si>
  <si>
    <t>nr</t>
  </si>
  <si>
    <t>Jury:</t>
  </si>
  <si>
    <t xml:space="preserve">Dommere:                                  </t>
  </si>
  <si>
    <t>Norges Vektløfterforbund</t>
  </si>
  <si>
    <t>Chief Marshall:</t>
  </si>
  <si>
    <t>Speaker:</t>
  </si>
  <si>
    <t>Tidtaker:</t>
  </si>
  <si>
    <t>Teknisk kontrollør:</t>
  </si>
  <si>
    <t>S t e v n e p r o t o k o l l</t>
  </si>
  <si>
    <t>Alder</t>
  </si>
  <si>
    <t>Veteran</t>
  </si>
  <si>
    <t>Ny Sinclair tablell benyttes fra 1.1.2018</t>
  </si>
  <si>
    <t>Meltzer-Faber</t>
  </si>
  <si>
    <t>Poeng menn</t>
  </si>
  <si>
    <t>Poeng kvinner</t>
  </si>
  <si>
    <t>meltzer</t>
  </si>
  <si>
    <t>faber</t>
  </si>
  <si>
    <t>menn</t>
  </si>
  <si>
    <t>gyldig</t>
  </si>
  <si>
    <t>Kjønn</t>
  </si>
  <si>
    <t>kvinner</t>
  </si>
  <si>
    <t>S t e v n e p r o t o k o l l   fra 2021</t>
  </si>
  <si>
    <t>Seriestevne</t>
  </si>
  <si>
    <t>Spydeberg Atletene</t>
  </si>
  <si>
    <t>Spydeberghallen</t>
  </si>
  <si>
    <t>Mille Dekke</t>
  </si>
  <si>
    <t>UK</t>
  </si>
  <si>
    <t>76</t>
  </si>
  <si>
    <t>SK</t>
  </si>
  <si>
    <t>Sara Broe Østvold</t>
  </si>
  <si>
    <t>64</t>
  </si>
  <si>
    <t>71</t>
  </si>
  <si>
    <t>Celine Båtnes</t>
  </si>
  <si>
    <t>87</t>
  </si>
  <si>
    <t>Jonas Grønstad</t>
  </si>
  <si>
    <t>SM</t>
  </si>
  <si>
    <t>81</t>
  </si>
  <si>
    <t>Maren Matsson</t>
  </si>
  <si>
    <t>Jørgen Kjellevand</t>
  </si>
  <si>
    <t>+109</t>
  </si>
  <si>
    <t>+87</t>
  </si>
  <si>
    <t>Eva Kristin Erikson</t>
  </si>
  <si>
    <t>Linnea Johanssen</t>
  </si>
  <si>
    <t>Bjørn Thore Olsen SA - F</t>
  </si>
  <si>
    <t>Christian Lysenstøen SA - F</t>
  </si>
  <si>
    <t>Johan Thonerud SA - F</t>
  </si>
  <si>
    <t>Jonas Grønstad SA -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</si>
</sst>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General;[Red]\-General"/>
    <numFmt numFmtId="166" formatCode="0.000"/>
    <numFmt numFmtId="167" formatCode="0.000000"/>
    <numFmt numFmtId="168" formatCode="dd/mm/yy;@"/>
    <numFmt numFmtId="169" formatCode="0.0;[Red]0.0"/>
    <numFmt numFmtId="170" formatCode="0;[Red]0"/>
  </numFmts>
  <fonts count="26" x14ac:knownFonts="1">
    <font>
      <sz val="10"/>
      <name val="MS Sans Serif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0"/>
      <name val="Arial"/>
      <family val="2"/>
    </font>
    <font>
      <sz val="8"/>
      <name val="Times New Roman"/>
      <family val="1"/>
    </font>
    <font>
      <sz val="9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Times New Roman"/>
      <family val="1"/>
    </font>
    <font>
      <sz val="8"/>
      <name val="Times New Roman"/>
      <family val="1"/>
    </font>
    <font>
      <sz val="28"/>
      <name val="Arial Black"/>
      <family val="2"/>
    </font>
    <font>
      <sz val="18"/>
      <name val="Arial Black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1"/>
      <name val="Times New Roman"/>
      <family val="1"/>
    </font>
    <font>
      <u/>
      <sz val="10"/>
      <color theme="10"/>
      <name val="MS Sans Serif"/>
    </font>
    <font>
      <u/>
      <sz val="10"/>
      <color theme="11"/>
      <name val="MS Sans Serif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Calibri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indexed="9"/>
        <bgColor indexed="27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6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</cellStyleXfs>
  <cellXfs count="129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0" fontId="1" fillId="0" borderId="0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3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1" fillId="0" borderId="0" xfId="0" applyFont="1" applyProtection="1"/>
    <xf numFmtId="164" fontId="6" fillId="0" borderId="0" xfId="0" applyNumberFormat="1" applyFont="1" applyAlignment="1" applyProtection="1">
      <alignment horizontal="left"/>
    </xf>
    <xf numFmtId="0" fontId="6" fillId="0" borderId="0" xfId="0" applyFont="1" applyAlignment="1" applyProtection="1">
      <alignment horizontal="right"/>
    </xf>
    <xf numFmtId="0" fontId="6" fillId="0" borderId="0" xfId="0" applyFont="1" applyProtection="1"/>
    <xf numFmtId="0" fontId="0" fillId="0" borderId="0" xfId="0" applyAlignment="1">
      <alignment horizontal="center"/>
    </xf>
    <xf numFmtId="164" fontId="1" fillId="0" borderId="2" xfId="0" applyNumberFormat="1" applyFont="1" applyBorder="1" applyAlignment="1">
      <alignment horizontal="center" wrapText="1"/>
    </xf>
    <xf numFmtId="164" fontId="1" fillId="0" borderId="0" xfId="0" applyNumberFormat="1" applyFont="1" applyAlignment="1">
      <alignment horizontal="center"/>
    </xf>
    <xf numFmtId="169" fontId="1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169" fontId="1" fillId="0" borderId="0" xfId="0" applyNumberFormat="1" applyFont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9" fontId="5" fillId="0" borderId="1" xfId="0" applyNumberFormat="1" applyFont="1" applyBorder="1" applyAlignment="1">
      <alignment horizontal="center"/>
    </xf>
    <xf numFmtId="169" fontId="0" fillId="0" borderId="0" xfId="0" applyNumberFormat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6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164" fontId="11" fillId="0" borderId="0" xfId="0" applyNumberFormat="1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0" fillId="0" borderId="0" xfId="0" applyFont="1" applyAlignment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right" vertical="top"/>
    </xf>
    <xf numFmtId="0" fontId="3" fillId="0" borderId="0" xfId="0" applyFont="1" applyAlignment="1" applyProtection="1"/>
    <xf numFmtId="169" fontId="3" fillId="0" borderId="0" xfId="0" applyNumberFormat="1" applyFont="1" applyAlignment="1" applyProtection="1">
      <alignment horizontal="center"/>
    </xf>
    <xf numFmtId="169" fontId="1" fillId="0" borderId="0" xfId="0" applyNumberFormat="1" applyFont="1" applyAlignment="1" applyProtection="1">
      <alignment horizontal="center"/>
    </xf>
    <xf numFmtId="0" fontId="10" fillId="0" borderId="0" xfId="0" applyFont="1" applyAlignment="1" applyProtection="1">
      <alignment horizontal="left"/>
    </xf>
    <xf numFmtId="2" fontId="1" fillId="0" borderId="0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wrapText="1"/>
    </xf>
    <xf numFmtId="166" fontId="0" fillId="0" borderId="0" xfId="0" applyNumberFormat="1"/>
    <xf numFmtId="0" fontId="15" fillId="0" borderId="0" xfId="0" applyFont="1" applyAlignment="1">
      <alignment horizontal="left"/>
    </xf>
    <xf numFmtId="0" fontId="15" fillId="0" borderId="0" xfId="0" applyFont="1" applyAlignment="1" applyProtection="1">
      <alignment horizontal="left"/>
    </xf>
    <xf numFmtId="0" fontId="15" fillId="0" borderId="0" xfId="0" applyFont="1" applyAlignment="1" applyProtection="1">
      <alignment vertical="top"/>
    </xf>
    <xf numFmtId="0" fontId="15" fillId="0" borderId="0" xfId="0" applyFont="1" applyProtection="1"/>
    <xf numFmtId="0" fontId="15" fillId="0" borderId="0" xfId="0" applyFont="1" applyAlignment="1">
      <alignment horizontal="right"/>
    </xf>
    <xf numFmtId="0" fontId="15" fillId="0" borderId="0" xfId="0" applyFont="1" applyAlignment="1" applyProtection="1">
      <alignment horizontal="right"/>
    </xf>
    <xf numFmtId="2" fontId="15" fillId="0" borderId="0" xfId="0" applyNumberFormat="1" applyFont="1" applyAlignment="1">
      <alignment horizontal="right"/>
    </xf>
    <xf numFmtId="2" fontId="4" fillId="0" borderId="10" xfId="0" applyNumberFormat="1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168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170" fontId="4" fillId="0" borderId="14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 applyProtection="1">
      <alignment horizontal="center" vertical="center"/>
      <protection locked="0"/>
    </xf>
    <xf numFmtId="0" fontId="4" fillId="0" borderId="15" xfId="0" applyNumberFormat="1" applyFont="1" applyBorder="1" applyAlignment="1" applyProtection="1">
      <alignment horizontal="center" vertical="center"/>
      <protection locked="0"/>
    </xf>
    <xf numFmtId="167" fontId="16" fillId="0" borderId="0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 applyProtection="1">
      <alignment horizontal="center" vertical="center"/>
      <protection locked="0"/>
    </xf>
    <xf numFmtId="0" fontId="4" fillId="0" borderId="17" xfId="0" applyNumberFormat="1" applyFont="1" applyBorder="1" applyAlignment="1" applyProtection="1">
      <alignment horizontal="center" vertical="center"/>
      <protection locked="0"/>
    </xf>
    <xf numFmtId="170" fontId="4" fillId="0" borderId="18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8" xfId="0" applyNumberFormat="1" applyFont="1" applyBorder="1" applyAlignment="1" applyProtection="1">
      <alignment horizontal="center" vertical="center"/>
      <protection locked="0"/>
    </xf>
    <xf numFmtId="1" fontId="14" fillId="0" borderId="0" xfId="0" applyNumberFormat="1" applyFont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 vertical="center"/>
      <protection locked="0"/>
    </xf>
    <xf numFmtId="168" fontId="1" fillId="0" borderId="0" xfId="0" applyNumberFormat="1" applyFont="1" applyBorder="1" applyAlignment="1">
      <alignment horizontal="center"/>
    </xf>
    <xf numFmtId="0" fontId="4" fillId="0" borderId="20" xfId="0" applyFont="1" applyBorder="1" applyAlignment="1" applyProtection="1">
      <alignment horizontal="left" vertical="center"/>
      <protection locked="0"/>
    </xf>
    <xf numFmtId="49" fontId="4" fillId="0" borderId="11" xfId="0" quotePrefix="1" applyNumberFormat="1" applyFont="1" applyBorder="1" applyAlignment="1" applyProtection="1">
      <alignment horizontal="right" vertical="center"/>
      <protection locked="0"/>
    </xf>
    <xf numFmtId="170" fontId="3" fillId="0" borderId="10" xfId="0" applyNumberFormat="1" applyFont="1" applyBorder="1" applyAlignment="1" applyProtection="1">
      <alignment horizontal="center" vertical="center"/>
      <protection locked="0"/>
    </xf>
    <xf numFmtId="170" fontId="3" fillId="0" borderId="19" xfId="0" quotePrefix="1" applyNumberFormat="1" applyFont="1" applyBorder="1" applyAlignment="1" applyProtection="1">
      <alignment horizontal="center" vertical="center"/>
      <protection locked="0"/>
    </xf>
    <xf numFmtId="170" fontId="3" fillId="0" borderId="16" xfId="0" applyNumberFormat="1" applyFont="1" applyBorder="1" applyAlignment="1" applyProtection="1">
      <alignment horizontal="center" vertical="center"/>
      <protection locked="0"/>
    </xf>
    <xf numFmtId="170" fontId="3" fillId="0" borderId="12" xfId="0" applyNumberFormat="1" applyFont="1" applyBorder="1" applyAlignment="1" applyProtection="1">
      <alignment horizontal="center" vertical="center"/>
      <protection locked="0"/>
    </xf>
    <xf numFmtId="170" fontId="3" fillId="0" borderId="13" xfId="0" applyNumberFormat="1" applyFont="1" applyBorder="1" applyAlignment="1" applyProtection="1">
      <alignment horizontal="center" vertical="center"/>
      <protection locked="0"/>
    </xf>
    <xf numFmtId="166" fontId="22" fillId="0" borderId="0" xfId="0" applyNumberFormat="1" applyFont="1"/>
    <xf numFmtId="0" fontId="22" fillId="0" borderId="0" xfId="0" applyFont="1"/>
    <xf numFmtId="168" fontId="14" fillId="0" borderId="0" xfId="0" applyNumberFormat="1" applyFont="1" applyAlignment="1" applyProtection="1">
      <alignment horizontal="center"/>
      <protection locked="0"/>
    </xf>
    <xf numFmtId="2" fontId="4" fillId="0" borderId="11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1" fontId="22" fillId="0" borderId="0" xfId="0" applyNumberFormat="1" applyFont="1"/>
    <xf numFmtId="166" fontId="21" fillId="2" borderId="0" xfId="0" applyNumberFormat="1" applyFont="1" applyFill="1" applyBorder="1" applyAlignment="1">
      <alignment horizontal="right" vertical="center"/>
    </xf>
    <xf numFmtId="166" fontId="21" fillId="0" borderId="0" xfId="0" applyNumberFormat="1" applyFont="1" applyBorder="1" applyAlignment="1">
      <alignment horizontal="right" vertical="center"/>
    </xf>
    <xf numFmtId="0" fontId="23" fillId="0" borderId="0" xfId="0" applyFont="1" applyAlignment="1">
      <alignment horizontal="right"/>
    </xf>
    <xf numFmtId="1" fontId="1" fillId="0" borderId="0" xfId="0" applyNumberFormat="1" applyFont="1" applyBorder="1" applyAlignment="1">
      <alignment horizont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3" borderId="0" xfId="5" applyFont="1" applyFill="1" applyBorder="1" applyProtection="1">
      <protection locked="0"/>
    </xf>
    <xf numFmtId="0" fontId="0" fillId="3" borderId="0" xfId="5" applyFont="1" applyFill="1" applyBorder="1" applyAlignment="1" applyProtection="1">
      <alignment horizontal="center"/>
      <protection locked="0"/>
    </xf>
    <xf numFmtId="1" fontId="24" fillId="0" borderId="0" xfId="0" applyNumberFormat="1" applyFont="1" applyAlignment="1">
      <alignment vertical="center"/>
    </xf>
    <xf numFmtId="0" fontId="24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right" vertical="center"/>
    </xf>
    <xf numFmtId="0" fontId="22" fillId="0" borderId="0" xfId="0" applyNumberFormat="1" applyFont="1"/>
    <xf numFmtId="2" fontId="4" fillId="0" borderId="2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/>
    </xf>
    <xf numFmtId="0" fontId="3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NumberFormat="1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14" fontId="14" fillId="0" borderId="0" xfId="0" applyNumberFormat="1" applyFont="1" applyAlignment="1" applyProtection="1">
      <alignment horizontal="left"/>
      <protection locked="0"/>
    </xf>
    <xf numFmtId="0" fontId="22" fillId="0" borderId="0" xfId="0" applyFont="1" applyAlignment="1">
      <alignment horizontal="center"/>
    </xf>
  </cellXfs>
  <cellStyles count="6">
    <cellStyle name="Benyttet hyperkobling" xfId="2" builtinId="9" hidden="1"/>
    <cellStyle name="Benyttet hyperkobling" xfId="4" builtinId="9" hidden="1"/>
    <cellStyle name="Excel Built-in Normal" xfId="5" xr:uid="{53FE1A10-E7A8-624B-84C9-F9A1B93414F5}"/>
    <cellStyle name="Hyperkobling" xfId="1" builtinId="8" hidden="1"/>
    <cellStyle name="Hyperkobling" xfId="3" builtinId="8" hidden="1"/>
    <cellStyle name="Normal" xfId="0" builtinId="0"/>
  </cellStyles>
  <dxfs count="128"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0</xdr:row>
      <xdr:rowOff>121920</xdr:rowOff>
    </xdr:from>
    <xdr:to>
      <xdr:col>2</xdr:col>
      <xdr:colOff>219075</xdr:colOff>
      <xdr:row>3</xdr:row>
      <xdr:rowOff>99060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8310169B-E26E-834A-8506-37F5F6D4E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21920"/>
          <a:ext cx="853440" cy="1129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0</xdr:row>
      <xdr:rowOff>121920</xdr:rowOff>
    </xdr:from>
    <xdr:to>
      <xdr:col>2</xdr:col>
      <xdr:colOff>45720</xdr:colOff>
      <xdr:row>3</xdr:row>
      <xdr:rowOff>99060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06508A65-D07C-F84F-A56F-4927DA5A4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21920"/>
          <a:ext cx="822960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2E03A-9AEB-0D4B-9DA8-8E2905FCFF58}">
  <sheetPr>
    <pageSetUpPr autoPageBreaks="0" fitToPage="1"/>
  </sheetPr>
  <dimension ref="A1:AB41"/>
  <sheetViews>
    <sheetView showGridLines="0" showRowColHeaders="0" showZeros="0" tabSelected="1" showOutlineSymbols="0" topLeftCell="A12" zoomScaleNormal="100" zoomScaleSheetLayoutView="75" zoomScalePageLayoutView="120" workbookViewId="0">
      <selection activeCell="F18" sqref="F18"/>
    </sheetView>
  </sheetViews>
  <sheetFormatPr baseColWidth="10" defaultColWidth="9.140625" defaultRowHeight="12.75" x14ac:dyDescent="0.2"/>
  <cols>
    <col min="1" max="1" width="6.28515625" style="2" customWidth="1"/>
    <col min="2" max="2" width="8.7109375" style="2" customWidth="1"/>
    <col min="3" max="3" width="6.28515625" style="38" customWidth="1"/>
    <col min="4" max="4" width="10.7109375" style="2" customWidth="1"/>
    <col min="5" max="5" width="3.85546875" style="2" customWidth="1"/>
    <col min="6" max="6" width="27.7109375" style="6" customWidth="1"/>
    <col min="7" max="7" width="20.28515625" style="6" customWidth="1"/>
    <col min="8" max="8" width="7.140625" style="2" customWidth="1"/>
    <col min="9" max="9" width="7.140625" style="45" customWidth="1"/>
    <col min="10" max="13" width="7.140625" style="2" customWidth="1"/>
    <col min="14" max="16" width="7.7109375" style="2" customWidth="1"/>
    <col min="17" max="17" width="10.7109375" style="40" customWidth="1"/>
    <col min="18" max="18" width="11.28515625" style="40" customWidth="1"/>
    <col min="19" max="20" width="5.7109375" style="40" customWidth="1"/>
    <col min="21" max="21" width="14.140625" style="5" customWidth="1"/>
    <col min="22" max="24" width="9.140625" style="5" hidden="1" customWidth="1"/>
    <col min="25" max="25" width="7.85546875" style="5" hidden="1" customWidth="1"/>
    <col min="26" max="26" width="9.140625" style="5" hidden="1" customWidth="1"/>
    <col min="27" max="28" width="9.140625" style="4" hidden="1" customWidth="1"/>
    <col min="29" max="16384" width="9.140625" style="5"/>
  </cols>
  <sheetData>
    <row r="1" spans="1:28" ht="53.25" customHeight="1" x14ac:dyDescent="0.8">
      <c r="F1" s="123" t="s">
        <v>52</v>
      </c>
      <c r="G1" s="123"/>
      <c r="H1" s="123"/>
      <c r="I1" s="123"/>
      <c r="J1" s="123"/>
      <c r="K1" s="123"/>
      <c r="L1" s="123"/>
      <c r="M1" s="123"/>
      <c r="N1" s="123"/>
      <c r="O1" s="123"/>
      <c r="P1" s="123"/>
    </row>
    <row r="2" spans="1:28" ht="24.75" customHeight="1" x14ac:dyDescent="0.5">
      <c r="F2" s="124" t="s">
        <v>34</v>
      </c>
      <c r="G2" s="124"/>
      <c r="H2" s="124"/>
      <c r="I2" s="124"/>
      <c r="J2" s="124"/>
      <c r="K2" s="124"/>
      <c r="L2" s="124"/>
      <c r="M2" s="124"/>
      <c r="N2" s="124"/>
      <c r="O2" s="124"/>
      <c r="P2" s="124"/>
    </row>
    <row r="4" spans="1:28" ht="12" customHeight="1" x14ac:dyDescent="0.2"/>
    <row r="5" spans="1:28" s="7" customFormat="1" ht="15.75" x14ac:dyDescent="0.25">
      <c r="A5" s="36"/>
      <c r="B5" s="71" t="s">
        <v>27</v>
      </c>
      <c r="C5" s="125" t="s">
        <v>53</v>
      </c>
      <c r="D5" s="125"/>
      <c r="E5" s="125"/>
      <c r="F5" s="125"/>
      <c r="G5" s="72" t="s">
        <v>0</v>
      </c>
      <c r="H5" s="126" t="s">
        <v>54</v>
      </c>
      <c r="I5" s="126"/>
      <c r="J5" s="126"/>
      <c r="K5" s="126"/>
      <c r="L5" s="71" t="s">
        <v>1</v>
      </c>
      <c r="M5" s="127" t="s">
        <v>55</v>
      </c>
      <c r="N5" s="127"/>
      <c r="O5" s="127"/>
      <c r="P5" s="127"/>
      <c r="Q5" s="71" t="s">
        <v>2</v>
      </c>
      <c r="R5" s="99">
        <v>44647</v>
      </c>
      <c r="S5" s="73" t="s">
        <v>24</v>
      </c>
      <c r="T5" s="87">
        <v>1</v>
      </c>
      <c r="AA5" s="108"/>
      <c r="AB5" s="108"/>
    </row>
    <row r="6" spans="1:28" x14ac:dyDescent="0.2">
      <c r="Z6" s="113" t="s">
        <v>46</v>
      </c>
      <c r="AA6" s="113" t="s">
        <v>46</v>
      </c>
      <c r="AB6" s="113" t="s">
        <v>46</v>
      </c>
    </row>
    <row r="7" spans="1:28" s="1" customFormat="1" x14ac:dyDescent="0.2">
      <c r="A7" s="25" t="s">
        <v>3</v>
      </c>
      <c r="B7" s="17" t="s">
        <v>4</v>
      </c>
      <c r="C7" s="37" t="s">
        <v>25</v>
      </c>
      <c r="D7" s="17" t="s">
        <v>5</v>
      </c>
      <c r="E7" s="17" t="s">
        <v>30</v>
      </c>
      <c r="F7" s="17" t="s">
        <v>6</v>
      </c>
      <c r="G7" s="17" t="s">
        <v>7</v>
      </c>
      <c r="H7" s="17"/>
      <c r="I7" s="39" t="s">
        <v>8</v>
      </c>
      <c r="J7" s="12"/>
      <c r="K7" s="17"/>
      <c r="L7" s="12" t="s">
        <v>9</v>
      </c>
      <c r="M7" s="12"/>
      <c r="N7" s="51" t="s">
        <v>28</v>
      </c>
      <c r="O7" s="12"/>
      <c r="P7" s="17" t="s">
        <v>10</v>
      </c>
      <c r="Q7" s="20" t="s">
        <v>11</v>
      </c>
      <c r="R7" s="65" t="s">
        <v>11</v>
      </c>
      <c r="S7" s="21"/>
      <c r="T7" s="28"/>
      <c r="U7" s="27" t="s">
        <v>13</v>
      </c>
      <c r="V7" s="11"/>
      <c r="Z7" s="114" t="s">
        <v>47</v>
      </c>
      <c r="AA7" s="114" t="s">
        <v>47</v>
      </c>
      <c r="AB7" s="114" t="s">
        <v>47</v>
      </c>
    </row>
    <row r="8" spans="1:28" s="1" customFormat="1" x14ac:dyDescent="0.2">
      <c r="A8" s="26" t="s">
        <v>14</v>
      </c>
      <c r="B8" s="18" t="s">
        <v>15</v>
      </c>
      <c r="C8" s="19" t="s">
        <v>26</v>
      </c>
      <c r="D8" s="18" t="s">
        <v>23</v>
      </c>
      <c r="E8" s="18" t="s">
        <v>31</v>
      </c>
      <c r="F8" s="18"/>
      <c r="G8" s="18"/>
      <c r="H8" s="23">
        <v>1</v>
      </c>
      <c r="I8" s="50">
        <v>2</v>
      </c>
      <c r="J8" s="22">
        <v>3</v>
      </c>
      <c r="K8" s="23">
        <v>1</v>
      </c>
      <c r="L8" s="24">
        <v>2</v>
      </c>
      <c r="M8" s="22">
        <v>3</v>
      </c>
      <c r="N8" s="52" t="s">
        <v>29</v>
      </c>
      <c r="O8" s="44"/>
      <c r="P8" s="18" t="s">
        <v>16</v>
      </c>
      <c r="Q8" s="21"/>
      <c r="R8" s="21" t="s">
        <v>41</v>
      </c>
      <c r="U8" s="28"/>
      <c r="W8" s="1" t="s">
        <v>50</v>
      </c>
      <c r="X8" s="1" t="s">
        <v>40</v>
      </c>
      <c r="Y8" s="109" t="s">
        <v>41</v>
      </c>
      <c r="Z8" s="114" t="s">
        <v>48</v>
      </c>
      <c r="AA8" s="114" t="s">
        <v>51</v>
      </c>
      <c r="AB8" s="114" t="s">
        <v>49</v>
      </c>
    </row>
    <row r="9" spans="1:28" s="10" customFormat="1" ht="20.100000000000001" customHeight="1" x14ac:dyDescent="0.2">
      <c r="A9" s="91" t="s">
        <v>58</v>
      </c>
      <c r="B9" s="74">
        <v>71.069999999999993</v>
      </c>
      <c r="C9" s="75" t="s">
        <v>57</v>
      </c>
      <c r="D9" s="76">
        <v>39742</v>
      </c>
      <c r="E9" s="88"/>
      <c r="F9" s="77" t="s">
        <v>56</v>
      </c>
      <c r="G9" s="77" t="s">
        <v>54</v>
      </c>
      <c r="H9" s="92">
        <v>37</v>
      </c>
      <c r="I9" s="93">
        <v>39</v>
      </c>
      <c r="J9" s="94">
        <v>-41</v>
      </c>
      <c r="K9" s="95" t="s">
        <v>20</v>
      </c>
      <c r="L9" s="96"/>
      <c r="M9" s="96"/>
      <c r="N9" s="78">
        <f t="shared" ref="N9:N24" si="0">IF(MAX(H9:J9)&lt;0,0,TRUNC(MAX(H9:J9)/1)*1)</f>
        <v>39</v>
      </c>
      <c r="O9" s="78">
        <f t="shared" ref="O9:O24" si="1">IF(MAX(K9:M9)&lt;0,0,TRUNC(MAX(K9:M9)/1)*1)</f>
        <v>0</v>
      </c>
      <c r="P9" s="78">
        <f t="shared" ref="P9:P23" si="2">IF(N9=0,0,IF(O9=0,0,SUM(N9:O9)))</f>
        <v>0</v>
      </c>
      <c r="Q9" s="101">
        <f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0</v>
      </c>
      <c r="R9" s="100" t="str">
        <f>IF(Y9=1,Q9*AB9,"")</f>
        <v/>
      </c>
      <c r="S9" s="79"/>
      <c r="T9" s="80"/>
      <c r="U9" s="81">
        <f>IF(P9="","",IF(B9="","",IF((W9="k"),IF(B9&gt;153.655,1,IF(B9&lt;28,10^(0.783497476*LOG10(28/153.655)^2),10^(0.783497476*LOG10(B9/153.655)^2))),IF(B9&gt;175.508,1,IF(B9&lt;32,10^(0.75194503*LOG10(32/175.508)^2),10^(0.75194503*LOG10(B9/175.508)^2))))))</f>
        <v>1.2242066314767444</v>
      </c>
      <c r="V9" s="89">
        <f>R5</f>
        <v>44647</v>
      </c>
      <c r="W9" s="120" t="str">
        <f>IF(ISNUMBER(FIND("M",C9)),"m",IF(ISNUMBER(FIND("K",C9)),"k"))</f>
        <v>k</v>
      </c>
      <c r="X9" s="106">
        <f>IF(OR(D9="",V9=""),0,(YEAR(V9)-YEAR(D9)))</f>
        <v>14</v>
      </c>
      <c r="Y9" s="116">
        <f>IF(X9&gt;34,1,0)</f>
        <v>0</v>
      </c>
      <c r="Z9" s="10" t="b">
        <f>IF(Y9=1,LOOKUP(X9,'Meltzer-Faber'!A3:A63,'Meltzer-Faber'!B3:B63))</f>
        <v>0</v>
      </c>
      <c r="AA9" s="110" t="b">
        <f>IF(Y9=1,LOOKUP(X9,'Meltzer-Faber'!A3:A63,'Meltzer-Faber'!C3:C63))</f>
        <v>0</v>
      </c>
      <c r="AB9" s="117" t="b">
        <f>IF(W9="m",Z9,IF(W9="k",AA9,""))</f>
        <v>0</v>
      </c>
    </row>
    <row r="10" spans="1:28" s="10" customFormat="1" ht="20.100000000000001" customHeight="1" x14ac:dyDescent="0.2">
      <c r="A10" s="91" t="s">
        <v>61</v>
      </c>
      <c r="B10" s="74">
        <v>63.55</v>
      </c>
      <c r="C10" s="75" t="s">
        <v>59</v>
      </c>
      <c r="D10" s="76">
        <v>33443</v>
      </c>
      <c r="E10" s="88"/>
      <c r="F10" s="77" t="s">
        <v>60</v>
      </c>
      <c r="G10" s="77" t="s">
        <v>54</v>
      </c>
      <c r="H10" s="92">
        <v>58</v>
      </c>
      <c r="I10" s="93">
        <v>61</v>
      </c>
      <c r="J10" s="94">
        <v>-63</v>
      </c>
      <c r="K10" s="95">
        <v>73</v>
      </c>
      <c r="L10" s="96">
        <v>-76</v>
      </c>
      <c r="M10" s="96">
        <v>-76</v>
      </c>
      <c r="N10" s="78">
        <f t="shared" si="0"/>
        <v>61</v>
      </c>
      <c r="O10" s="78">
        <f t="shared" si="1"/>
        <v>73</v>
      </c>
      <c r="P10" s="78">
        <f t="shared" si="2"/>
        <v>134</v>
      </c>
      <c r="Q10" s="100">
        <f t="shared" ref="Q10:Q24" si="3">IF(P10="","",IF(B10="","",IF((W10="k"),IF(B10&gt;153.655,P10,IF(B10&lt;28,10^(0.783497476*LOG10(28/153.655)^2)*P10,10^(0.783497476*LOG10(B10/153.655)^2)*P10)),IF(B10&gt;175.508,P10,IF(B10&lt;32,10^(0.75194503*LOG10(32/175.508)^2)*P10,10^(0.75194503*LOG10(B10/175.508)^2)*P10)))))</f>
        <v>174.70050447527879</v>
      </c>
      <c r="R10" s="100" t="str">
        <f t="shared" ref="R10:R24" si="4">IF(Y10=1,Q10*AB10,"")</f>
        <v/>
      </c>
      <c r="S10" s="82"/>
      <c r="T10" s="83"/>
      <c r="U10" s="81">
        <f t="shared" ref="U10:U24" si="5">IF(P10="","",IF(B10="","",IF((W10="k"),IF(B10&gt;153.655,1,IF(B10&lt;28,10^(0.783497476*LOG10(28/153.655)^2),10^(0.783497476*LOG10(B10/153.655)^2))),IF(B10&gt;175.508,1,IF(B10&lt;32,10^(0.75194503*LOG10(32/175.508)^2),10^(0.75194503*LOG10(B10/175.508)^2))))))</f>
        <v>1.3037351080244686</v>
      </c>
      <c r="V10" s="89">
        <f>R5</f>
        <v>44647</v>
      </c>
      <c r="W10" s="120" t="str">
        <f>IF(ISNUMBER(FIND("M",C10)),"m",IF(ISNUMBER(FIND("K",C10)),"k"))</f>
        <v>k</v>
      </c>
      <c r="X10" s="106">
        <f>IF(OR(D10="",V10=""),0,(YEAR(V10)-YEAR(D10)))</f>
        <v>31</v>
      </c>
      <c r="Y10" s="115">
        <f>IF(X10&gt;34,1,0)</f>
        <v>0</v>
      </c>
      <c r="Z10" s="10" t="b">
        <f>IF(Y10=1,LOOKUP(X10,'Meltzer-Faber'!A3:A63,'Meltzer-Faber'!B3:B63))</f>
        <v>0</v>
      </c>
      <c r="AA10" s="110" t="b">
        <f>IF(Y10=1,LOOKUP(X10,'Meltzer-Faber'!A3:A63,'Meltzer-Faber'!C3:C63))</f>
        <v>0</v>
      </c>
      <c r="AB10" s="117" t="b">
        <f t="shared" ref="AB10:AB24" si="6">IF(W10="m",Z10,IF(W10="k",AA10,""))</f>
        <v>0</v>
      </c>
    </row>
    <row r="11" spans="1:28" s="10" customFormat="1" ht="20.100000000000001" customHeight="1" x14ac:dyDescent="0.2">
      <c r="A11" s="91" t="s">
        <v>62</v>
      </c>
      <c r="B11" s="74">
        <v>64.33</v>
      </c>
      <c r="C11" s="75" t="s">
        <v>59</v>
      </c>
      <c r="D11" s="76">
        <v>34222</v>
      </c>
      <c r="E11" s="88"/>
      <c r="F11" s="77" t="s">
        <v>63</v>
      </c>
      <c r="G11" s="77" t="s">
        <v>54</v>
      </c>
      <c r="H11" s="92">
        <v>67</v>
      </c>
      <c r="I11" s="93">
        <v>70</v>
      </c>
      <c r="J11" s="94">
        <v>-73</v>
      </c>
      <c r="K11" s="95">
        <v>88</v>
      </c>
      <c r="L11" s="96">
        <v>92</v>
      </c>
      <c r="M11" s="96">
        <v>95</v>
      </c>
      <c r="N11" s="78">
        <f t="shared" si="0"/>
        <v>70</v>
      </c>
      <c r="O11" s="78">
        <f t="shared" si="1"/>
        <v>95</v>
      </c>
      <c r="P11" s="78">
        <f t="shared" si="2"/>
        <v>165</v>
      </c>
      <c r="Q11" s="100">
        <f t="shared" si="3"/>
        <v>213.55614705287775</v>
      </c>
      <c r="R11" s="100" t="str">
        <f t="shared" si="4"/>
        <v/>
      </c>
      <c r="S11" s="82"/>
      <c r="T11" s="83"/>
      <c r="U11" s="81">
        <f t="shared" si="5"/>
        <v>1.29427967910835</v>
      </c>
      <c r="V11" s="89">
        <f>R5</f>
        <v>44647</v>
      </c>
      <c r="W11" s="120" t="str">
        <f t="shared" ref="W11:W24" si="7">IF(ISNUMBER(FIND("M",C11)),"m",IF(ISNUMBER(FIND("K",C11)),"k"))</f>
        <v>k</v>
      </c>
      <c r="X11" s="106">
        <f>IF(OR(D11="",V11=""),0,(YEAR(V11)-YEAR(D11)))</f>
        <v>29</v>
      </c>
      <c r="Y11" s="107">
        <f t="shared" ref="Y11:Y24" si="8">IF(X11&gt;34,1,0)</f>
        <v>0</v>
      </c>
      <c r="Z11" s="10" t="b">
        <f>IF(Y11=1,LOOKUP(X11,'Meltzer-Faber'!A3:A63,'Meltzer-Faber'!B3:B63))</f>
        <v>0</v>
      </c>
      <c r="AA11" s="110" t="b">
        <f>IF(Y11=1,LOOKUP(X11,'Meltzer-Faber'!A3:A63,'Meltzer-Faber'!C3:C63))</f>
        <v>0</v>
      </c>
      <c r="AB11" s="117" t="b">
        <f t="shared" si="6"/>
        <v>0</v>
      </c>
    </row>
    <row r="12" spans="1:28" s="10" customFormat="1" ht="20.100000000000001" customHeight="1" x14ac:dyDescent="0.2">
      <c r="A12" s="91" t="s">
        <v>64</v>
      </c>
      <c r="B12" s="74">
        <v>86.62</v>
      </c>
      <c r="C12" s="75" t="s">
        <v>59</v>
      </c>
      <c r="D12" s="76">
        <v>34556</v>
      </c>
      <c r="E12" s="88"/>
      <c r="F12" s="77" t="s">
        <v>73</v>
      </c>
      <c r="G12" s="77" t="s">
        <v>54</v>
      </c>
      <c r="H12" s="92">
        <v>35</v>
      </c>
      <c r="I12" s="93">
        <v>-38</v>
      </c>
      <c r="J12" s="94">
        <v>38</v>
      </c>
      <c r="K12" s="95">
        <v>43</v>
      </c>
      <c r="L12" s="96">
        <v>46</v>
      </c>
      <c r="M12" s="96">
        <v>49</v>
      </c>
      <c r="N12" s="78">
        <f t="shared" si="0"/>
        <v>38</v>
      </c>
      <c r="O12" s="78">
        <f t="shared" si="1"/>
        <v>49</v>
      </c>
      <c r="P12" s="78">
        <f t="shared" si="2"/>
        <v>87</v>
      </c>
      <c r="Q12" s="100">
        <f t="shared" si="3"/>
        <v>97.290176772096615</v>
      </c>
      <c r="R12" s="100" t="str">
        <f t="shared" si="4"/>
        <v/>
      </c>
      <c r="S12" s="82"/>
      <c r="T12" s="83" t="s">
        <v>20</v>
      </c>
      <c r="U12" s="81">
        <f t="shared" si="5"/>
        <v>1.1182778939321449</v>
      </c>
      <c r="V12" s="89">
        <f>R5</f>
        <v>44647</v>
      </c>
      <c r="W12" s="120" t="str">
        <f t="shared" si="7"/>
        <v>k</v>
      </c>
      <c r="X12" s="106">
        <f>IF(OR(D12="",V12=""),0,(YEAR(V12)-YEAR(D12)))</f>
        <v>28</v>
      </c>
      <c r="Y12" s="107">
        <f t="shared" si="8"/>
        <v>0</v>
      </c>
      <c r="Z12" s="10" t="b">
        <f>IF(Y12=1,LOOKUP(X12,'Meltzer-Faber'!A3:A63,'Meltzer-Faber'!B3:B63))</f>
        <v>0</v>
      </c>
      <c r="AA12" s="110" t="b">
        <f>IF(Y12=1,LOOKUP(X12,'Meltzer-Faber'!A3:A63,'Meltzer-Faber'!C3:C63))</f>
        <v>0</v>
      </c>
      <c r="AB12" s="117" t="b">
        <f t="shared" si="6"/>
        <v>0</v>
      </c>
    </row>
    <row r="13" spans="1:28" s="10" customFormat="1" ht="20.100000000000001" customHeight="1" x14ac:dyDescent="0.2">
      <c r="A13" s="91" t="s">
        <v>64</v>
      </c>
      <c r="B13" s="74">
        <v>86.97</v>
      </c>
      <c r="C13" s="75" t="s">
        <v>59</v>
      </c>
      <c r="D13" s="76">
        <v>34143</v>
      </c>
      <c r="E13" s="88"/>
      <c r="F13" s="77" t="s">
        <v>72</v>
      </c>
      <c r="G13" s="77" t="s">
        <v>54</v>
      </c>
      <c r="H13" s="92">
        <v>60</v>
      </c>
      <c r="I13" s="93">
        <v>-63</v>
      </c>
      <c r="J13" s="94">
        <v>-63</v>
      </c>
      <c r="K13" s="95" t="s">
        <v>20</v>
      </c>
      <c r="L13" s="96"/>
      <c r="M13" s="96"/>
      <c r="N13" s="78">
        <f t="shared" si="0"/>
        <v>60</v>
      </c>
      <c r="O13" s="78">
        <f t="shared" si="1"/>
        <v>0</v>
      </c>
      <c r="P13" s="78">
        <f t="shared" si="2"/>
        <v>0</v>
      </c>
      <c r="Q13" s="100">
        <f t="shared" si="3"/>
        <v>0</v>
      </c>
      <c r="R13" s="100" t="str">
        <f t="shared" si="4"/>
        <v/>
      </c>
      <c r="S13" s="82"/>
      <c r="T13" s="83" t="s">
        <v>20</v>
      </c>
      <c r="U13" s="81">
        <f t="shared" si="5"/>
        <v>1.1165264541663429</v>
      </c>
      <c r="V13" s="89">
        <f>R5</f>
        <v>44647</v>
      </c>
      <c r="W13" s="120" t="str">
        <f t="shared" si="7"/>
        <v>k</v>
      </c>
      <c r="X13" s="106">
        <f t="shared" ref="X13:X24" si="9">IF(OR(D13="",V13=""),0,(YEAR(V13)-YEAR(D13)))</f>
        <v>29</v>
      </c>
      <c r="Y13" s="107">
        <f t="shared" si="8"/>
        <v>0</v>
      </c>
      <c r="Z13" s="10" t="b">
        <f>IF(Y13=1,LOOKUP(X13,'Meltzer-Faber'!A3:A63,'Meltzer-Faber'!B3:B63))</f>
        <v>0</v>
      </c>
      <c r="AA13" s="110" t="b">
        <f>IF(Y13=1,LOOKUP(X13,'Meltzer-Faber'!A3:A63,'Meltzer-Faber'!C3:C63))</f>
        <v>0</v>
      </c>
      <c r="AB13" s="117" t="b">
        <f t="shared" si="6"/>
        <v>0</v>
      </c>
    </row>
    <row r="14" spans="1:28" s="10" customFormat="1" ht="20.100000000000001" customHeight="1" x14ac:dyDescent="0.2">
      <c r="A14" s="91" t="s">
        <v>71</v>
      </c>
      <c r="B14" s="74">
        <v>134.19999999999999</v>
      </c>
      <c r="C14" s="75" t="s">
        <v>59</v>
      </c>
      <c r="D14" s="76">
        <v>33418</v>
      </c>
      <c r="E14" s="88"/>
      <c r="F14" s="90" t="s">
        <v>68</v>
      </c>
      <c r="G14" s="77" t="s">
        <v>54</v>
      </c>
      <c r="H14" s="92">
        <v>57</v>
      </c>
      <c r="I14" s="93">
        <v>60</v>
      </c>
      <c r="J14" s="94">
        <v>-62</v>
      </c>
      <c r="K14" s="95">
        <v>72</v>
      </c>
      <c r="L14" s="96">
        <v>76</v>
      </c>
      <c r="M14" s="96">
        <v>80</v>
      </c>
      <c r="N14" s="78">
        <f t="shared" si="0"/>
        <v>60</v>
      </c>
      <c r="O14" s="78">
        <f t="shared" si="1"/>
        <v>80</v>
      </c>
      <c r="P14" s="78">
        <f t="shared" si="2"/>
        <v>140</v>
      </c>
      <c r="Q14" s="100">
        <f t="shared" si="3"/>
        <v>140.87579992047216</v>
      </c>
      <c r="R14" s="100" t="str">
        <f t="shared" si="4"/>
        <v/>
      </c>
      <c r="S14" s="82"/>
      <c r="T14" s="83" t="s">
        <v>20</v>
      </c>
      <c r="U14" s="81">
        <f t="shared" si="5"/>
        <v>1.0062557137176582</v>
      </c>
      <c r="V14" s="89">
        <f>R5</f>
        <v>44647</v>
      </c>
      <c r="W14" s="120" t="str">
        <f t="shared" si="7"/>
        <v>k</v>
      </c>
      <c r="X14" s="106">
        <f t="shared" si="9"/>
        <v>31</v>
      </c>
      <c r="Y14" s="107">
        <f t="shared" si="8"/>
        <v>0</v>
      </c>
      <c r="Z14" s="10" t="b">
        <f>IF(Y14=1,LOOKUP(X14,'Meltzer-Faber'!A3:A63,'Meltzer-Faber'!B3:B63))</f>
        <v>0</v>
      </c>
      <c r="AA14" s="110" t="b">
        <f>IF(Y14=1,LOOKUP(X14,'Meltzer-Faber'!A3:A63,'Meltzer-Faber'!C3:C63))</f>
        <v>0</v>
      </c>
      <c r="AB14" s="117" t="b">
        <f t="shared" si="6"/>
        <v>0</v>
      </c>
    </row>
    <row r="15" spans="1:28" s="10" customFormat="1" ht="20.100000000000001" customHeight="1" x14ac:dyDescent="0.2">
      <c r="A15" s="91" t="s">
        <v>67</v>
      </c>
      <c r="B15" s="74">
        <v>78.709999999999994</v>
      </c>
      <c r="C15" s="75" t="s">
        <v>66</v>
      </c>
      <c r="D15" s="76">
        <v>35283</v>
      </c>
      <c r="E15" s="88"/>
      <c r="F15" s="90" t="s">
        <v>65</v>
      </c>
      <c r="G15" s="77" t="s">
        <v>54</v>
      </c>
      <c r="H15" s="92">
        <v>95</v>
      </c>
      <c r="I15" s="93">
        <v>100</v>
      </c>
      <c r="J15" s="94"/>
      <c r="K15" s="95">
        <v>115</v>
      </c>
      <c r="L15" s="96">
        <v>120</v>
      </c>
      <c r="M15" s="96">
        <v>-124</v>
      </c>
      <c r="N15" s="78">
        <f t="shared" si="0"/>
        <v>100</v>
      </c>
      <c r="O15" s="78">
        <f t="shared" si="1"/>
        <v>120</v>
      </c>
      <c r="P15" s="78">
        <f t="shared" si="2"/>
        <v>220</v>
      </c>
      <c r="Q15" s="100">
        <f t="shared" si="3"/>
        <v>271.41011142479567</v>
      </c>
      <c r="R15" s="100" t="str">
        <f t="shared" si="4"/>
        <v/>
      </c>
      <c r="S15" s="82"/>
      <c r="T15" s="83"/>
      <c r="U15" s="81">
        <f t="shared" si="5"/>
        <v>1.2336823246581621</v>
      </c>
      <c r="V15" s="89">
        <f>R5</f>
        <v>44647</v>
      </c>
      <c r="W15" s="120" t="str">
        <f t="shared" si="7"/>
        <v>m</v>
      </c>
      <c r="X15" s="106">
        <f t="shared" si="9"/>
        <v>26</v>
      </c>
      <c r="Y15" s="107">
        <f t="shared" si="8"/>
        <v>0</v>
      </c>
      <c r="Z15" s="10" t="b">
        <f>IF(Y15=1,LOOKUP(X15,'Meltzer-Faber'!A3:A63,'Meltzer-Faber'!B3:B63))</f>
        <v>0</v>
      </c>
      <c r="AA15" s="110" t="b">
        <f>IF(Y15=1,LOOKUP(X15,'Meltzer-Faber'!A3:A63,'Meltzer-Faber'!C3:C63))</f>
        <v>0</v>
      </c>
      <c r="AB15" s="117" t="b">
        <f t="shared" si="6"/>
        <v>0</v>
      </c>
    </row>
    <row r="16" spans="1:28" s="10" customFormat="1" ht="20.100000000000001" customHeight="1" x14ac:dyDescent="0.2">
      <c r="A16" s="91" t="s">
        <v>70</v>
      </c>
      <c r="B16" s="74">
        <v>111.5</v>
      </c>
      <c r="C16" s="75" t="s">
        <v>66</v>
      </c>
      <c r="D16" s="76">
        <v>33892</v>
      </c>
      <c r="E16" s="88"/>
      <c r="F16" s="90" t="s">
        <v>69</v>
      </c>
      <c r="G16" s="77" t="s">
        <v>54</v>
      </c>
      <c r="H16" s="92">
        <v>120</v>
      </c>
      <c r="I16" s="93">
        <v>125</v>
      </c>
      <c r="J16" s="94"/>
      <c r="K16" s="95">
        <v>150</v>
      </c>
      <c r="L16" s="96">
        <v>160</v>
      </c>
      <c r="M16" s="96"/>
      <c r="N16" s="78">
        <f t="shared" si="0"/>
        <v>125</v>
      </c>
      <c r="O16" s="78">
        <f t="shared" si="1"/>
        <v>160</v>
      </c>
      <c r="P16" s="78">
        <f t="shared" si="2"/>
        <v>285</v>
      </c>
      <c r="Q16" s="100">
        <f t="shared" si="3"/>
        <v>304.81309990619667</v>
      </c>
      <c r="R16" s="100" t="str">
        <f t="shared" si="4"/>
        <v/>
      </c>
      <c r="S16" s="82"/>
      <c r="T16" s="83"/>
      <c r="U16" s="81">
        <f t="shared" si="5"/>
        <v>1.0695196487936725</v>
      </c>
      <c r="V16" s="89">
        <f>R5</f>
        <v>44647</v>
      </c>
      <c r="W16" s="120" t="str">
        <f t="shared" si="7"/>
        <v>m</v>
      </c>
      <c r="X16" s="106">
        <f t="shared" si="9"/>
        <v>30</v>
      </c>
      <c r="Y16" s="107">
        <f t="shared" si="8"/>
        <v>0</v>
      </c>
      <c r="Z16" s="10" t="b">
        <f>IF(Y16=1,LOOKUP(X16,'Meltzer-Faber'!A3:A63,'Meltzer-Faber'!B3:B63))</f>
        <v>0</v>
      </c>
      <c r="AA16" s="110" t="b">
        <f>IF(Y16=1,LOOKUP(X16,'Meltzer-Faber'!A3:A63,'Meltzer-Faber'!C3:C63))</f>
        <v>0</v>
      </c>
      <c r="AB16" s="117" t="b">
        <f t="shared" si="6"/>
        <v>0</v>
      </c>
    </row>
    <row r="17" spans="1:28" s="10" customFormat="1" ht="20.100000000000001" customHeight="1" x14ac:dyDescent="0.2">
      <c r="A17" s="91"/>
      <c r="B17" s="74"/>
      <c r="C17" s="75"/>
      <c r="D17" s="76"/>
      <c r="E17" s="88"/>
      <c r="F17" s="90"/>
      <c r="G17" s="77"/>
      <c r="H17" s="92"/>
      <c r="I17" s="93"/>
      <c r="J17" s="94"/>
      <c r="K17" s="95"/>
      <c r="L17" s="96"/>
      <c r="M17" s="96"/>
      <c r="N17" s="78">
        <f t="shared" si="0"/>
        <v>0</v>
      </c>
      <c r="O17" s="78">
        <f t="shared" si="1"/>
        <v>0</v>
      </c>
      <c r="P17" s="78">
        <f t="shared" si="2"/>
        <v>0</v>
      </c>
      <c r="Q17" s="100" t="str">
        <f t="shared" si="3"/>
        <v/>
      </c>
      <c r="R17" s="100" t="str">
        <f t="shared" si="4"/>
        <v/>
      </c>
      <c r="S17" s="82"/>
      <c r="T17" s="83"/>
      <c r="U17" s="81" t="str">
        <f t="shared" si="5"/>
        <v/>
      </c>
      <c r="V17" s="89">
        <f>R5</f>
        <v>44647</v>
      </c>
      <c r="W17" s="120" t="b">
        <f t="shared" si="7"/>
        <v>0</v>
      </c>
      <c r="X17" s="106">
        <f t="shared" si="9"/>
        <v>0</v>
      </c>
      <c r="Y17" s="107">
        <f t="shared" si="8"/>
        <v>0</v>
      </c>
      <c r="Z17" s="10" t="b">
        <f>IF(Y17=1,LOOKUP(X17,'Meltzer-Faber'!A3:A63,'Meltzer-Faber'!B3:B63))</f>
        <v>0</v>
      </c>
      <c r="AA17" s="110" t="b">
        <f>IF(Y17=1,LOOKUP(X17,'Meltzer-Faber'!A3:A63,'Meltzer-Faber'!C3:C63))</f>
        <v>0</v>
      </c>
      <c r="AB17" s="117" t="str">
        <f t="shared" si="6"/>
        <v/>
      </c>
    </row>
    <row r="18" spans="1:28" s="10" customFormat="1" ht="20.100000000000001" customHeight="1" x14ac:dyDescent="0.2">
      <c r="A18" s="91"/>
      <c r="B18" s="74"/>
      <c r="C18" s="75"/>
      <c r="D18" s="76"/>
      <c r="E18" s="88"/>
      <c r="F18" s="90"/>
      <c r="G18" s="77"/>
      <c r="H18" s="92"/>
      <c r="I18" s="93"/>
      <c r="J18" s="94"/>
      <c r="K18" s="95"/>
      <c r="L18" s="96"/>
      <c r="M18" s="96"/>
      <c r="N18" s="78">
        <f t="shared" si="0"/>
        <v>0</v>
      </c>
      <c r="O18" s="78">
        <f t="shared" si="1"/>
        <v>0</v>
      </c>
      <c r="P18" s="78">
        <f t="shared" si="2"/>
        <v>0</v>
      </c>
      <c r="Q18" s="100" t="str">
        <f t="shared" si="3"/>
        <v/>
      </c>
      <c r="R18" s="100" t="str">
        <f t="shared" si="4"/>
        <v/>
      </c>
      <c r="S18" s="82"/>
      <c r="T18" s="83" t="s">
        <v>20</v>
      </c>
      <c r="U18" s="81" t="str">
        <f t="shared" si="5"/>
        <v/>
      </c>
      <c r="V18" s="89">
        <f>R5</f>
        <v>44647</v>
      </c>
      <c r="W18" s="120" t="b">
        <f t="shared" si="7"/>
        <v>0</v>
      </c>
      <c r="X18" s="106">
        <f t="shared" si="9"/>
        <v>0</v>
      </c>
      <c r="Y18" s="107">
        <f t="shared" si="8"/>
        <v>0</v>
      </c>
      <c r="Z18" s="10" t="b">
        <f>IF(Y18=1,LOOKUP(X18,'Meltzer-Faber'!A3:A63,'Meltzer-Faber'!B3:B63))</f>
        <v>0</v>
      </c>
      <c r="AA18" s="110" t="b">
        <f>IF(Y18=1,LOOKUP(X18,'Meltzer-Faber'!A3:A63,'Meltzer-Faber'!C3:C63))</f>
        <v>0</v>
      </c>
      <c r="AB18" s="117" t="str">
        <f t="shared" si="6"/>
        <v/>
      </c>
    </row>
    <row r="19" spans="1:28" s="10" customFormat="1" ht="20.100000000000001" customHeight="1" x14ac:dyDescent="0.2">
      <c r="A19" s="91"/>
      <c r="B19" s="74"/>
      <c r="C19" s="75"/>
      <c r="D19" s="76"/>
      <c r="E19" s="88"/>
      <c r="F19" s="90"/>
      <c r="G19" s="77"/>
      <c r="H19" s="92"/>
      <c r="I19" s="93"/>
      <c r="J19" s="94"/>
      <c r="K19" s="95"/>
      <c r="L19" s="96"/>
      <c r="M19" s="96"/>
      <c r="N19" s="78">
        <f t="shared" si="0"/>
        <v>0</v>
      </c>
      <c r="O19" s="78">
        <f t="shared" si="1"/>
        <v>0</v>
      </c>
      <c r="P19" s="78">
        <f t="shared" si="2"/>
        <v>0</v>
      </c>
      <c r="Q19" s="100" t="str">
        <f t="shared" si="3"/>
        <v/>
      </c>
      <c r="R19" s="100" t="str">
        <f t="shared" si="4"/>
        <v/>
      </c>
      <c r="S19" s="82"/>
      <c r="T19" s="83"/>
      <c r="U19" s="81" t="str">
        <f t="shared" si="5"/>
        <v/>
      </c>
      <c r="V19" s="89">
        <f>R5</f>
        <v>44647</v>
      </c>
      <c r="W19" s="120" t="b">
        <f t="shared" si="7"/>
        <v>0</v>
      </c>
      <c r="X19" s="106">
        <f t="shared" si="9"/>
        <v>0</v>
      </c>
      <c r="Y19" s="107">
        <f t="shared" si="8"/>
        <v>0</v>
      </c>
      <c r="Z19" s="10" t="b">
        <f>IF(Y19=1,LOOKUP(X19,'Meltzer-Faber'!A3:A63,'Meltzer-Faber'!B3:B63))</f>
        <v>0</v>
      </c>
      <c r="AA19" s="110" t="b">
        <f>IF(Y19=1,LOOKUP(X19,'Meltzer-Faber'!A3:A63,'Meltzer-Faber'!C3:C63))</f>
        <v>0</v>
      </c>
      <c r="AB19" s="117" t="str">
        <f t="shared" si="6"/>
        <v/>
      </c>
    </row>
    <row r="20" spans="1:28" s="10" customFormat="1" ht="20.100000000000001" customHeight="1" x14ac:dyDescent="0.2">
      <c r="A20" s="91"/>
      <c r="B20" s="74"/>
      <c r="C20" s="75"/>
      <c r="D20" s="76"/>
      <c r="E20" s="88"/>
      <c r="F20" s="90"/>
      <c r="G20" s="77"/>
      <c r="H20" s="92"/>
      <c r="I20" s="93"/>
      <c r="J20" s="94"/>
      <c r="K20" s="95"/>
      <c r="L20" s="96"/>
      <c r="M20" s="96"/>
      <c r="N20" s="78">
        <f t="shared" si="0"/>
        <v>0</v>
      </c>
      <c r="O20" s="78">
        <f t="shared" si="1"/>
        <v>0</v>
      </c>
      <c r="P20" s="78">
        <f t="shared" si="2"/>
        <v>0</v>
      </c>
      <c r="Q20" s="100" t="str">
        <f t="shared" si="3"/>
        <v/>
      </c>
      <c r="R20" s="100" t="str">
        <f t="shared" si="4"/>
        <v/>
      </c>
      <c r="S20" s="82"/>
      <c r="T20" s="83"/>
      <c r="U20" s="81" t="str">
        <f t="shared" si="5"/>
        <v/>
      </c>
      <c r="V20" s="89">
        <f>R5</f>
        <v>44647</v>
      </c>
      <c r="W20" s="120" t="b">
        <f t="shared" si="7"/>
        <v>0</v>
      </c>
      <c r="X20" s="106">
        <f t="shared" si="9"/>
        <v>0</v>
      </c>
      <c r="Y20" s="107">
        <f t="shared" si="8"/>
        <v>0</v>
      </c>
      <c r="Z20" s="10" t="b">
        <f>IF(Y20=1,LOOKUP(X20,'Meltzer-Faber'!A3:A63,'Meltzer-Faber'!B3:B63))</f>
        <v>0</v>
      </c>
      <c r="AA20" s="110" t="b">
        <f>IF(Y20=1,LOOKUP(X20,'Meltzer-Faber'!A3:A63,'Meltzer-Faber'!C3:C63))</f>
        <v>0</v>
      </c>
      <c r="AB20" s="117" t="str">
        <f t="shared" si="6"/>
        <v/>
      </c>
    </row>
    <row r="21" spans="1:28" s="10" customFormat="1" ht="20.100000000000001" customHeight="1" x14ac:dyDescent="0.2">
      <c r="A21" s="91"/>
      <c r="B21" s="74"/>
      <c r="C21" s="75"/>
      <c r="D21" s="76"/>
      <c r="E21" s="88"/>
      <c r="F21" s="90"/>
      <c r="G21" s="77"/>
      <c r="H21" s="92"/>
      <c r="I21" s="93"/>
      <c r="J21" s="94"/>
      <c r="K21" s="95"/>
      <c r="L21" s="96"/>
      <c r="M21" s="96"/>
      <c r="N21" s="78">
        <f t="shared" si="0"/>
        <v>0</v>
      </c>
      <c r="O21" s="78">
        <f t="shared" si="1"/>
        <v>0</v>
      </c>
      <c r="P21" s="78">
        <f t="shared" si="2"/>
        <v>0</v>
      </c>
      <c r="Q21" s="100" t="str">
        <f t="shared" si="3"/>
        <v/>
      </c>
      <c r="R21" s="100" t="str">
        <f t="shared" si="4"/>
        <v/>
      </c>
      <c r="S21" s="82"/>
      <c r="T21" s="83"/>
      <c r="U21" s="81" t="str">
        <f t="shared" si="5"/>
        <v/>
      </c>
      <c r="V21" s="89">
        <f>R5</f>
        <v>44647</v>
      </c>
      <c r="W21" s="120" t="b">
        <f t="shared" si="7"/>
        <v>0</v>
      </c>
      <c r="X21" s="106">
        <f t="shared" si="9"/>
        <v>0</v>
      </c>
      <c r="Y21" s="107">
        <f t="shared" si="8"/>
        <v>0</v>
      </c>
      <c r="Z21" s="10" t="b">
        <f>IF(Y21=1,LOOKUP(X21,'Meltzer-Faber'!A3:A63,'Meltzer-Faber'!B3:B63))</f>
        <v>0</v>
      </c>
      <c r="AA21" s="110" t="b">
        <f>IF(Y21=1,LOOKUP(X21,'Meltzer-Faber'!A3:A63,'Meltzer-Faber'!C3:C63))</f>
        <v>0</v>
      </c>
      <c r="AB21" s="117" t="str">
        <f t="shared" si="6"/>
        <v/>
      </c>
    </row>
    <row r="22" spans="1:28" s="10" customFormat="1" ht="20.100000000000001" customHeight="1" x14ac:dyDescent="0.2">
      <c r="A22" s="91"/>
      <c r="B22" s="74"/>
      <c r="C22" s="75"/>
      <c r="D22" s="76"/>
      <c r="E22" s="88"/>
      <c r="F22" s="90"/>
      <c r="G22" s="77"/>
      <c r="H22" s="92"/>
      <c r="I22" s="93"/>
      <c r="J22" s="94"/>
      <c r="K22" s="95"/>
      <c r="L22" s="96"/>
      <c r="M22" s="96"/>
      <c r="N22" s="78">
        <f t="shared" si="0"/>
        <v>0</v>
      </c>
      <c r="O22" s="78">
        <f t="shared" si="1"/>
        <v>0</v>
      </c>
      <c r="P22" s="78">
        <f t="shared" si="2"/>
        <v>0</v>
      </c>
      <c r="Q22" s="100" t="str">
        <f t="shared" si="3"/>
        <v/>
      </c>
      <c r="R22" s="100" t="str">
        <f t="shared" si="4"/>
        <v/>
      </c>
      <c r="S22" s="82"/>
      <c r="T22" s="83"/>
      <c r="U22" s="81" t="str">
        <f t="shared" si="5"/>
        <v/>
      </c>
      <c r="V22" s="89">
        <f>R5</f>
        <v>44647</v>
      </c>
      <c r="W22" s="120" t="b">
        <f t="shared" si="7"/>
        <v>0</v>
      </c>
      <c r="X22" s="106">
        <f t="shared" si="9"/>
        <v>0</v>
      </c>
      <c r="Y22" s="107">
        <f t="shared" si="8"/>
        <v>0</v>
      </c>
      <c r="Z22" s="10" t="b">
        <f>IF(Y22=1,LOOKUP(X22,'Meltzer-Faber'!A3:A63,'Meltzer-Faber'!B3:B63))</f>
        <v>0</v>
      </c>
      <c r="AA22" s="110" t="b">
        <f>IF(Y22=1,LOOKUP(X22,'Meltzer-Faber'!A3:A63,'Meltzer-Faber'!C3:C63))</f>
        <v>0</v>
      </c>
      <c r="AB22" s="117" t="str">
        <f t="shared" si="6"/>
        <v/>
      </c>
    </row>
    <row r="23" spans="1:28" s="10" customFormat="1" ht="20.100000000000001" customHeight="1" x14ac:dyDescent="0.2">
      <c r="A23" s="91"/>
      <c r="B23" s="74"/>
      <c r="C23" s="75"/>
      <c r="D23" s="76"/>
      <c r="E23" s="88"/>
      <c r="F23" s="90"/>
      <c r="G23" s="77"/>
      <c r="H23" s="92"/>
      <c r="I23" s="93"/>
      <c r="J23" s="94"/>
      <c r="K23" s="95"/>
      <c r="L23" s="96"/>
      <c r="M23" s="96"/>
      <c r="N23" s="78">
        <f t="shared" si="0"/>
        <v>0</v>
      </c>
      <c r="O23" s="78">
        <f t="shared" si="1"/>
        <v>0</v>
      </c>
      <c r="P23" s="78">
        <f t="shared" si="2"/>
        <v>0</v>
      </c>
      <c r="Q23" s="100" t="str">
        <f t="shared" si="3"/>
        <v/>
      </c>
      <c r="R23" s="100" t="str">
        <f t="shared" si="4"/>
        <v/>
      </c>
      <c r="S23" s="82"/>
      <c r="T23" s="83"/>
      <c r="U23" s="81" t="str">
        <f t="shared" si="5"/>
        <v/>
      </c>
      <c r="V23" s="89">
        <f>R5</f>
        <v>44647</v>
      </c>
      <c r="W23" s="120" t="b">
        <f t="shared" si="7"/>
        <v>0</v>
      </c>
      <c r="X23" s="106">
        <f t="shared" si="9"/>
        <v>0</v>
      </c>
      <c r="Y23" s="107">
        <f t="shared" si="8"/>
        <v>0</v>
      </c>
      <c r="Z23" s="10" t="b">
        <f>IF(Y23=1,LOOKUP(X23,'Meltzer-Faber'!A3:A63,'Meltzer-Faber'!B3:B63))</f>
        <v>0</v>
      </c>
      <c r="AA23" s="110" t="b">
        <f>IF(Y23=1,LOOKUP(X23,'Meltzer-Faber'!A3:A63,'Meltzer-Faber'!C3:C63))</f>
        <v>0</v>
      </c>
      <c r="AB23" s="117" t="str">
        <f t="shared" si="6"/>
        <v/>
      </c>
    </row>
    <row r="24" spans="1:28" s="10" customFormat="1" ht="20.100000000000001" customHeight="1" x14ac:dyDescent="0.2">
      <c r="A24" s="91"/>
      <c r="B24" s="74"/>
      <c r="C24" s="75"/>
      <c r="D24" s="76"/>
      <c r="E24" s="88"/>
      <c r="F24" s="90"/>
      <c r="G24" s="77"/>
      <c r="H24" s="92"/>
      <c r="I24" s="93"/>
      <c r="J24" s="94"/>
      <c r="K24" s="95"/>
      <c r="L24" s="96"/>
      <c r="M24" s="96"/>
      <c r="N24" s="78">
        <f t="shared" si="0"/>
        <v>0</v>
      </c>
      <c r="O24" s="78">
        <f t="shared" si="1"/>
        <v>0</v>
      </c>
      <c r="P24" s="84">
        <f>IF(N24=0,0,IF(O24=0,0,SUM(N24:O24)))</f>
        <v>0</v>
      </c>
      <c r="Q24" s="119" t="str">
        <f t="shared" si="3"/>
        <v/>
      </c>
      <c r="R24" s="100" t="str">
        <f t="shared" si="4"/>
        <v/>
      </c>
      <c r="S24" s="85"/>
      <c r="T24" s="86"/>
      <c r="U24" s="81" t="str">
        <f t="shared" si="5"/>
        <v/>
      </c>
      <c r="V24" s="89">
        <f>R5</f>
        <v>44647</v>
      </c>
      <c r="W24" s="120" t="b">
        <f t="shared" si="7"/>
        <v>0</v>
      </c>
      <c r="X24" s="106">
        <f t="shared" si="9"/>
        <v>0</v>
      </c>
      <c r="Y24" s="107">
        <f t="shared" si="8"/>
        <v>0</v>
      </c>
      <c r="Z24" s="10" t="b">
        <f>IF(Y24=1,LOOKUP(X24,'Meltzer-Faber'!A3:A63,'Meltzer-Faber'!B3:B63))</f>
        <v>0</v>
      </c>
      <c r="AA24" s="110" t="b">
        <f>IF(Y24=1,LOOKUP(X24,'Meltzer-Faber'!A3:A63,'Meltzer-Faber'!C3:C63))</f>
        <v>0</v>
      </c>
      <c r="AB24" s="117" t="str">
        <f t="shared" si="6"/>
        <v/>
      </c>
    </row>
    <row r="25" spans="1:28" s="8" customFormat="1" ht="9" customHeight="1" x14ac:dyDescent="0.2">
      <c r="A25" s="13"/>
      <c r="B25" s="14"/>
      <c r="C25" s="15"/>
      <c r="D25" s="16"/>
      <c r="E25" s="16"/>
      <c r="F25" s="13"/>
      <c r="G25" s="13"/>
      <c r="H25" s="46"/>
      <c r="I25" s="47"/>
      <c r="J25" s="46"/>
      <c r="K25" s="46" t="s">
        <v>20</v>
      </c>
      <c r="L25" s="46"/>
      <c r="M25" s="46"/>
      <c r="N25" s="15"/>
      <c r="O25" s="15"/>
      <c r="P25" s="15"/>
      <c r="Q25" s="41"/>
      <c r="R25" s="41"/>
      <c r="S25" s="41"/>
      <c r="T25" s="49"/>
      <c r="U25" s="9"/>
      <c r="V25" s="1"/>
      <c r="W25" s="64"/>
      <c r="X25" s="106">
        <f t="shared" ref="X25" si="10">(YEAR(V25)-YEAR(D25))</f>
        <v>0</v>
      </c>
      <c r="Y25" s="107">
        <f t="shared" ref="Y25" si="11">IF(X26&gt;34,1,0)</f>
        <v>0</v>
      </c>
      <c r="AA25" s="111"/>
      <c r="AB25" s="111"/>
    </row>
    <row r="26" spans="1:28" customFormat="1" x14ac:dyDescent="0.2">
      <c r="H26" s="36"/>
      <c r="I26" s="48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V26" s="5"/>
      <c r="W26" s="5"/>
      <c r="X26" s="5"/>
      <c r="Y26" s="1"/>
      <c r="AA26" s="112"/>
      <c r="AB26" s="112"/>
    </row>
    <row r="27" spans="1:28" s="7" customFormat="1" ht="15.75" x14ac:dyDescent="0.25">
      <c r="A27" s="67" t="s">
        <v>17</v>
      </c>
      <c r="B27"/>
      <c r="C27" s="121" t="s">
        <v>76</v>
      </c>
      <c r="D27" s="121"/>
      <c r="E27" s="121"/>
      <c r="F27" s="121"/>
      <c r="G27" s="69" t="s">
        <v>33</v>
      </c>
      <c r="H27" s="63">
        <v>1</v>
      </c>
      <c r="I27" s="121" t="s">
        <v>74</v>
      </c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Y27" s="1"/>
      <c r="AA27" s="108"/>
      <c r="AB27" s="108"/>
    </row>
    <row r="28" spans="1:28" s="7" customFormat="1" ht="15" x14ac:dyDescent="0.25">
      <c r="B28"/>
      <c r="C28" s="122" t="s">
        <v>20</v>
      </c>
      <c r="D28" s="122"/>
      <c r="E28" s="122"/>
      <c r="F28" s="122"/>
      <c r="G28" s="59" t="s">
        <v>20</v>
      </c>
      <c r="H28" s="63">
        <v>2</v>
      </c>
      <c r="I28" s="121" t="s">
        <v>75</v>
      </c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AA28" s="108"/>
      <c r="AB28" s="108"/>
    </row>
    <row r="29" spans="1:28" s="7" customFormat="1" ht="15.75" x14ac:dyDescent="0.25">
      <c r="A29" s="67" t="s">
        <v>32</v>
      </c>
      <c r="B29"/>
      <c r="C29" s="122"/>
      <c r="D29" s="122"/>
      <c r="E29" s="122"/>
      <c r="F29" s="122"/>
      <c r="G29" s="60"/>
      <c r="H29" s="63">
        <v>3</v>
      </c>
      <c r="I29" s="121" t="s">
        <v>76</v>
      </c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AA29" s="108"/>
      <c r="AB29" s="108"/>
    </row>
    <row r="30" spans="1:28" s="7" customFormat="1" ht="15" x14ac:dyDescent="0.25">
      <c r="A30" s="57"/>
      <c r="B30"/>
      <c r="C30" s="122"/>
      <c r="D30" s="122"/>
      <c r="E30" s="122"/>
      <c r="F30" s="122"/>
      <c r="G30" s="60"/>
      <c r="H30" s="63"/>
      <c r="I30" s="121" t="s">
        <v>77</v>
      </c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W30" s="7" t="s">
        <v>20</v>
      </c>
      <c r="AA30" s="108"/>
      <c r="AB30" s="108"/>
    </row>
    <row r="31" spans="1:28" s="7" customFormat="1" ht="15" x14ac:dyDescent="0.25">
      <c r="A31" s="57"/>
      <c r="B31"/>
      <c r="C31" s="122"/>
      <c r="D31" s="122"/>
      <c r="E31" s="122"/>
      <c r="F31" s="122"/>
      <c r="G31" s="60"/>
      <c r="H31" s="63"/>
      <c r="I31" s="29"/>
      <c r="J31" s="43"/>
      <c r="K31" s="43"/>
      <c r="L31" s="43"/>
      <c r="M31" s="43"/>
      <c r="N31" s="43"/>
      <c r="O31" s="43"/>
      <c r="P31" s="43"/>
      <c r="Q31" s="42"/>
      <c r="R31" s="42"/>
      <c r="S31" s="42"/>
      <c r="T31" s="42"/>
      <c r="AA31" s="108"/>
      <c r="AB31" s="108"/>
    </row>
    <row r="32" spans="1:28" ht="15.75" x14ac:dyDescent="0.25">
      <c r="A32" s="7"/>
      <c r="B32"/>
      <c r="C32" s="63"/>
      <c r="D32" s="29"/>
      <c r="E32" s="29"/>
      <c r="F32" s="29"/>
      <c r="G32" s="70" t="s">
        <v>38</v>
      </c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</row>
    <row r="33" spans="1:20" ht="15.75" x14ac:dyDescent="0.25">
      <c r="C33" s="30"/>
      <c r="D33" s="31"/>
      <c r="E33" s="31"/>
      <c r="F33" s="32"/>
      <c r="G33" s="70" t="s">
        <v>35</v>
      </c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</row>
    <row r="34" spans="1:20" ht="15.75" x14ac:dyDescent="0.25">
      <c r="A34" s="67" t="s">
        <v>18</v>
      </c>
      <c r="B34"/>
      <c r="C34" s="121" t="s">
        <v>76</v>
      </c>
      <c r="D34" s="121"/>
      <c r="E34" s="121"/>
      <c r="F34" s="121"/>
      <c r="G34" s="70" t="s">
        <v>37</v>
      </c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</row>
    <row r="35" spans="1:20" ht="15" x14ac:dyDescent="0.25">
      <c r="C35" s="121"/>
      <c r="D35" s="121"/>
      <c r="E35" s="121"/>
      <c r="F35" s="121"/>
      <c r="G35" s="58"/>
      <c r="H35" s="29"/>
      <c r="I35" s="61"/>
    </row>
    <row r="36" spans="1:20" ht="15.75" x14ac:dyDescent="0.25">
      <c r="A36" s="68" t="s">
        <v>36</v>
      </c>
      <c r="B36" s="53"/>
      <c r="C36" s="121"/>
      <c r="D36" s="121"/>
      <c r="E36" s="121"/>
      <c r="F36" s="121"/>
      <c r="G36" s="70" t="s">
        <v>22</v>
      </c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</row>
    <row r="37" spans="1:20" ht="15" x14ac:dyDescent="0.25">
      <c r="C37" s="121"/>
      <c r="D37" s="121"/>
      <c r="E37" s="121"/>
      <c r="F37" s="121"/>
      <c r="G37" s="58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</row>
    <row r="38" spans="1:20" ht="15" x14ac:dyDescent="0.25">
      <c r="A38" s="53" t="s">
        <v>21</v>
      </c>
      <c r="B38" s="53"/>
      <c r="C38" s="33" t="s">
        <v>42</v>
      </c>
      <c r="D38" s="34"/>
      <c r="E38" s="34"/>
      <c r="F38" s="35"/>
      <c r="G38" s="5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</row>
    <row r="39" spans="1:20" ht="15" x14ac:dyDescent="0.25">
      <c r="A39" s="54"/>
      <c r="B39" s="54"/>
      <c r="C39" s="55"/>
      <c r="D39" s="31"/>
      <c r="E39" s="31"/>
      <c r="F39" s="32"/>
      <c r="G39" s="5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</row>
    <row r="40" spans="1:20" ht="15" x14ac:dyDescent="0.25">
      <c r="C40" s="3"/>
      <c r="D40" s="4"/>
      <c r="E40" s="4"/>
      <c r="F40" s="5"/>
      <c r="G40" s="5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</row>
    <row r="41" spans="1:20" x14ac:dyDescent="0.2">
      <c r="H41" s="56"/>
      <c r="I41" s="62"/>
    </row>
  </sheetData>
  <mergeCells count="26">
    <mergeCell ref="C27:F27"/>
    <mergeCell ref="I27:T27"/>
    <mergeCell ref="F1:P1"/>
    <mergeCell ref="F2:P2"/>
    <mergeCell ref="C5:F5"/>
    <mergeCell ref="H5:K5"/>
    <mergeCell ref="M5:P5"/>
    <mergeCell ref="C36:F36"/>
    <mergeCell ref="H36:T36"/>
    <mergeCell ref="C28:F28"/>
    <mergeCell ref="I28:T28"/>
    <mergeCell ref="C29:F29"/>
    <mergeCell ref="C30:F30"/>
    <mergeCell ref="I30:T30"/>
    <mergeCell ref="C31:F31"/>
    <mergeCell ref="H32:T32"/>
    <mergeCell ref="H33:T33"/>
    <mergeCell ref="C34:F34"/>
    <mergeCell ref="H34:T34"/>
    <mergeCell ref="C35:F35"/>
    <mergeCell ref="I29:T29"/>
    <mergeCell ref="C37:F37"/>
    <mergeCell ref="H37:T37"/>
    <mergeCell ref="H38:T38"/>
    <mergeCell ref="H39:T39"/>
    <mergeCell ref="H40:T40"/>
  </mergeCells>
  <conditionalFormatting sqref="L9:M9">
    <cfRule type="cellIs" dxfId="127" priority="63" stopIfTrue="1" operator="between">
      <formula>1</formula>
      <formula>300</formula>
    </cfRule>
    <cfRule type="cellIs" dxfId="126" priority="64" stopIfTrue="1" operator="lessThanOrEqual">
      <formula>0</formula>
    </cfRule>
  </conditionalFormatting>
  <conditionalFormatting sqref="H9:K9">
    <cfRule type="cellIs" dxfId="125" priority="61" stopIfTrue="1" operator="between">
      <formula>1</formula>
      <formula>300</formula>
    </cfRule>
    <cfRule type="cellIs" dxfId="124" priority="62" stopIfTrue="1" operator="lessThanOrEqual">
      <formula>0</formula>
    </cfRule>
  </conditionalFormatting>
  <conditionalFormatting sqref="L10:M10">
    <cfRule type="cellIs" dxfId="123" priority="59" stopIfTrue="1" operator="between">
      <formula>1</formula>
      <formula>300</formula>
    </cfRule>
    <cfRule type="cellIs" dxfId="122" priority="60" stopIfTrue="1" operator="lessThanOrEqual">
      <formula>0</formula>
    </cfRule>
  </conditionalFormatting>
  <conditionalFormatting sqref="H10:K10">
    <cfRule type="cellIs" dxfId="121" priority="57" stopIfTrue="1" operator="between">
      <formula>1</formula>
      <formula>300</formula>
    </cfRule>
    <cfRule type="cellIs" dxfId="120" priority="58" stopIfTrue="1" operator="lessThanOrEqual">
      <formula>0</formula>
    </cfRule>
  </conditionalFormatting>
  <conditionalFormatting sqref="L11:M11">
    <cfRule type="cellIs" dxfId="119" priority="55" stopIfTrue="1" operator="between">
      <formula>1</formula>
      <formula>300</formula>
    </cfRule>
    <cfRule type="cellIs" dxfId="118" priority="56" stopIfTrue="1" operator="lessThanOrEqual">
      <formula>0</formula>
    </cfRule>
  </conditionalFormatting>
  <conditionalFormatting sqref="H11:K11">
    <cfRule type="cellIs" dxfId="117" priority="53" stopIfTrue="1" operator="between">
      <formula>1</formula>
      <formula>300</formula>
    </cfRule>
    <cfRule type="cellIs" dxfId="116" priority="54" stopIfTrue="1" operator="lessThanOrEqual">
      <formula>0</formula>
    </cfRule>
  </conditionalFormatting>
  <conditionalFormatting sqref="L12:M12">
    <cfRule type="cellIs" dxfId="115" priority="51" stopIfTrue="1" operator="between">
      <formula>1</formula>
      <formula>300</formula>
    </cfRule>
    <cfRule type="cellIs" dxfId="114" priority="52" stopIfTrue="1" operator="lessThanOrEqual">
      <formula>0</formula>
    </cfRule>
  </conditionalFormatting>
  <conditionalFormatting sqref="H12:K12">
    <cfRule type="cellIs" dxfId="113" priority="49" stopIfTrue="1" operator="between">
      <formula>1</formula>
      <formula>300</formula>
    </cfRule>
    <cfRule type="cellIs" dxfId="112" priority="50" stopIfTrue="1" operator="lessThanOrEqual">
      <formula>0</formula>
    </cfRule>
  </conditionalFormatting>
  <conditionalFormatting sqref="L13:M13">
    <cfRule type="cellIs" dxfId="111" priority="47" stopIfTrue="1" operator="between">
      <formula>1</formula>
      <formula>300</formula>
    </cfRule>
    <cfRule type="cellIs" dxfId="110" priority="48" stopIfTrue="1" operator="lessThanOrEqual">
      <formula>0</formula>
    </cfRule>
  </conditionalFormatting>
  <conditionalFormatting sqref="H13:K13">
    <cfRule type="cellIs" dxfId="109" priority="45" stopIfTrue="1" operator="between">
      <formula>1</formula>
      <formula>300</formula>
    </cfRule>
    <cfRule type="cellIs" dxfId="108" priority="46" stopIfTrue="1" operator="lessThanOrEqual">
      <formula>0</formula>
    </cfRule>
  </conditionalFormatting>
  <conditionalFormatting sqref="L14:M14">
    <cfRule type="cellIs" dxfId="107" priority="43" stopIfTrue="1" operator="between">
      <formula>1</formula>
      <formula>300</formula>
    </cfRule>
    <cfRule type="cellIs" dxfId="106" priority="44" stopIfTrue="1" operator="lessThanOrEqual">
      <formula>0</formula>
    </cfRule>
  </conditionalFormatting>
  <conditionalFormatting sqref="H14:K14">
    <cfRule type="cellIs" dxfId="105" priority="41" stopIfTrue="1" operator="between">
      <formula>1</formula>
      <formula>300</formula>
    </cfRule>
    <cfRule type="cellIs" dxfId="104" priority="42" stopIfTrue="1" operator="lessThanOrEqual">
      <formula>0</formula>
    </cfRule>
  </conditionalFormatting>
  <conditionalFormatting sqref="L15:M15">
    <cfRule type="cellIs" dxfId="103" priority="39" stopIfTrue="1" operator="between">
      <formula>1</formula>
      <formula>300</formula>
    </cfRule>
    <cfRule type="cellIs" dxfId="102" priority="40" stopIfTrue="1" operator="lessThanOrEqual">
      <formula>0</formula>
    </cfRule>
  </conditionalFormatting>
  <conditionalFormatting sqref="H15:K15">
    <cfRule type="cellIs" dxfId="101" priority="37" stopIfTrue="1" operator="between">
      <formula>1</formula>
      <formula>300</formula>
    </cfRule>
    <cfRule type="cellIs" dxfId="100" priority="38" stopIfTrue="1" operator="lessThanOrEqual">
      <formula>0</formula>
    </cfRule>
  </conditionalFormatting>
  <conditionalFormatting sqref="L16:M16">
    <cfRule type="cellIs" dxfId="99" priority="35" stopIfTrue="1" operator="between">
      <formula>1</formula>
      <formula>300</formula>
    </cfRule>
    <cfRule type="cellIs" dxfId="98" priority="36" stopIfTrue="1" operator="lessThanOrEqual">
      <formula>0</formula>
    </cfRule>
  </conditionalFormatting>
  <conditionalFormatting sqref="H16:K16">
    <cfRule type="cellIs" dxfId="97" priority="33" stopIfTrue="1" operator="between">
      <formula>1</formula>
      <formula>300</formula>
    </cfRule>
    <cfRule type="cellIs" dxfId="96" priority="34" stopIfTrue="1" operator="lessThanOrEqual">
      <formula>0</formula>
    </cfRule>
  </conditionalFormatting>
  <conditionalFormatting sqref="L17:M17">
    <cfRule type="cellIs" dxfId="95" priority="31" stopIfTrue="1" operator="between">
      <formula>1</formula>
      <formula>300</formula>
    </cfRule>
    <cfRule type="cellIs" dxfId="94" priority="32" stopIfTrue="1" operator="lessThanOrEqual">
      <formula>0</formula>
    </cfRule>
  </conditionalFormatting>
  <conditionalFormatting sqref="H17:K17">
    <cfRule type="cellIs" dxfId="93" priority="29" stopIfTrue="1" operator="between">
      <formula>1</formula>
      <formula>300</formula>
    </cfRule>
    <cfRule type="cellIs" dxfId="92" priority="30" stopIfTrue="1" operator="lessThanOrEqual">
      <formula>0</formula>
    </cfRule>
  </conditionalFormatting>
  <conditionalFormatting sqref="L18:M18">
    <cfRule type="cellIs" dxfId="91" priority="27" stopIfTrue="1" operator="between">
      <formula>1</formula>
      <formula>300</formula>
    </cfRule>
    <cfRule type="cellIs" dxfId="90" priority="28" stopIfTrue="1" operator="lessThanOrEqual">
      <formula>0</formula>
    </cfRule>
  </conditionalFormatting>
  <conditionalFormatting sqref="H18:K18">
    <cfRule type="cellIs" dxfId="89" priority="25" stopIfTrue="1" operator="between">
      <formula>1</formula>
      <formula>300</formula>
    </cfRule>
    <cfRule type="cellIs" dxfId="88" priority="26" stopIfTrue="1" operator="lessThanOrEqual">
      <formula>0</formula>
    </cfRule>
  </conditionalFormatting>
  <conditionalFormatting sqref="L19:M19">
    <cfRule type="cellIs" dxfId="87" priority="23" stopIfTrue="1" operator="between">
      <formula>1</formula>
      <formula>300</formula>
    </cfRule>
    <cfRule type="cellIs" dxfId="86" priority="24" stopIfTrue="1" operator="lessThanOrEqual">
      <formula>0</formula>
    </cfRule>
  </conditionalFormatting>
  <conditionalFormatting sqref="H19:K19">
    <cfRule type="cellIs" dxfId="85" priority="21" stopIfTrue="1" operator="between">
      <formula>1</formula>
      <formula>300</formula>
    </cfRule>
    <cfRule type="cellIs" dxfId="84" priority="22" stopIfTrue="1" operator="lessThanOrEqual">
      <formula>0</formula>
    </cfRule>
  </conditionalFormatting>
  <conditionalFormatting sqref="L20:M20">
    <cfRule type="cellIs" dxfId="83" priority="19" stopIfTrue="1" operator="between">
      <formula>1</formula>
      <formula>300</formula>
    </cfRule>
    <cfRule type="cellIs" dxfId="82" priority="20" stopIfTrue="1" operator="lessThanOrEqual">
      <formula>0</formula>
    </cfRule>
  </conditionalFormatting>
  <conditionalFormatting sqref="H20:K20">
    <cfRule type="cellIs" dxfId="81" priority="17" stopIfTrue="1" operator="between">
      <formula>1</formula>
      <formula>300</formula>
    </cfRule>
    <cfRule type="cellIs" dxfId="80" priority="18" stopIfTrue="1" operator="lessThanOrEqual">
      <formula>0</formula>
    </cfRule>
  </conditionalFormatting>
  <conditionalFormatting sqref="L21:M21">
    <cfRule type="cellIs" dxfId="79" priority="15" stopIfTrue="1" operator="between">
      <formula>1</formula>
      <formula>300</formula>
    </cfRule>
    <cfRule type="cellIs" dxfId="78" priority="16" stopIfTrue="1" operator="lessThanOrEqual">
      <formula>0</formula>
    </cfRule>
  </conditionalFormatting>
  <conditionalFormatting sqref="H21:K21">
    <cfRule type="cellIs" dxfId="77" priority="13" stopIfTrue="1" operator="between">
      <formula>1</formula>
      <formula>300</formula>
    </cfRule>
    <cfRule type="cellIs" dxfId="76" priority="14" stopIfTrue="1" operator="lessThanOrEqual">
      <formula>0</formula>
    </cfRule>
  </conditionalFormatting>
  <conditionalFormatting sqref="L22:M22">
    <cfRule type="cellIs" dxfId="75" priority="11" stopIfTrue="1" operator="between">
      <formula>1</formula>
      <formula>300</formula>
    </cfRule>
    <cfRule type="cellIs" dxfId="74" priority="12" stopIfTrue="1" operator="lessThanOrEqual">
      <formula>0</formula>
    </cfRule>
  </conditionalFormatting>
  <conditionalFormatting sqref="H22:K22">
    <cfRule type="cellIs" dxfId="73" priority="9" stopIfTrue="1" operator="between">
      <formula>1</formula>
      <formula>300</formula>
    </cfRule>
    <cfRule type="cellIs" dxfId="72" priority="10" stopIfTrue="1" operator="lessThanOrEqual">
      <formula>0</formula>
    </cfRule>
  </conditionalFormatting>
  <conditionalFormatting sqref="L23:M23">
    <cfRule type="cellIs" dxfId="71" priority="7" stopIfTrue="1" operator="between">
      <formula>1</formula>
      <formula>300</formula>
    </cfRule>
    <cfRule type="cellIs" dxfId="70" priority="8" stopIfTrue="1" operator="lessThanOrEqual">
      <formula>0</formula>
    </cfRule>
  </conditionalFormatting>
  <conditionalFormatting sqref="H23:K23">
    <cfRule type="cellIs" dxfId="69" priority="5" stopIfTrue="1" operator="between">
      <formula>1</formula>
      <formula>300</formula>
    </cfRule>
    <cfRule type="cellIs" dxfId="68" priority="6" stopIfTrue="1" operator="lessThanOrEqual">
      <formula>0</formula>
    </cfRule>
  </conditionalFormatting>
  <conditionalFormatting sqref="L24:M24">
    <cfRule type="cellIs" dxfId="67" priority="3" stopIfTrue="1" operator="between">
      <formula>1</formula>
      <formula>300</formula>
    </cfRule>
    <cfRule type="cellIs" dxfId="66" priority="4" stopIfTrue="1" operator="lessThanOrEqual">
      <formula>0</formula>
    </cfRule>
  </conditionalFormatting>
  <conditionalFormatting sqref="H24:K24">
    <cfRule type="cellIs" dxfId="65" priority="1" stopIfTrue="1" operator="between">
      <formula>1</formula>
      <formula>300</formula>
    </cfRule>
    <cfRule type="cellIs" dxfId="64" priority="2" stopIfTrue="1" operator="lessThanOrEqual">
      <formula>0</formula>
    </cfRule>
  </conditionalFormatting>
  <dataValidations count="2">
    <dataValidation type="list" allowBlank="1" showInputMessage="1" showErrorMessage="1" errorTitle="Feil_i_vektklasse" error="Feil verdi i vektklasse" sqref="A9:A24" xr:uid="{09CCC057-94CA-764A-AA37-5AF927F9CE71}">
      <formula1>"40,45,49,55,59,64,71,76,81,+81,81+,87,+87,87+,49,55,61,67,73,81,89,96,102,+102,102+,109,+109,109+"</formula1>
    </dataValidation>
    <dataValidation type="list" allowBlank="1" showInputMessage="1" showErrorMessage="1" errorTitle="Feil_i_kategori" error="Feil verdi i kategori" sqref="C9:C13" xr:uid="{0BF10C04-E95E-B14E-83B4-8037D6658907}">
      <formula1>"UM,JM,SM,UK,JK,SK,M1,M2,M3,M4,M5,M6,M7,M8,M9,M10,K1,K2,K3,K4,K5,K6,K7,K8,K9,K10"</formula1>
    </dataValidation>
  </dataValidations>
  <pageMargins left="0.27559055118110237" right="0.35433070866141736" top="0.27559055118110237" bottom="0.27559055118110237" header="0.5" footer="0.5"/>
  <pageSetup paperSize="9" scale="78" orientation="landscape" copies="2" r:id="rId1"/>
  <headerFooter alignWithMargins="0"/>
  <ignoredErrors>
    <ignoredError sqref="N9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9F4E8-DC9E-1B4C-8AE0-C9AAE0E3A7B2}">
  <sheetPr>
    <pageSetUpPr autoPageBreaks="0" fitToPage="1"/>
  </sheetPr>
  <dimension ref="A1:AB41"/>
  <sheetViews>
    <sheetView showGridLines="0" showRowColHeaders="0" showZeros="0" showOutlineSymbols="0" zoomScaleNormal="100" zoomScaleSheetLayoutView="75" zoomScalePageLayoutView="120" workbookViewId="0">
      <selection activeCell="H32" sqref="H32:T32"/>
    </sheetView>
  </sheetViews>
  <sheetFormatPr baseColWidth="10" defaultColWidth="9.140625" defaultRowHeight="12.75" x14ac:dyDescent="0.2"/>
  <cols>
    <col min="1" max="1" width="6.28515625" style="2" customWidth="1"/>
    <col min="2" max="2" width="8.7109375" style="2" customWidth="1"/>
    <col min="3" max="3" width="6.28515625" style="38" customWidth="1"/>
    <col min="4" max="4" width="10.7109375" style="2" customWidth="1"/>
    <col min="5" max="5" width="3.85546875" style="2" customWidth="1"/>
    <col min="6" max="6" width="27.7109375" style="6" customWidth="1"/>
    <col min="7" max="7" width="20.28515625" style="6" customWidth="1"/>
    <col min="8" max="8" width="7.140625" style="2" customWidth="1"/>
    <col min="9" max="9" width="7.140625" style="45" customWidth="1"/>
    <col min="10" max="13" width="7.140625" style="2" customWidth="1"/>
    <col min="14" max="16" width="7.7109375" style="2" customWidth="1"/>
    <col min="17" max="17" width="10.7109375" style="40" customWidth="1"/>
    <col min="18" max="18" width="11.28515625" style="40" customWidth="1"/>
    <col min="19" max="20" width="5.7109375" style="40" customWidth="1"/>
    <col min="21" max="21" width="14.140625" style="5" customWidth="1"/>
    <col min="22" max="24" width="9.140625" style="5" hidden="1" customWidth="1"/>
    <col min="25" max="25" width="7.85546875" style="5" hidden="1" customWidth="1"/>
    <col min="26" max="26" width="9.140625" style="5" hidden="1" customWidth="1"/>
    <col min="27" max="28" width="9.140625" style="4" hidden="1" customWidth="1"/>
    <col min="29" max="16384" width="9.140625" style="5"/>
  </cols>
  <sheetData>
    <row r="1" spans="1:28" ht="53.25" customHeight="1" x14ac:dyDescent="0.8">
      <c r="F1" s="123" t="s">
        <v>39</v>
      </c>
      <c r="G1" s="123"/>
      <c r="H1" s="123"/>
      <c r="I1" s="123"/>
      <c r="J1" s="123"/>
      <c r="K1" s="123"/>
      <c r="L1" s="123"/>
      <c r="M1" s="123"/>
      <c r="N1" s="123"/>
      <c r="O1" s="123"/>
      <c r="P1" s="123"/>
    </row>
    <row r="2" spans="1:28" ht="24.75" customHeight="1" x14ac:dyDescent="0.5">
      <c r="F2" s="124" t="s">
        <v>34</v>
      </c>
      <c r="G2" s="124"/>
      <c r="H2" s="124"/>
      <c r="I2" s="124"/>
      <c r="J2" s="124"/>
      <c r="K2" s="124"/>
      <c r="L2" s="124"/>
      <c r="M2" s="124"/>
      <c r="N2" s="124"/>
      <c r="O2" s="124"/>
      <c r="P2" s="124"/>
    </row>
    <row r="4" spans="1:28" ht="12" customHeight="1" x14ac:dyDescent="0.2"/>
    <row r="5" spans="1:28" s="7" customFormat="1" ht="15.75" x14ac:dyDescent="0.25">
      <c r="A5" s="36"/>
      <c r="B5" s="71" t="s">
        <v>27</v>
      </c>
      <c r="C5" s="125" t="s">
        <v>20</v>
      </c>
      <c r="D5" s="125"/>
      <c r="E5" s="125"/>
      <c r="F5" s="125"/>
      <c r="G5" s="72" t="s">
        <v>0</v>
      </c>
      <c r="H5" s="126"/>
      <c r="I5" s="126"/>
      <c r="J5" s="126"/>
      <c r="K5" s="126"/>
      <c r="L5" s="71" t="s">
        <v>1</v>
      </c>
      <c r="M5" s="127"/>
      <c r="N5" s="127"/>
      <c r="O5" s="127"/>
      <c r="P5" s="127"/>
      <c r="Q5" s="71" t="s">
        <v>2</v>
      </c>
      <c r="R5" s="99"/>
      <c r="S5" s="73" t="s">
        <v>24</v>
      </c>
      <c r="T5" s="87">
        <v>2</v>
      </c>
      <c r="AA5" s="108"/>
      <c r="AB5" s="108"/>
    </row>
    <row r="6" spans="1:28" x14ac:dyDescent="0.2">
      <c r="Z6" s="113" t="s">
        <v>46</v>
      </c>
      <c r="AA6" s="113" t="s">
        <v>46</v>
      </c>
      <c r="AB6" s="113" t="s">
        <v>46</v>
      </c>
    </row>
    <row r="7" spans="1:28" s="1" customFormat="1" x14ac:dyDescent="0.2">
      <c r="A7" s="25" t="s">
        <v>3</v>
      </c>
      <c r="B7" s="17" t="s">
        <v>4</v>
      </c>
      <c r="C7" s="37" t="s">
        <v>25</v>
      </c>
      <c r="D7" s="17" t="s">
        <v>5</v>
      </c>
      <c r="E7" s="17" t="s">
        <v>30</v>
      </c>
      <c r="F7" s="17" t="s">
        <v>6</v>
      </c>
      <c r="G7" s="17" t="s">
        <v>7</v>
      </c>
      <c r="H7" s="17"/>
      <c r="I7" s="39" t="s">
        <v>8</v>
      </c>
      <c r="J7" s="12"/>
      <c r="K7" s="17"/>
      <c r="L7" s="12" t="s">
        <v>9</v>
      </c>
      <c r="M7" s="12"/>
      <c r="N7" s="51" t="s">
        <v>28</v>
      </c>
      <c r="O7" s="12"/>
      <c r="P7" s="17" t="s">
        <v>10</v>
      </c>
      <c r="Q7" s="20" t="s">
        <v>11</v>
      </c>
      <c r="R7" s="65" t="s">
        <v>11</v>
      </c>
      <c r="S7" s="20" t="s">
        <v>12</v>
      </c>
      <c r="T7" s="27" t="s">
        <v>19</v>
      </c>
      <c r="U7" s="27" t="s">
        <v>13</v>
      </c>
      <c r="V7" s="11"/>
      <c r="Z7" s="114" t="s">
        <v>47</v>
      </c>
      <c r="AA7" s="114" t="s">
        <v>47</v>
      </c>
      <c r="AB7" s="114" t="s">
        <v>47</v>
      </c>
    </row>
    <row r="8" spans="1:28" s="1" customFormat="1" x14ac:dyDescent="0.2">
      <c r="A8" s="26" t="s">
        <v>14</v>
      </c>
      <c r="B8" s="18" t="s">
        <v>15</v>
      </c>
      <c r="C8" s="19" t="s">
        <v>26</v>
      </c>
      <c r="D8" s="18" t="s">
        <v>23</v>
      </c>
      <c r="E8" s="18" t="s">
        <v>31</v>
      </c>
      <c r="F8" s="18"/>
      <c r="G8" s="18"/>
      <c r="H8" s="23">
        <v>1</v>
      </c>
      <c r="I8" s="50">
        <v>2</v>
      </c>
      <c r="J8" s="22">
        <v>3</v>
      </c>
      <c r="K8" s="23">
        <v>1</v>
      </c>
      <c r="L8" s="24">
        <v>2</v>
      </c>
      <c r="M8" s="22">
        <v>3</v>
      </c>
      <c r="N8" s="52" t="s">
        <v>29</v>
      </c>
      <c r="O8" s="44"/>
      <c r="P8" s="18" t="s">
        <v>16</v>
      </c>
      <c r="Q8" s="21"/>
      <c r="R8" s="21" t="s">
        <v>41</v>
      </c>
      <c r="S8" s="21"/>
      <c r="T8" s="28"/>
      <c r="U8" s="28"/>
      <c r="W8" s="1" t="s">
        <v>50</v>
      </c>
      <c r="X8" s="1" t="s">
        <v>40</v>
      </c>
      <c r="Y8" s="109" t="s">
        <v>41</v>
      </c>
      <c r="Z8" s="114" t="s">
        <v>48</v>
      </c>
      <c r="AA8" s="114" t="s">
        <v>51</v>
      </c>
      <c r="AB8" s="114" t="s">
        <v>49</v>
      </c>
    </row>
    <row r="9" spans="1:28" s="10" customFormat="1" ht="20.100000000000001" customHeight="1" x14ac:dyDescent="0.2">
      <c r="A9" s="91"/>
      <c r="B9" s="74"/>
      <c r="C9" s="75"/>
      <c r="D9" s="76"/>
      <c r="E9" s="88"/>
      <c r="F9" s="77"/>
      <c r="G9" s="77"/>
      <c r="H9" s="92"/>
      <c r="I9" s="93"/>
      <c r="J9" s="94"/>
      <c r="K9" s="95"/>
      <c r="L9" s="96"/>
      <c r="M9" s="96"/>
      <c r="N9" s="78">
        <f t="shared" ref="N9:N24" si="0">IF(MAX(H9:J9)&lt;0,0,TRUNC(MAX(H9:J9)/1)*1)</f>
        <v>0</v>
      </c>
      <c r="O9" s="78">
        <f t="shared" ref="O9:O24" si="1">IF(MAX(K9:M9)&lt;0,0,TRUNC(MAX(K9:M9)/1)*1)</f>
        <v>0</v>
      </c>
      <c r="P9" s="78">
        <f t="shared" ref="P9:P23" si="2">IF(N9=0,0,IF(O9=0,0,SUM(N9:O9)))</f>
        <v>0</v>
      </c>
      <c r="Q9" s="101" t="str">
        <f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100" t="str">
        <f>IF(Y9=1,Q9*AB9,"")</f>
        <v/>
      </c>
      <c r="S9" s="79"/>
      <c r="T9" s="80"/>
      <c r="U9" s="81" t="str">
        <f>IF(P9="","",IF(B9="","",IF((W9="k"),IF(B9&gt;153.655,1,IF(B9&lt;28,10^(0.783497476*LOG10(28/153.655)^2),10^(0.783497476*LOG10(B9/153.655)^2))),IF(B9&gt;175.508,1,IF(B9&lt;32,10^(0.75194503*LOG10(32/175.508)^2),10^(0.75194503*LOG10(B9/175.508)^2))))))</f>
        <v/>
      </c>
      <c r="V9" s="89">
        <f>R5</f>
        <v>0</v>
      </c>
      <c r="W9" s="64" t="b">
        <f>IF(ISNUMBER(FIND("M",C9)),"m",IF(ISNUMBER(FIND("K",C9)),"k"))</f>
        <v>0</v>
      </c>
      <c r="X9" s="106">
        <f>IF(OR(D9="",V9=""),0,(YEAR(V9)-YEAR(D9)))</f>
        <v>0</v>
      </c>
      <c r="Y9" s="116">
        <f>IF(X9&gt;34,1,0)</f>
        <v>0</v>
      </c>
      <c r="Z9" s="10" t="b">
        <f>IF(Y9=1,LOOKUP(X9,'Meltzer-Faber'!A3:A63,'Meltzer-Faber'!B3:B63))</f>
        <v>0</v>
      </c>
      <c r="AA9" s="110" t="b">
        <f>IF(Y9=1,LOOKUP(X9,'Meltzer-Faber'!A3:A63,'Meltzer-Faber'!C3:C63))</f>
        <v>0</v>
      </c>
      <c r="AB9" s="117" t="str">
        <f>IF(W9="m",Z9,IF(W9="k",AA9,""))</f>
        <v/>
      </c>
    </row>
    <row r="10" spans="1:28" s="10" customFormat="1" ht="20.100000000000001" customHeight="1" x14ac:dyDescent="0.2">
      <c r="A10" s="91"/>
      <c r="B10" s="74"/>
      <c r="C10" s="75"/>
      <c r="D10" s="76"/>
      <c r="E10" s="88"/>
      <c r="F10" s="77"/>
      <c r="G10" s="77"/>
      <c r="H10" s="92"/>
      <c r="I10" s="93"/>
      <c r="J10" s="94"/>
      <c r="K10" s="95"/>
      <c r="L10" s="96"/>
      <c r="M10" s="96"/>
      <c r="N10" s="78">
        <f t="shared" si="0"/>
        <v>0</v>
      </c>
      <c r="O10" s="78">
        <f t="shared" si="1"/>
        <v>0</v>
      </c>
      <c r="P10" s="78">
        <f t="shared" si="2"/>
        <v>0</v>
      </c>
      <c r="Q10" s="100" t="str">
        <f t="shared" ref="Q10:Q24" si="3">IF(P10="","",IF(B10="","",IF((W10="k"),IF(B10&gt;153.655,P10,IF(B10&lt;28,10^(0.783497476*LOG10(28/153.655)^2)*P10,10^(0.783497476*LOG10(B10/153.655)^2)*P10)),IF(B10&gt;175.508,P10,IF(B10&lt;32,10^(0.75194503*LOG10(32/175.508)^2)*P10,10^(0.75194503*LOG10(B10/175.508)^2)*P10)))))</f>
        <v/>
      </c>
      <c r="R10" s="100" t="str">
        <f t="shared" ref="R10:R24" si="4">IF(Y10=1,Q10*AB10,"")</f>
        <v/>
      </c>
      <c r="S10" s="82"/>
      <c r="T10" s="83"/>
      <c r="U10" s="81" t="str">
        <f t="shared" ref="U10:U24" si="5">IF(P10="","",IF(B10="","",IF((W10="k"),IF(B10&gt;153.655,1,IF(B10&lt;28,10^(0.783497476*LOG10(28/153.655)^2),10^(0.783497476*LOG10(B10/153.655)^2))),IF(B10&gt;175.508,1,IF(B10&lt;32,10^(0.75194503*LOG10(32/175.508)^2),10^(0.75194503*LOG10(B10/175.508)^2))))))</f>
        <v/>
      </c>
      <c r="V10" s="89">
        <f>R5</f>
        <v>0</v>
      </c>
      <c r="W10" s="64" t="b">
        <f t="shared" ref="W10:W24" si="6">IF(ISNUMBER(FIND("M",C10)),"m",IF(ISNUMBER(FIND("K",C10)),"k"))</f>
        <v>0</v>
      </c>
      <c r="X10" s="106">
        <f>IF(OR(D10="",V10=""),0,(YEAR(V10)-YEAR(D10)))</f>
        <v>0</v>
      </c>
      <c r="Y10" s="115">
        <f>IF(X10&gt;34,1,0)</f>
        <v>0</v>
      </c>
      <c r="Z10" s="10" t="b">
        <f>IF(Y10=1,LOOKUP(X10,'Meltzer-Faber'!A3:A63,'Meltzer-Faber'!B3:B63))</f>
        <v>0</v>
      </c>
      <c r="AA10" s="110" t="b">
        <f>IF(Y10=1,LOOKUP(X10,'Meltzer-Faber'!A3:A63,'Meltzer-Faber'!C3:C63))</f>
        <v>0</v>
      </c>
      <c r="AB10" s="117" t="str">
        <f t="shared" ref="AB10:AB24" si="7">IF(W10="m",Z10,IF(W10="k",AA10,""))</f>
        <v/>
      </c>
    </row>
    <row r="11" spans="1:28" s="10" customFormat="1" ht="20.100000000000001" customHeight="1" x14ac:dyDescent="0.2">
      <c r="A11" s="91"/>
      <c r="B11" s="74"/>
      <c r="C11" s="75"/>
      <c r="D11" s="76"/>
      <c r="E11" s="88"/>
      <c r="F11" s="77"/>
      <c r="G11" s="77"/>
      <c r="H11" s="92"/>
      <c r="I11" s="93"/>
      <c r="J11" s="94"/>
      <c r="K11" s="95"/>
      <c r="L11" s="96"/>
      <c r="M11" s="96"/>
      <c r="N11" s="78">
        <f t="shared" si="0"/>
        <v>0</v>
      </c>
      <c r="O11" s="78">
        <f t="shared" si="1"/>
        <v>0</v>
      </c>
      <c r="P11" s="78">
        <f t="shared" si="2"/>
        <v>0</v>
      </c>
      <c r="Q11" s="100" t="str">
        <f t="shared" si="3"/>
        <v/>
      </c>
      <c r="R11" s="100" t="str">
        <f t="shared" si="4"/>
        <v/>
      </c>
      <c r="S11" s="82"/>
      <c r="T11" s="83"/>
      <c r="U11" s="81" t="str">
        <f t="shared" si="5"/>
        <v/>
      </c>
      <c r="V11" s="89">
        <f>R5</f>
        <v>0</v>
      </c>
      <c r="W11" s="64" t="b">
        <f t="shared" si="6"/>
        <v>0</v>
      </c>
      <c r="X11" s="106">
        <f>IF(OR(D11="",V11=""),0,(YEAR(V11)-YEAR(D11)))</f>
        <v>0</v>
      </c>
      <c r="Y11" s="107">
        <f t="shared" ref="Y11:Y24" si="8">IF(X11&gt;34,1,0)</f>
        <v>0</v>
      </c>
      <c r="Z11" s="10" t="b">
        <f>IF(Y11=1,LOOKUP(X11,'Meltzer-Faber'!A3:A63,'Meltzer-Faber'!B3:B63))</f>
        <v>0</v>
      </c>
      <c r="AA11" s="110" t="b">
        <f>IF(Y11=1,LOOKUP(X11,'Meltzer-Faber'!A3:A63,'Meltzer-Faber'!C3:C63))</f>
        <v>0</v>
      </c>
      <c r="AB11" s="117" t="str">
        <f t="shared" si="7"/>
        <v/>
      </c>
    </row>
    <row r="12" spans="1:28" s="10" customFormat="1" ht="20.100000000000001" customHeight="1" x14ac:dyDescent="0.2">
      <c r="A12" s="91"/>
      <c r="B12" s="74"/>
      <c r="C12" s="75"/>
      <c r="D12" s="76"/>
      <c r="E12" s="88"/>
      <c r="F12" s="77"/>
      <c r="G12" s="77"/>
      <c r="H12" s="92"/>
      <c r="I12" s="93"/>
      <c r="J12" s="94"/>
      <c r="K12" s="95"/>
      <c r="L12" s="96"/>
      <c r="M12" s="96"/>
      <c r="N12" s="78">
        <f t="shared" si="0"/>
        <v>0</v>
      </c>
      <c r="O12" s="78">
        <f t="shared" si="1"/>
        <v>0</v>
      </c>
      <c r="P12" s="78">
        <f t="shared" si="2"/>
        <v>0</v>
      </c>
      <c r="Q12" s="100" t="str">
        <f t="shared" si="3"/>
        <v/>
      </c>
      <c r="R12" s="100" t="str">
        <f t="shared" si="4"/>
        <v/>
      </c>
      <c r="S12" s="82"/>
      <c r="T12" s="83" t="s">
        <v>20</v>
      </c>
      <c r="U12" s="81" t="str">
        <f t="shared" si="5"/>
        <v/>
      </c>
      <c r="V12" s="89">
        <f>R5</f>
        <v>0</v>
      </c>
      <c r="W12" s="64" t="b">
        <f t="shared" si="6"/>
        <v>0</v>
      </c>
      <c r="X12" s="106">
        <f>IF(OR(D12="",V12=""),0,(YEAR(V12)-YEAR(D12)))</f>
        <v>0</v>
      </c>
      <c r="Y12" s="107">
        <f t="shared" si="8"/>
        <v>0</v>
      </c>
      <c r="Z12" s="10" t="b">
        <f>IF(Y12=1,LOOKUP(X12,'Meltzer-Faber'!A3:A63,'Meltzer-Faber'!B3:B63))</f>
        <v>0</v>
      </c>
      <c r="AA12" s="110" t="b">
        <f>IF(Y12=1,LOOKUP(X12,'Meltzer-Faber'!A3:A63,'Meltzer-Faber'!C3:C63))</f>
        <v>0</v>
      </c>
      <c r="AB12" s="117" t="str">
        <f t="shared" si="7"/>
        <v/>
      </c>
    </row>
    <row r="13" spans="1:28" s="10" customFormat="1" ht="20.100000000000001" customHeight="1" x14ac:dyDescent="0.2">
      <c r="A13" s="91"/>
      <c r="B13" s="74"/>
      <c r="C13" s="75"/>
      <c r="D13" s="76"/>
      <c r="E13" s="88"/>
      <c r="F13" s="77"/>
      <c r="G13" s="77"/>
      <c r="H13" s="92"/>
      <c r="I13" s="93"/>
      <c r="J13" s="94"/>
      <c r="K13" s="95"/>
      <c r="L13" s="96"/>
      <c r="M13" s="96"/>
      <c r="N13" s="78">
        <f t="shared" si="0"/>
        <v>0</v>
      </c>
      <c r="O13" s="78">
        <f t="shared" si="1"/>
        <v>0</v>
      </c>
      <c r="P13" s="78">
        <f t="shared" si="2"/>
        <v>0</v>
      </c>
      <c r="Q13" s="100" t="str">
        <f t="shared" si="3"/>
        <v/>
      </c>
      <c r="R13" s="100" t="str">
        <f t="shared" si="4"/>
        <v/>
      </c>
      <c r="S13" s="82"/>
      <c r="T13" s="83" t="s">
        <v>20</v>
      </c>
      <c r="U13" s="81" t="str">
        <f t="shared" si="5"/>
        <v/>
      </c>
      <c r="V13" s="89">
        <f>R5</f>
        <v>0</v>
      </c>
      <c r="W13" s="64" t="b">
        <f t="shared" si="6"/>
        <v>0</v>
      </c>
      <c r="X13" s="106">
        <f t="shared" ref="X13:X24" si="9">IF(OR(D13="",V13=""),0,(YEAR(V13)-YEAR(D13)))</f>
        <v>0</v>
      </c>
      <c r="Y13" s="107">
        <f t="shared" si="8"/>
        <v>0</v>
      </c>
      <c r="Z13" s="10" t="b">
        <f>IF(Y13=1,LOOKUP(X13,'Meltzer-Faber'!A3:A63,'Meltzer-Faber'!B3:B63))</f>
        <v>0</v>
      </c>
      <c r="AA13" s="110" t="b">
        <f>IF(Y13=1,LOOKUP(X13,'Meltzer-Faber'!A3:A63,'Meltzer-Faber'!C3:C63))</f>
        <v>0</v>
      </c>
      <c r="AB13" s="117" t="str">
        <f t="shared" si="7"/>
        <v/>
      </c>
    </row>
    <row r="14" spans="1:28" s="10" customFormat="1" ht="20.100000000000001" customHeight="1" x14ac:dyDescent="0.2">
      <c r="A14" s="91"/>
      <c r="B14" s="74"/>
      <c r="C14" s="75"/>
      <c r="D14" s="76"/>
      <c r="E14" s="88"/>
      <c r="F14" s="90"/>
      <c r="G14" s="77"/>
      <c r="H14" s="92"/>
      <c r="I14" s="93"/>
      <c r="J14" s="94"/>
      <c r="K14" s="95"/>
      <c r="L14" s="96"/>
      <c r="M14" s="96"/>
      <c r="N14" s="78">
        <f t="shared" si="0"/>
        <v>0</v>
      </c>
      <c r="O14" s="78">
        <f t="shared" si="1"/>
        <v>0</v>
      </c>
      <c r="P14" s="78">
        <f t="shared" si="2"/>
        <v>0</v>
      </c>
      <c r="Q14" s="100" t="str">
        <f t="shared" si="3"/>
        <v/>
      </c>
      <c r="R14" s="100" t="str">
        <f t="shared" si="4"/>
        <v/>
      </c>
      <c r="S14" s="82"/>
      <c r="T14" s="83" t="s">
        <v>20</v>
      </c>
      <c r="U14" s="81" t="str">
        <f t="shared" si="5"/>
        <v/>
      </c>
      <c r="V14" s="89">
        <f>R5</f>
        <v>0</v>
      </c>
      <c r="W14" s="64" t="b">
        <f t="shared" si="6"/>
        <v>0</v>
      </c>
      <c r="X14" s="106">
        <f t="shared" si="9"/>
        <v>0</v>
      </c>
      <c r="Y14" s="107">
        <f t="shared" si="8"/>
        <v>0</v>
      </c>
      <c r="Z14" s="10" t="b">
        <f>IF(Y14=1,LOOKUP(X14,'Meltzer-Faber'!A3:A63,'Meltzer-Faber'!B3:B63))</f>
        <v>0</v>
      </c>
      <c r="AA14" s="110" t="b">
        <f>IF(Y14=1,LOOKUP(X14,'Meltzer-Faber'!A3:A63,'Meltzer-Faber'!C3:C63))</f>
        <v>0</v>
      </c>
      <c r="AB14" s="117" t="str">
        <f t="shared" si="7"/>
        <v/>
      </c>
    </row>
    <row r="15" spans="1:28" s="10" customFormat="1" ht="20.100000000000001" customHeight="1" x14ac:dyDescent="0.2">
      <c r="A15" s="91"/>
      <c r="B15" s="74"/>
      <c r="C15" s="75"/>
      <c r="D15" s="76"/>
      <c r="E15" s="88"/>
      <c r="F15" s="90"/>
      <c r="G15" s="77"/>
      <c r="H15" s="92"/>
      <c r="I15" s="93"/>
      <c r="J15" s="94"/>
      <c r="K15" s="95"/>
      <c r="L15" s="96"/>
      <c r="M15" s="96"/>
      <c r="N15" s="78">
        <f t="shared" si="0"/>
        <v>0</v>
      </c>
      <c r="O15" s="78">
        <f t="shared" si="1"/>
        <v>0</v>
      </c>
      <c r="P15" s="78">
        <f t="shared" si="2"/>
        <v>0</v>
      </c>
      <c r="Q15" s="100" t="str">
        <f t="shared" si="3"/>
        <v/>
      </c>
      <c r="R15" s="100" t="str">
        <f t="shared" si="4"/>
        <v/>
      </c>
      <c r="S15" s="82"/>
      <c r="T15" s="83"/>
      <c r="U15" s="81" t="str">
        <f t="shared" si="5"/>
        <v/>
      </c>
      <c r="V15" s="89">
        <f>R5</f>
        <v>0</v>
      </c>
      <c r="W15" s="64" t="b">
        <f t="shared" si="6"/>
        <v>0</v>
      </c>
      <c r="X15" s="106">
        <f t="shared" si="9"/>
        <v>0</v>
      </c>
      <c r="Y15" s="107">
        <f t="shared" si="8"/>
        <v>0</v>
      </c>
      <c r="Z15" s="10" t="b">
        <f>IF(Y15=1,LOOKUP(X15,'Meltzer-Faber'!A3:A63,'Meltzer-Faber'!B3:B63))</f>
        <v>0</v>
      </c>
      <c r="AA15" s="110" t="b">
        <f>IF(Y15=1,LOOKUP(X15,'Meltzer-Faber'!A3:A63,'Meltzer-Faber'!C3:C63))</f>
        <v>0</v>
      </c>
      <c r="AB15" s="117" t="str">
        <f t="shared" si="7"/>
        <v/>
      </c>
    </row>
    <row r="16" spans="1:28" s="10" customFormat="1" ht="20.100000000000001" customHeight="1" x14ac:dyDescent="0.2">
      <c r="A16" s="91"/>
      <c r="B16" s="74"/>
      <c r="C16" s="75"/>
      <c r="D16" s="76"/>
      <c r="E16" s="88"/>
      <c r="F16" s="90"/>
      <c r="G16" s="77"/>
      <c r="H16" s="92"/>
      <c r="I16" s="93"/>
      <c r="J16" s="94"/>
      <c r="K16" s="95"/>
      <c r="L16" s="96"/>
      <c r="M16" s="96"/>
      <c r="N16" s="78">
        <f t="shared" si="0"/>
        <v>0</v>
      </c>
      <c r="O16" s="78">
        <f t="shared" si="1"/>
        <v>0</v>
      </c>
      <c r="P16" s="78">
        <f t="shared" si="2"/>
        <v>0</v>
      </c>
      <c r="Q16" s="100" t="str">
        <f t="shared" si="3"/>
        <v/>
      </c>
      <c r="R16" s="100" t="str">
        <f t="shared" si="4"/>
        <v/>
      </c>
      <c r="S16" s="82"/>
      <c r="T16" s="83"/>
      <c r="U16" s="81" t="str">
        <f t="shared" si="5"/>
        <v/>
      </c>
      <c r="V16" s="89">
        <f>R5</f>
        <v>0</v>
      </c>
      <c r="W16" s="64" t="b">
        <f t="shared" si="6"/>
        <v>0</v>
      </c>
      <c r="X16" s="106">
        <f t="shared" si="9"/>
        <v>0</v>
      </c>
      <c r="Y16" s="107">
        <f t="shared" si="8"/>
        <v>0</v>
      </c>
      <c r="Z16" s="10" t="b">
        <f>IF(Y16=1,LOOKUP(X16,'Meltzer-Faber'!A3:A63,'Meltzer-Faber'!B3:B63))</f>
        <v>0</v>
      </c>
      <c r="AA16" s="110" t="b">
        <f>IF(Y16=1,LOOKUP(X16,'Meltzer-Faber'!A3:A63,'Meltzer-Faber'!C3:C63))</f>
        <v>0</v>
      </c>
      <c r="AB16" s="117" t="str">
        <f t="shared" si="7"/>
        <v/>
      </c>
    </row>
    <row r="17" spans="1:28" s="10" customFormat="1" ht="20.100000000000001" customHeight="1" x14ac:dyDescent="0.2">
      <c r="A17" s="91"/>
      <c r="B17" s="74"/>
      <c r="C17" s="75"/>
      <c r="D17" s="76"/>
      <c r="E17" s="88"/>
      <c r="F17" s="90"/>
      <c r="G17" s="77"/>
      <c r="H17" s="92"/>
      <c r="I17" s="93"/>
      <c r="J17" s="94"/>
      <c r="K17" s="95"/>
      <c r="L17" s="96"/>
      <c r="M17" s="96"/>
      <c r="N17" s="78">
        <f t="shared" si="0"/>
        <v>0</v>
      </c>
      <c r="O17" s="78">
        <f t="shared" si="1"/>
        <v>0</v>
      </c>
      <c r="P17" s="78">
        <f t="shared" si="2"/>
        <v>0</v>
      </c>
      <c r="Q17" s="100" t="str">
        <f t="shared" si="3"/>
        <v/>
      </c>
      <c r="R17" s="100" t="str">
        <f t="shared" si="4"/>
        <v/>
      </c>
      <c r="S17" s="82"/>
      <c r="T17" s="83"/>
      <c r="U17" s="81" t="str">
        <f t="shared" si="5"/>
        <v/>
      </c>
      <c r="V17" s="89">
        <f>R5</f>
        <v>0</v>
      </c>
      <c r="W17" s="64" t="b">
        <f t="shared" si="6"/>
        <v>0</v>
      </c>
      <c r="X17" s="106">
        <f t="shared" si="9"/>
        <v>0</v>
      </c>
      <c r="Y17" s="107">
        <f t="shared" si="8"/>
        <v>0</v>
      </c>
      <c r="Z17" s="10" t="b">
        <f>IF(Y17=1,LOOKUP(X17,'Meltzer-Faber'!A3:A63,'Meltzer-Faber'!B3:B63))</f>
        <v>0</v>
      </c>
      <c r="AA17" s="110" t="b">
        <f>IF(Y17=1,LOOKUP(X17,'Meltzer-Faber'!A3:A63,'Meltzer-Faber'!C3:C63))</f>
        <v>0</v>
      </c>
      <c r="AB17" s="117" t="str">
        <f t="shared" si="7"/>
        <v/>
      </c>
    </row>
    <row r="18" spans="1:28" s="10" customFormat="1" ht="20.100000000000001" customHeight="1" x14ac:dyDescent="0.2">
      <c r="A18" s="91"/>
      <c r="B18" s="74"/>
      <c r="C18" s="75"/>
      <c r="D18" s="76"/>
      <c r="E18" s="88"/>
      <c r="F18" s="90"/>
      <c r="G18" s="77"/>
      <c r="H18" s="92"/>
      <c r="I18" s="93"/>
      <c r="J18" s="94"/>
      <c r="K18" s="95"/>
      <c r="L18" s="96"/>
      <c r="M18" s="96"/>
      <c r="N18" s="78">
        <f t="shared" si="0"/>
        <v>0</v>
      </c>
      <c r="O18" s="78">
        <f t="shared" si="1"/>
        <v>0</v>
      </c>
      <c r="P18" s="78">
        <f t="shared" si="2"/>
        <v>0</v>
      </c>
      <c r="Q18" s="100" t="str">
        <f t="shared" si="3"/>
        <v/>
      </c>
      <c r="R18" s="100" t="str">
        <f t="shared" si="4"/>
        <v/>
      </c>
      <c r="S18" s="82"/>
      <c r="T18" s="83" t="s">
        <v>20</v>
      </c>
      <c r="U18" s="81" t="str">
        <f t="shared" si="5"/>
        <v/>
      </c>
      <c r="V18" s="89">
        <f>R5</f>
        <v>0</v>
      </c>
      <c r="W18" s="64" t="b">
        <f t="shared" si="6"/>
        <v>0</v>
      </c>
      <c r="X18" s="106">
        <f t="shared" si="9"/>
        <v>0</v>
      </c>
      <c r="Y18" s="107">
        <f t="shared" si="8"/>
        <v>0</v>
      </c>
      <c r="Z18" s="10" t="b">
        <f>IF(Y18=1,LOOKUP(X18,'Meltzer-Faber'!A3:A63,'Meltzer-Faber'!B3:B63))</f>
        <v>0</v>
      </c>
      <c r="AA18" s="110" t="b">
        <f>IF(Y18=1,LOOKUP(X18,'Meltzer-Faber'!A3:A63,'Meltzer-Faber'!C3:C63))</f>
        <v>0</v>
      </c>
      <c r="AB18" s="117" t="str">
        <f t="shared" si="7"/>
        <v/>
      </c>
    </row>
    <row r="19" spans="1:28" s="10" customFormat="1" ht="20.100000000000001" customHeight="1" x14ac:dyDescent="0.2">
      <c r="A19" s="91"/>
      <c r="B19" s="74"/>
      <c r="C19" s="75"/>
      <c r="D19" s="76"/>
      <c r="E19" s="88"/>
      <c r="F19" s="90"/>
      <c r="G19" s="77"/>
      <c r="H19" s="92"/>
      <c r="I19" s="93"/>
      <c r="J19" s="94"/>
      <c r="K19" s="95"/>
      <c r="L19" s="96"/>
      <c r="M19" s="96"/>
      <c r="N19" s="78">
        <f t="shared" si="0"/>
        <v>0</v>
      </c>
      <c r="O19" s="78">
        <f t="shared" si="1"/>
        <v>0</v>
      </c>
      <c r="P19" s="78">
        <f t="shared" si="2"/>
        <v>0</v>
      </c>
      <c r="Q19" s="100" t="str">
        <f t="shared" si="3"/>
        <v/>
      </c>
      <c r="R19" s="100" t="str">
        <f t="shared" si="4"/>
        <v/>
      </c>
      <c r="S19" s="82"/>
      <c r="T19" s="83"/>
      <c r="U19" s="81" t="str">
        <f t="shared" si="5"/>
        <v/>
      </c>
      <c r="V19" s="89">
        <f>R5</f>
        <v>0</v>
      </c>
      <c r="W19" s="64" t="b">
        <f t="shared" si="6"/>
        <v>0</v>
      </c>
      <c r="X19" s="106">
        <f t="shared" si="9"/>
        <v>0</v>
      </c>
      <c r="Y19" s="107">
        <f t="shared" si="8"/>
        <v>0</v>
      </c>
      <c r="Z19" s="10" t="b">
        <f>IF(Y19=1,LOOKUP(X19,'Meltzer-Faber'!A3:A63,'Meltzer-Faber'!B3:B63))</f>
        <v>0</v>
      </c>
      <c r="AA19" s="110" t="b">
        <f>IF(Y19=1,LOOKUP(X19,'Meltzer-Faber'!A3:A63,'Meltzer-Faber'!C3:C63))</f>
        <v>0</v>
      </c>
      <c r="AB19" s="117" t="str">
        <f t="shared" si="7"/>
        <v/>
      </c>
    </row>
    <row r="20" spans="1:28" s="10" customFormat="1" ht="20.100000000000001" customHeight="1" x14ac:dyDescent="0.2">
      <c r="A20" s="91"/>
      <c r="B20" s="74"/>
      <c r="C20" s="75"/>
      <c r="D20" s="76"/>
      <c r="E20" s="88"/>
      <c r="F20" s="90"/>
      <c r="G20" s="77"/>
      <c r="H20" s="92"/>
      <c r="I20" s="93"/>
      <c r="J20" s="94"/>
      <c r="K20" s="95"/>
      <c r="L20" s="96"/>
      <c r="M20" s="96"/>
      <c r="N20" s="78">
        <f t="shared" si="0"/>
        <v>0</v>
      </c>
      <c r="O20" s="78">
        <f t="shared" si="1"/>
        <v>0</v>
      </c>
      <c r="P20" s="78">
        <f t="shared" si="2"/>
        <v>0</v>
      </c>
      <c r="Q20" s="100" t="str">
        <f t="shared" si="3"/>
        <v/>
      </c>
      <c r="R20" s="100" t="str">
        <f t="shared" si="4"/>
        <v/>
      </c>
      <c r="S20" s="82"/>
      <c r="T20" s="83"/>
      <c r="U20" s="81" t="str">
        <f t="shared" si="5"/>
        <v/>
      </c>
      <c r="V20" s="89">
        <f>R5</f>
        <v>0</v>
      </c>
      <c r="W20" s="64" t="b">
        <f t="shared" si="6"/>
        <v>0</v>
      </c>
      <c r="X20" s="106">
        <f t="shared" si="9"/>
        <v>0</v>
      </c>
      <c r="Y20" s="107">
        <f t="shared" si="8"/>
        <v>0</v>
      </c>
      <c r="Z20" s="10" t="b">
        <f>IF(Y20=1,LOOKUP(X20,'Meltzer-Faber'!A3:A63,'Meltzer-Faber'!B3:B63))</f>
        <v>0</v>
      </c>
      <c r="AA20" s="110" t="b">
        <f>IF(Y20=1,LOOKUP(X20,'Meltzer-Faber'!A3:A63,'Meltzer-Faber'!C3:C63))</f>
        <v>0</v>
      </c>
      <c r="AB20" s="117" t="str">
        <f t="shared" si="7"/>
        <v/>
      </c>
    </row>
    <row r="21" spans="1:28" s="10" customFormat="1" ht="20.100000000000001" customHeight="1" x14ac:dyDescent="0.2">
      <c r="A21" s="91"/>
      <c r="B21" s="74"/>
      <c r="C21" s="75"/>
      <c r="D21" s="76"/>
      <c r="E21" s="88"/>
      <c r="F21" s="90"/>
      <c r="G21" s="77"/>
      <c r="H21" s="92"/>
      <c r="I21" s="93"/>
      <c r="J21" s="94"/>
      <c r="K21" s="95"/>
      <c r="L21" s="96"/>
      <c r="M21" s="96"/>
      <c r="N21" s="78">
        <f t="shared" si="0"/>
        <v>0</v>
      </c>
      <c r="O21" s="78">
        <f t="shared" si="1"/>
        <v>0</v>
      </c>
      <c r="P21" s="78">
        <f t="shared" si="2"/>
        <v>0</v>
      </c>
      <c r="Q21" s="100" t="str">
        <f t="shared" si="3"/>
        <v/>
      </c>
      <c r="R21" s="100" t="str">
        <f t="shared" si="4"/>
        <v/>
      </c>
      <c r="S21" s="82"/>
      <c r="T21" s="83"/>
      <c r="U21" s="81" t="str">
        <f t="shared" si="5"/>
        <v/>
      </c>
      <c r="V21" s="89">
        <f>R5</f>
        <v>0</v>
      </c>
      <c r="W21" s="64" t="b">
        <f t="shared" si="6"/>
        <v>0</v>
      </c>
      <c r="X21" s="106">
        <f t="shared" si="9"/>
        <v>0</v>
      </c>
      <c r="Y21" s="107">
        <f t="shared" si="8"/>
        <v>0</v>
      </c>
      <c r="Z21" s="10" t="b">
        <f>IF(Y21=1,LOOKUP(X21,'Meltzer-Faber'!A3:A63,'Meltzer-Faber'!B3:B63))</f>
        <v>0</v>
      </c>
      <c r="AA21" s="110" t="b">
        <f>IF(Y21=1,LOOKUP(X21,'Meltzer-Faber'!A3:A63,'Meltzer-Faber'!C3:C63))</f>
        <v>0</v>
      </c>
      <c r="AB21" s="117" t="str">
        <f t="shared" si="7"/>
        <v/>
      </c>
    </row>
    <row r="22" spans="1:28" s="10" customFormat="1" ht="20.100000000000001" customHeight="1" x14ac:dyDescent="0.2">
      <c r="A22" s="91"/>
      <c r="B22" s="74"/>
      <c r="C22" s="75"/>
      <c r="D22" s="76"/>
      <c r="E22" s="88"/>
      <c r="F22" s="90"/>
      <c r="G22" s="77"/>
      <c r="H22" s="92"/>
      <c r="I22" s="93"/>
      <c r="J22" s="94"/>
      <c r="K22" s="95"/>
      <c r="L22" s="96"/>
      <c r="M22" s="96"/>
      <c r="N22" s="78">
        <f t="shared" si="0"/>
        <v>0</v>
      </c>
      <c r="O22" s="78">
        <f t="shared" si="1"/>
        <v>0</v>
      </c>
      <c r="P22" s="78">
        <f t="shared" si="2"/>
        <v>0</v>
      </c>
      <c r="Q22" s="100" t="str">
        <f t="shared" si="3"/>
        <v/>
      </c>
      <c r="R22" s="100" t="str">
        <f t="shared" si="4"/>
        <v/>
      </c>
      <c r="S22" s="82"/>
      <c r="T22" s="83"/>
      <c r="U22" s="81" t="str">
        <f t="shared" si="5"/>
        <v/>
      </c>
      <c r="V22" s="89">
        <f>R5</f>
        <v>0</v>
      </c>
      <c r="W22" s="64" t="b">
        <f t="shared" si="6"/>
        <v>0</v>
      </c>
      <c r="X22" s="106">
        <f t="shared" si="9"/>
        <v>0</v>
      </c>
      <c r="Y22" s="107">
        <f t="shared" si="8"/>
        <v>0</v>
      </c>
      <c r="Z22" s="10" t="b">
        <f>IF(Y22=1,LOOKUP(X22,'Meltzer-Faber'!A3:A63,'Meltzer-Faber'!B3:B63))</f>
        <v>0</v>
      </c>
      <c r="AA22" s="110" t="b">
        <f>IF(Y22=1,LOOKUP(X22,'Meltzer-Faber'!A3:A63,'Meltzer-Faber'!C3:C63))</f>
        <v>0</v>
      </c>
      <c r="AB22" s="117" t="str">
        <f t="shared" si="7"/>
        <v/>
      </c>
    </row>
    <row r="23" spans="1:28" s="10" customFormat="1" ht="20.100000000000001" customHeight="1" x14ac:dyDescent="0.2">
      <c r="A23" s="91"/>
      <c r="B23" s="74"/>
      <c r="C23" s="75"/>
      <c r="D23" s="76"/>
      <c r="E23" s="88"/>
      <c r="F23" s="90"/>
      <c r="G23" s="77"/>
      <c r="H23" s="92"/>
      <c r="I23" s="93"/>
      <c r="J23" s="94"/>
      <c r="K23" s="95"/>
      <c r="L23" s="96"/>
      <c r="M23" s="96"/>
      <c r="N23" s="78">
        <f t="shared" si="0"/>
        <v>0</v>
      </c>
      <c r="O23" s="78">
        <f t="shared" si="1"/>
        <v>0</v>
      </c>
      <c r="P23" s="78">
        <f t="shared" si="2"/>
        <v>0</v>
      </c>
      <c r="Q23" s="100" t="str">
        <f t="shared" si="3"/>
        <v/>
      </c>
      <c r="R23" s="100" t="str">
        <f t="shared" si="4"/>
        <v/>
      </c>
      <c r="S23" s="82"/>
      <c r="T23" s="83"/>
      <c r="U23" s="81" t="str">
        <f t="shared" si="5"/>
        <v/>
      </c>
      <c r="V23" s="89">
        <f>R5</f>
        <v>0</v>
      </c>
      <c r="W23" s="64" t="b">
        <f t="shared" si="6"/>
        <v>0</v>
      </c>
      <c r="X23" s="106">
        <f t="shared" si="9"/>
        <v>0</v>
      </c>
      <c r="Y23" s="107">
        <f t="shared" si="8"/>
        <v>0</v>
      </c>
      <c r="Z23" s="10" t="b">
        <f>IF(Y23=1,LOOKUP(X23,'Meltzer-Faber'!A3:A63,'Meltzer-Faber'!B3:B63))</f>
        <v>0</v>
      </c>
      <c r="AA23" s="110" t="b">
        <f>IF(Y23=1,LOOKUP(X23,'Meltzer-Faber'!A3:A63,'Meltzer-Faber'!C3:C63))</f>
        <v>0</v>
      </c>
      <c r="AB23" s="117" t="str">
        <f t="shared" si="7"/>
        <v/>
      </c>
    </row>
    <row r="24" spans="1:28" s="10" customFormat="1" ht="20.100000000000001" customHeight="1" x14ac:dyDescent="0.2">
      <c r="A24" s="91"/>
      <c r="B24" s="74"/>
      <c r="C24" s="75"/>
      <c r="D24" s="76"/>
      <c r="E24" s="88"/>
      <c r="F24" s="90"/>
      <c r="G24" s="77"/>
      <c r="H24" s="92"/>
      <c r="I24" s="93"/>
      <c r="J24" s="94"/>
      <c r="K24" s="95"/>
      <c r="L24" s="96"/>
      <c r="M24" s="96"/>
      <c r="N24" s="78">
        <f t="shared" si="0"/>
        <v>0</v>
      </c>
      <c r="O24" s="78">
        <f t="shared" si="1"/>
        <v>0</v>
      </c>
      <c r="P24" s="84">
        <f>IF(N24=0,0,IF(O24=0,0,SUM(N24:O24)))</f>
        <v>0</v>
      </c>
      <c r="Q24" s="119" t="str">
        <f t="shared" si="3"/>
        <v/>
      </c>
      <c r="R24" s="100" t="str">
        <f t="shared" si="4"/>
        <v/>
      </c>
      <c r="S24" s="85"/>
      <c r="T24" s="86"/>
      <c r="U24" s="81" t="str">
        <f t="shared" si="5"/>
        <v/>
      </c>
      <c r="V24" s="89">
        <f>R5</f>
        <v>0</v>
      </c>
      <c r="W24" s="64" t="b">
        <f t="shared" si="6"/>
        <v>0</v>
      </c>
      <c r="X24" s="106">
        <f t="shared" si="9"/>
        <v>0</v>
      </c>
      <c r="Y24" s="107">
        <f t="shared" si="8"/>
        <v>0</v>
      </c>
      <c r="Z24" s="10" t="b">
        <f>IF(Y24=1,LOOKUP(X24,'Meltzer-Faber'!A3:A63,'Meltzer-Faber'!B3:B63))</f>
        <v>0</v>
      </c>
      <c r="AA24" s="110" t="b">
        <f>IF(Y24=1,LOOKUP(X24,'Meltzer-Faber'!A3:A63,'Meltzer-Faber'!C3:C63))</f>
        <v>0</v>
      </c>
      <c r="AB24" s="117" t="str">
        <f t="shared" si="7"/>
        <v/>
      </c>
    </row>
    <row r="25" spans="1:28" s="8" customFormat="1" ht="9" customHeight="1" x14ac:dyDescent="0.2">
      <c r="A25" s="13"/>
      <c r="B25" s="14"/>
      <c r="C25" s="15"/>
      <c r="D25" s="16"/>
      <c r="E25" s="16"/>
      <c r="F25" s="13"/>
      <c r="G25" s="13"/>
      <c r="H25" s="46"/>
      <c r="I25" s="47"/>
      <c r="J25" s="46"/>
      <c r="K25" s="46" t="s">
        <v>20</v>
      </c>
      <c r="L25" s="46"/>
      <c r="M25" s="46"/>
      <c r="N25" s="15"/>
      <c r="O25" s="15"/>
      <c r="P25" s="15"/>
      <c r="Q25" s="41"/>
      <c r="R25" s="41"/>
      <c r="S25" s="41"/>
      <c r="T25" s="49"/>
      <c r="U25" s="9"/>
      <c r="V25" s="1"/>
      <c r="W25" s="64"/>
      <c r="X25" s="106">
        <f t="shared" ref="X25" si="10">(YEAR(V25)-YEAR(D25))</f>
        <v>0</v>
      </c>
      <c r="Y25" s="107">
        <f t="shared" ref="Y25" si="11">IF(X26&gt;34,1,0)</f>
        <v>0</v>
      </c>
      <c r="AA25" s="111"/>
      <c r="AB25" s="111"/>
    </row>
    <row r="26" spans="1:28" customFormat="1" x14ac:dyDescent="0.2">
      <c r="H26" s="36"/>
      <c r="I26" s="48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V26" s="5"/>
      <c r="W26" s="5"/>
      <c r="X26" s="5"/>
      <c r="Y26" s="1"/>
      <c r="AA26" s="112"/>
      <c r="AB26" s="112"/>
    </row>
    <row r="27" spans="1:28" s="7" customFormat="1" ht="15.75" x14ac:dyDescent="0.25">
      <c r="A27" s="67" t="s">
        <v>17</v>
      </c>
      <c r="B27"/>
      <c r="C27" s="121"/>
      <c r="D27" s="121"/>
      <c r="E27" s="121"/>
      <c r="F27" s="121"/>
      <c r="G27" s="69" t="s">
        <v>33</v>
      </c>
      <c r="H27" s="63">
        <v>1</v>
      </c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Y27" s="1"/>
      <c r="AA27" s="108"/>
      <c r="AB27" s="108"/>
    </row>
    <row r="28" spans="1:28" s="7" customFormat="1" ht="15" x14ac:dyDescent="0.25">
      <c r="B28"/>
      <c r="C28" s="122" t="s">
        <v>20</v>
      </c>
      <c r="D28" s="122"/>
      <c r="E28" s="122"/>
      <c r="F28" s="122"/>
      <c r="G28" s="59" t="s">
        <v>20</v>
      </c>
      <c r="H28" s="63">
        <v>2</v>
      </c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AA28" s="108"/>
      <c r="AB28" s="108"/>
    </row>
    <row r="29" spans="1:28" s="7" customFormat="1" ht="15.75" x14ac:dyDescent="0.25">
      <c r="A29" s="67" t="s">
        <v>32</v>
      </c>
      <c r="B29"/>
      <c r="C29" s="122"/>
      <c r="D29" s="122"/>
      <c r="E29" s="122"/>
      <c r="F29" s="122"/>
      <c r="G29" s="60"/>
      <c r="H29" s="63">
        <v>3</v>
      </c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AA29" s="108"/>
      <c r="AB29" s="108"/>
    </row>
    <row r="30" spans="1:28" s="7" customFormat="1" ht="15" x14ac:dyDescent="0.25">
      <c r="A30" s="57"/>
      <c r="B30"/>
      <c r="C30" s="122"/>
      <c r="D30" s="122"/>
      <c r="E30" s="122"/>
      <c r="F30" s="122"/>
      <c r="G30" s="60"/>
      <c r="H30" s="63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W30" s="7" t="s">
        <v>20</v>
      </c>
      <c r="AA30" s="108"/>
      <c r="AB30" s="108"/>
    </row>
    <row r="31" spans="1:28" s="7" customFormat="1" ht="15" x14ac:dyDescent="0.25">
      <c r="A31" s="57"/>
      <c r="B31"/>
      <c r="C31" s="122"/>
      <c r="D31" s="122"/>
      <c r="E31" s="122"/>
      <c r="F31" s="122"/>
      <c r="G31" s="60"/>
      <c r="H31" s="63"/>
      <c r="I31" s="29"/>
      <c r="J31" s="43"/>
      <c r="K31" s="43"/>
      <c r="L31" s="43"/>
      <c r="M31" s="43"/>
      <c r="N31" s="43"/>
      <c r="O31" s="43"/>
      <c r="P31" s="43"/>
      <c r="Q31" s="42"/>
      <c r="R31" s="42"/>
      <c r="S31" s="42"/>
      <c r="T31" s="42"/>
      <c r="AA31" s="108"/>
      <c r="AB31" s="108"/>
    </row>
    <row r="32" spans="1:28" ht="15.75" x14ac:dyDescent="0.25">
      <c r="A32" s="7"/>
      <c r="B32"/>
      <c r="C32" s="63"/>
      <c r="D32" s="29"/>
      <c r="E32" s="29"/>
      <c r="F32" s="29"/>
      <c r="G32" s="70" t="s">
        <v>38</v>
      </c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</row>
    <row r="33" spans="1:20" ht="15.75" x14ac:dyDescent="0.25">
      <c r="C33" s="30"/>
      <c r="D33" s="31"/>
      <c r="E33" s="31"/>
      <c r="F33" s="32"/>
      <c r="G33" s="70" t="s">
        <v>35</v>
      </c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</row>
    <row r="34" spans="1:20" ht="15.75" x14ac:dyDescent="0.25">
      <c r="A34" s="67" t="s">
        <v>18</v>
      </c>
      <c r="B34"/>
      <c r="C34" s="121"/>
      <c r="D34" s="121"/>
      <c r="E34" s="121"/>
      <c r="F34" s="121"/>
      <c r="G34" s="70" t="s">
        <v>37</v>
      </c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</row>
    <row r="35" spans="1:20" ht="15" x14ac:dyDescent="0.25">
      <c r="C35" s="121"/>
      <c r="D35" s="121"/>
      <c r="E35" s="121"/>
      <c r="F35" s="121"/>
      <c r="G35" s="58"/>
      <c r="H35" s="29"/>
      <c r="I35" s="61"/>
    </row>
    <row r="36" spans="1:20" ht="15.75" x14ac:dyDescent="0.25">
      <c r="A36" s="68" t="s">
        <v>36</v>
      </c>
      <c r="B36" s="53"/>
      <c r="C36" s="121"/>
      <c r="D36" s="121"/>
      <c r="E36" s="121"/>
      <c r="F36" s="121"/>
      <c r="G36" s="70" t="s">
        <v>22</v>
      </c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</row>
    <row r="37" spans="1:20" ht="15" x14ac:dyDescent="0.25">
      <c r="C37" s="121"/>
      <c r="D37" s="121"/>
      <c r="E37" s="121"/>
      <c r="F37" s="121"/>
      <c r="G37" s="58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</row>
    <row r="38" spans="1:20" ht="15" x14ac:dyDescent="0.25">
      <c r="A38" s="53" t="s">
        <v>21</v>
      </c>
      <c r="B38" s="53"/>
      <c r="C38" s="33" t="s">
        <v>42</v>
      </c>
      <c r="D38" s="34"/>
      <c r="E38" s="34"/>
      <c r="F38" s="35"/>
      <c r="G38" s="5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</row>
    <row r="39" spans="1:20" ht="15" x14ac:dyDescent="0.25">
      <c r="A39" s="54"/>
      <c r="B39" s="54"/>
      <c r="C39" s="55"/>
      <c r="D39" s="31"/>
      <c r="E39" s="31"/>
      <c r="F39" s="32"/>
      <c r="G39" s="5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</row>
    <row r="40" spans="1:20" ht="15" x14ac:dyDescent="0.25">
      <c r="C40" s="3"/>
      <c r="D40" s="4"/>
      <c r="E40" s="4"/>
      <c r="F40" s="5"/>
      <c r="G40" s="5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</row>
    <row r="41" spans="1:20" x14ac:dyDescent="0.2">
      <c r="H41" s="56"/>
      <c r="I41" s="62"/>
    </row>
  </sheetData>
  <mergeCells count="26">
    <mergeCell ref="C37:F37"/>
    <mergeCell ref="H37:T37"/>
    <mergeCell ref="H38:T38"/>
    <mergeCell ref="H39:T39"/>
    <mergeCell ref="H40:T40"/>
    <mergeCell ref="C36:F36"/>
    <mergeCell ref="H36:T36"/>
    <mergeCell ref="C28:F28"/>
    <mergeCell ref="I28:T28"/>
    <mergeCell ref="C29:F29"/>
    <mergeCell ref="C30:F30"/>
    <mergeCell ref="I30:T30"/>
    <mergeCell ref="C31:F31"/>
    <mergeCell ref="H32:T32"/>
    <mergeCell ref="H33:T33"/>
    <mergeCell ref="C34:F34"/>
    <mergeCell ref="H34:T34"/>
    <mergeCell ref="C35:F35"/>
    <mergeCell ref="I29:T29"/>
    <mergeCell ref="C27:F27"/>
    <mergeCell ref="I27:T27"/>
    <mergeCell ref="F1:P1"/>
    <mergeCell ref="F2:P2"/>
    <mergeCell ref="C5:F5"/>
    <mergeCell ref="H5:K5"/>
    <mergeCell ref="M5:P5"/>
  </mergeCells>
  <conditionalFormatting sqref="L9:M9">
    <cfRule type="cellIs" dxfId="63" priority="63" stopIfTrue="1" operator="between">
      <formula>1</formula>
      <formula>300</formula>
    </cfRule>
    <cfRule type="cellIs" dxfId="62" priority="64" stopIfTrue="1" operator="lessThanOrEqual">
      <formula>0</formula>
    </cfRule>
  </conditionalFormatting>
  <conditionalFormatting sqref="H9:K9">
    <cfRule type="cellIs" dxfId="61" priority="61" stopIfTrue="1" operator="between">
      <formula>1</formula>
      <formula>300</formula>
    </cfRule>
    <cfRule type="cellIs" dxfId="60" priority="62" stopIfTrue="1" operator="lessThanOrEqual">
      <formula>0</formula>
    </cfRule>
  </conditionalFormatting>
  <conditionalFormatting sqref="L10:M10">
    <cfRule type="cellIs" dxfId="59" priority="59" stopIfTrue="1" operator="between">
      <formula>1</formula>
      <formula>300</formula>
    </cfRule>
    <cfRule type="cellIs" dxfId="58" priority="60" stopIfTrue="1" operator="lessThanOrEqual">
      <formula>0</formula>
    </cfRule>
  </conditionalFormatting>
  <conditionalFormatting sqref="H10:K10">
    <cfRule type="cellIs" dxfId="57" priority="57" stopIfTrue="1" operator="between">
      <formula>1</formula>
      <formula>300</formula>
    </cfRule>
    <cfRule type="cellIs" dxfId="56" priority="58" stopIfTrue="1" operator="lessThanOrEqual">
      <formula>0</formula>
    </cfRule>
  </conditionalFormatting>
  <conditionalFormatting sqref="L11:M11">
    <cfRule type="cellIs" dxfId="55" priority="55" stopIfTrue="1" operator="between">
      <formula>1</formula>
      <formula>300</formula>
    </cfRule>
    <cfRule type="cellIs" dxfId="54" priority="56" stopIfTrue="1" operator="lessThanOrEqual">
      <formula>0</formula>
    </cfRule>
  </conditionalFormatting>
  <conditionalFormatting sqref="H11:K11">
    <cfRule type="cellIs" dxfId="53" priority="53" stopIfTrue="1" operator="between">
      <formula>1</formula>
      <formula>300</formula>
    </cfRule>
    <cfRule type="cellIs" dxfId="52" priority="54" stopIfTrue="1" operator="lessThanOrEqual">
      <formula>0</formula>
    </cfRule>
  </conditionalFormatting>
  <conditionalFormatting sqref="L12:M12">
    <cfRule type="cellIs" dxfId="51" priority="51" stopIfTrue="1" operator="between">
      <formula>1</formula>
      <formula>300</formula>
    </cfRule>
    <cfRule type="cellIs" dxfId="50" priority="52" stopIfTrue="1" operator="lessThanOrEqual">
      <formula>0</formula>
    </cfRule>
  </conditionalFormatting>
  <conditionalFormatting sqref="H12:K12">
    <cfRule type="cellIs" dxfId="49" priority="49" stopIfTrue="1" operator="between">
      <formula>1</formula>
      <formula>300</formula>
    </cfRule>
    <cfRule type="cellIs" dxfId="48" priority="50" stopIfTrue="1" operator="lessThanOrEqual">
      <formula>0</formula>
    </cfRule>
  </conditionalFormatting>
  <conditionalFormatting sqref="L13:M13">
    <cfRule type="cellIs" dxfId="47" priority="47" stopIfTrue="1" operator="between">
      <formula>1</formula>
      <formula>300</formula>
    </cfRule>
    <cfRule type="cellIs" dxfId="46" priority="48" stopIfTrue="1" operator="lessThanOrEqual">
      <formula>0</formula>
    </cfRule>
  </conditionalFormatting>
  <conditionalFormatting sqref="H13:K13">
    <cfRule type="cellIs" dxfId="45" priority="45" stopIfTrue="1" operator="between">
      <formula>1</formula>
      <formula>300</formula>
    </cfRule>
    <cfRule type="cellIs" dxfId="44" priority="46" stopIfTrue="1" operator="lessThanOrEqual">
      <formula>0</formula>
    </cfRule>
  </conditionalFormatting>
  <conditionalFormatting sqref="L14:M14">
    <cfRule type="cellIs" dxfId="43" priority="43" stopIfTrue="1" operator="between">
      <formula>1</formula>
      <formula>300</formula>
    </cfRule>
    <cfRule type="cellIs" dxfId="42" priority="44" stopIfTrue="1" operator="lessThanOrEqual">
      <formula>0</formula>
    </cfRule>
  </conditionalFormatting>
  <conditionalFormatting sqref="H14:K14">
    <cfRule type="cellIs" dxfId="41" priority="41" stopIfTrue="1" operator="between">
      <formula>1</formula>
      <formula>300</formula>
    </cfRule>
    <cfRule type="cellIs" dxfId="40" priority="42" stopIfTrue="1" operator="lessThanOrEqual">
      <formula>0</formula>
    </cfRule>
  </conditionalFormatting>
  <conditionalFormatting sqref="L15:M15">
    <cfRule type="cellIs" dxfId="39" priority="39" stopIfTrue="1" operator="between">
      <formula>1</formula>
      <formula>300</formula>
    </cfRule>
    <cfRule type="cellIs" dxfId="38" priority="40" stopIfTrue="1" operator="lessThanOrEqual">
      <formula>0</formula>
    </cfRule>
  </conditionalFormatting>
  <conditionalFormatting sqref="H15:K15">
    <cfRule type="cellIs" dxfId="37" priority="37" stopIfTrue="1" operator="between">
      <formula>1</formula>
      <formula>300</formula>
    </cfRule>
    <cfRule type="cellIs" dxfId="36" priority="38" stopIfTrue="1" operator="lessThanOrEqual">
      <formula>0</formula>
    </cfRule>
  </conditionalFormatting>
  <conditionalFormatting sqref="L16:M16">
    <cfRule type="cellIs" dxfId="35" priority="35" stopIfTrue="1" operator="between">
      <formula>1</formula>
      <formula>300</formula>
    </cfRule>
    <cfRule type="cellIs" dxfId="34" priority="36" stopIfTrue="1" operator="lessThanOrEqual">
      <formula>0</formula>
    </cfRule>
  </conditionalFormatting>
  <conditionalFormatting sqref="H16:K16">
    <cfRule type="cellIs" dxfId="33" priority="33" stopIfTrue="1" operator="between">
      <formula>1</formula>
      <formula>300</formula>
    </cfRule>
    <cfRule type="cellIs" dxfId="32" priority="34" stopIfTrue="1" operator="lessThanOrEqual">
      <formula>0</formula>
    </cfRule>
  </conditionalFormatting>
  <conditionalFormatting sqref="L17:M17">
    <cfRule type="cellIs" dxfId="31" priority="31" stopIfTrue="1" operator="between">
      <formula>1</formula>
      <formula>300</formula>
    </cfRule>
    <cfRule type="cellIs" dxfId="30" priority="32" stopIfTrue="1" operator="lessThanOrEqual">
      <formula>0</formula>
    </cfRule>
  </conditionalFormatting>
  <conditionalFormatting sqref="H17:K17">
    <cfRule type="cellIs" dxfId="29" priority="29" stopIfTrue="1" operator="between">
      <formula>1</formula>
      <formula>300</formula>
    </cfRule>
    <cfRule type="cellIs" dxfId="28" priority="30" stopIfTrue="1" operator="lessThanOrEqual">
      <formula>0</formula>
    </cfRule>
  </conditionalFormatting>
  <conditionalFormatting sqref="L18:M18">
    <cfRule type="cellIs" dxfId="27" priority="27" stopIfTrue="1" operator="between">
      <formula>1</formula>
      <formula>300</formula>
    </cfRule>
    <cfRule type="cellIs" dxfId="26" priority="28" stopIfTrue="1" operator="lessThanOrEqual">
      <formula>0</formula>
    </cfRule>
  </conditionalFormatting>
  <conditionalFormatting sqref="H18:K18">
    <cfRule type="cellIs" dxfId="25" priority="25" stopIfTrue="1" operator="between">
      <formula>1</formula>
      <formula>300</formula>
    </cfRule>
    <cfRule type="cellIs" dxfId="24" priority="26" stopIfTrue="1" operator="lessThanOrEqual">
      <formula>0</formula>
    </cfRule>
  </conditionalFormatting>
  <conditionalFormatting sqref="L19:M19">
    <cfRule type="cellIs" dxfId="23" priority="23" stopIfTrue="1" operator="between">
      <formula>1</formula>
      <formula>300</formula>
    </cfRule>
    <cfRule type="cellIs" dxfId="22" priority="24" stopIfTrue="1" operator="lessThanOrEqual">
      <formula>0</formula>
    </cfRule>
  </conditionalFormatting>
  <conditionalFormatting sqref="H19:K19">
    <cfRule type="cellIs" dxfId="21" priority="21" stopIfTrue="1" operator="between">
      <formula>1</formula>
      <formula>300</formula>
    </cfRule>
    <cfRule type="cellIs" dxfId="20" priority="22" stopIfTrue="1" operator="lessThanOrEqual">
      <formula>0</formula>
    </cfRule>
  </conditionalFormatting>
  <conditionalFormatting sqref="L20:M20">
    <cfRule type="cellIs" dxfId="19" priority="19" stopIfTrue="1" operator="between">
      <formula>1</formula>
      <formula>300</formula>
    </cfRule>
    <cfRule type="cellIs" dxfId="18" priority="20" stopIfTrue="1" operator="lessThanOrEqual">
      <formula>0</formula>
    </cfRule>
  </conditionalFormatting>
  <conditionalFormatting sqref="H20:K20">
    <cfRule type="cellIs" dxfId="17" priority="17" stopIfTrue="1" operator="between">
      <formula>1</formula>
      <formula>300</formula>
    </cfRule>
    <cfRule type="cellIs" dxfId="16" priority="18" stopIfTrue="1" operator="lessThanOrEqual">
      <formula>0</formula>
    </cfRule>
  </conditionalFormatting>
  <conditionalFormatting sqref="L21:M21">
    <cfRule type="cellIs" dxfId="15" priority="15" stopIfTrue="1" operator="between">
      <formula>1</formula>
      <formula>300</formula>
    </cfRule>
    <cfRule type="cellIs" dxfId="14" priority="16" stopIfTrue="1" operator="lessThanOrEqual">
      <formula>0</formula>
    </cfRule>
  </conditionalFormatting>
  <conditionalFormatting sqref="H21:K21">
    <cfRule type="cellIs" dxfId="13" priority="13" stopIfTrue="1" operator="between">
      <formula>1</formula>
      <formula>300</formula>
    </cfRule>
    <cfRule type="cellIs" dxfId="12" priority="14" stopIfTrue="1" operator="lessThanOrEqual">
      <formula>0</formula>
    </cfRule>
  </conditionalFormatting>
  <conditionalFormatting sqref="L22:M22">
    <cfRule type="cellIs" dxfId="11" priority="11" stopIfTrue="1" operator="between">
      <formula>1</formula>
      <formula>300</formula>
    </cfRule>
    <cfRule type="cellIs" dxfId="10" priority="12" stopIfTrue="1" operator="lessThanOrEqual">
      <formula>0</formula>
    </cfRule>
  </conditionalFormatting>
  <conditionalFormatting sqref="H22:K22">
    <cfRule type="cellIs" dxfId="9" priority="9" stopIfTrue="1" operator="between">
      <formula>1</formula>
      <formula>300</formula>
    </cfRule>
    <cfRule type="cellIs" dxfId="8" priority="10" stopIfTrue="1" operator="lessThanOrEqual">
      <formula>0</formula>
    </cfRule>
  </conditionalFormatting>
  <conditionalFormatting sqref="L23:M23">
    <cfRule type="cellIs" dxfId="7" priority="7" stopIfTrue="1" operator="between">
      <formula>1</formula>
      <formula>300</formula>
    </cfRule>
    <cfRule type="cellIs" dxfId="6" priority="8" stopIfTrue="1" operator="lessThanOrEqual">
      <formula>0</formula>
    </cfRule>
  </conditionalFormatting>
  <conditionalFormatting sqref="H23:K23">
    <cfRule type="cellIs" dxfId="5" priority="5" stopIfTrue="1" operator="between">
      <formula>1</formula>
      <formula>300</formula>
    </cfRule>
    <cfRule type="cellIs" dxfId="4" priority="6" stopIfTrue="1" operator="lessThanOrEqual">
      <formula>0</formula>
    </cfRule>
  </conditionalFormatting>
  <conditionalFormatting sqref="L24:M24">
    <cfRule type="cellIs" dxfId="3" priority="3" stopIfTrue="1" operator="between">
      <formula>1</formula>
      <formula>300</formula>
    </cfRule>
    <cfRule type="cellIs" dxfId="2" priority="4" stopIfTrue="1" operator="lessThanOrEqual">
      <formula>0</formula>
    </cfRule>
  </conditionalFormatting>
  <conditionalFormatting sqref="H24:K24">
    <cfRule type="cellIs" dxfId="1" priority="1" stopIfTrue="1" operator="between">
      <formula>1</formula>
      <formula>300</formula>
    </cfRule>
    <cfRule type="cellIs" dxfId="0" priority="2" stopIfTrue="1" operator="lessThanOrEqual">
      <formula>0</formula>
    </cfRule>
  </conditionalFormatting>
  <dataValidations count="2">
    <dataValidation type="list" allowBlank="1" showInputMessage="1" showErrorMessage="1" errorTitle="Feil_i_kategori" error="Feil verdi i kategori" sqref="C9:C13" xr:uid="{2A7BC7D0-7F0F-2441-A0FB-C743984D1D68}">
      <formula1>"UM,JM,SM,UK,JK,SK,M1,M2,M3,M4,M5,M6,M7,M8,M9,M10,K1,K2,K3,K4,K5,K6,K7,K8,K9,K10"</formula1>
    </dataValidation>
    <dataValidation type="list" allowBlank="1" showInputMessage="1" showErrorMessage="1" errorTitle="Feil_i_vektklasse" error="Feil verdi i vektklasse" sqref="A9:A24" xr:uid="{6FF3F9BB-A195-784A-8DFF-0E25B5637761}">
      <formula1>"40,45,49,55,59,64,71,76,81,+81,81+,87,+87,87+,49,55,61,67,73,81,89,96,102,+102,102+,109,+109,109+"</formula1>
    </dataValidation>
  </dataValidations>
  <pageMargins left="0.27559055118110237" right="0.35433070866141736" top="0.27559055118110237" bottom="0.27559055118110237" header="0.5" footer="0.5"/>
  <pageSetup paperSize="9" scale="78" orientation="landscape" copies="2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63"/>
  <sheetViews>
    <sheetView workbookViewId="0">
      <selection activeCell="E57" sqref="E57"/>
    </sheetView>
  </sheetViews>
  <sheetFormatPr baseColWidth="10" defaultColWidth="9.140625" defaultRowHeight="12.75" x14ac:dyDescent="0.2"/>
  <cols>
    <col min="1" max="1" width="11.28515625" customWidth="1"/>
    <col min="2" max="2" width="11.7109375" style="66" customWidth="1"/>
    <col min="3" max="3" width="12.28515625" bestFit="1" customWidth="1"/>
  </cols>
  <sheetData>
    <row r="1" spans="1:3" x14ac:dyDescent="0.2">
      <c r="A1" s="128" t="s">
        <v>43</v>
      </c>
      <c r="B1" s="128"/>
      <c r="C1" s="128"/>
    </row>
    <row r="2" spans="1:3" x14ac:dyDescent="0.2">
      <c r="A2" s="98" t="s">
        <v>40</v>
      </c>
      <c r="B2" s="97" t="s">
        <v>44</v>
      </c>
      <c r="C2" t="s">
        <v>45</v>
      </c>
    </row>
    <row r="3" spans="1:3" x14ac:dyDescent="0.2">
      <c r="A3" s="102">
        <v>30</v>
      </c>
      <c r="B3" s="97">
        <v>1</v>
      </c>
      <c r="C3" s="118">
        <v>1</v>
      </c>
    </row>
    <row r="4" spans="1:3" x14ac:dyDescent="0.2">
      <c r="A4" s="102">
        <v>31</v>
      </c>
      <c r="B4" s="97">
        <v>1.016</v>
      </c>
      <c r="C4" s="97">
        <v>1.016</v>
      </c>
    </row>
    <row r="5" spans="1:3" x14ac:dyDescent="0.2">
      <c r="A5" s="102">
        <v>32</v>
      </c>
      <c r="B5" s="97">
        <v>1.0309999999999999</v>
      </c>
      <c r="C5" s="97">
        <v>1.0169999999999999</v>
      </c>
    </row>
    <row r="6" spans="1:3" x14ac:dyDescent="0.2">
      <c r="A6" s="102">
        <v>33</v>
      </c>
      <c r="B6" s="97">
        <v>1.046</v>
      </c>
      <c r="C6" s="97">
        <v>1.046</v>
      </c>
    </row>
    <row r="7" spans="1:3" x14ac:dyDescent="0.2">
      <c r="A7" s="102">
        <v>34</v>
      </c>
      <c r="B7" s="97">
        <v>1.0589999999999999</v>
      </c>
      <c r="C7" s="97">
        <v>1.0589999999999999</v>
      </c>
    </row>
    <row r="8" spans="1:3" x14ac:dyDescent="0.2">
      <c r="A8" s="102">
        <v>35</v>
      </c>
      <c r="B8" s="97">
        <v>1.0720000000000001</v>
      </c>
      <c r="C8" s="97">
        <v>1.0720000000000001</v>
      </c>
    </row>
    <row r="9" spans="1:3" x14ac:dyDescent="0.2">
      <c r="A9" s="102">
        <v>36</v>
      </c>
      <c r="B9" s="97">
        <v>1.083</v>
      </c>
      <c r="C9" s="97">
        <v>1.0840000000000001</v>
      </c>
    </row>
    <row r="10" spans="1:3" x14ac:dyDescent="0.2">
      <c r="A10" s="102">
        <v>37</v>
      </c>
      <c r="B10" s="97">
        <v>1.0960000000000001</v>
      </c>
      <c r="C10" s="97">
        <v>1.097</v>
      </c>
    </row>
    <row r="11" spans="1:3" x14ac:dyDescent="0.2">
      <c r="A11" s="102">
        <v>38</v>
      </c>
      <c r="B11" s="97">
        <v>1.109</v>
      </c>
      <c r="C11" s="97">
        <v>1.1100000000000001</v>
      </c>
    </row>
    <row r="12" spans="1:3" x14ac:dyDescent="0.2">
      <c r="A12" s="102">
        <v>39</v>
      </c>
      <c r="B12" s="97">
        <v>1.1220000000000001</v>
      </c>
      <c r="C12" s="97">
        <v>1.1240000000000001</v>
      </c>
    </row>
    <row r="13" spans="1:3" x14ac:dyDescent="0.2">
      <c r="A13" s="102">
        <v>40</v>
      </c>
      <c r="B13" s="97">
        <v>1.135</v>
      </c>
      <c r="C13" s="97">
        <v>1.1379999999999999</v>
      </c>
    </row>
    <row r="14" spans="1:3" x14ac:dyDescent="0.2">
      <c r="A14" s="102">
        <v>41</v>
      </c>
      <c r="B14" s="97">
        <v>1.149</v>
      </c>
      <c r="C14" s="97">
        <v>1.153</v>
      </c>
    </row>
    <row r="15" spans="1:3" x14ac:dyDescent="0.2">
      <c r="A15" s="102">
        <v>42</v>
      </c>
      <c r="B15" s="97">
        <v>1.1619999999999999</v>
      </c>
      <c r="C15" s="97">
        <v>1.17</v>
      </c>
    </row>
    <row r="16" spans="1:3" x14ac:dyDescent="0.2">
      <c r="A16" s="102">
        <v>43</v>
      </c>
      <c r="B16" s="97">
        <v>1.1759999999999999</v>
      </c>
      <c r="C16" s="97">
        <v>1.1870000000000001</v>
      </c>
    </row>
    <row r="17" spans="1:3" x14ac:dyDescent="0.2">
      <c r="A17" s="102">
        <v>44</v>
      </c>
      <c r="B17" s="97">
        <v>1.1890000000000001</v>
      </c>
      <c r="C17" s="97">
        <v>1.2050000000000001</v>
      </c>
    </row>
    <row r="18" spans="1:3" x14ac:dyDescent="0.2">
      <c r="A18" s="102">
        <v>45</v>
      </c>
      <c r="B18" s="97">
        <v>1.2030000000000001</v>
      </c>
      <c r="C18" s="97">
        <v>1.2230000000000001</v>
      </c>
    </row>
    <row r="19" spans="1:3" x14ac:dyDescent="0.2">
      <c r="A19" s="102">
        <v>46</v>
      </c>
      <c r="B19" s="97">
        <v>1.218</v>
      </c>
      <c r="C19" s="97">
        <v>1.244</v>
      </c>
    </row>
    <row r="20" spans="1:3" x14ac:dyDescent="0.2">
      <c r="A20" s="102">
        <v>47</v>
      </c>
      <c r="B20" s="97">
        <v>1.2330000000000001</v>
      </c>
      <c r="C20" s="97">
        <v>1.2649999999999999</v>
      </c>
    </row>
    <row r="21" spans="1:3" x14ac:dyDescent="0.2">
      <c r="A21" s="102">
        <v>48</v>
      </c>
      <c r="B21" s="97">
        <v>1.248</v>
      </c>
      <c r="C21" s="97">
        <v>1.288</v>
      </c>
    </row>
    <row r="22" spans="1:3" x14ac:dyDescent="0.2">
      <c r="A22" s="102">
        <v>49</v>
      </c>
      <c r="B22" s="97">
        <v>1.2629999999999999</v>
      </c>
      <c r="C22" s="97">
        <v>1.3129999999999999</v>
      </c>
    </row>
    <row r="23" spans="1:3" x14ac:dyDescent="0.2">
      <c r="A23" s="102">
        <v>50</v>
      </c>
      <c r="B23" s="97">
        <v>1.2789999999999999</v>
      </c>
      <c r="C23" s="97">
        <v>1.34</v>
      </c>
    </row>
    <row r="24" spans="1:3" x14ac:dyDescent="0.2">
      <c r="A24" s="102">
        <v>51</v>
      </c>
      <c r="B24" s="97">
        <v>1.2969999999999999</v>
      </c>
      <c r="C24" s="97">
        <v>1.369</v>
      </c>
    </row>
    <row r="25" spans="1:3" x14ac:dyDescent="0.2">
      <c r="A25" s="102">
        <v>52</v>
      </c>
      <c r="B25" s="97">
        <v>1.3160000000000001</v>
      </c>
      <c r="C25" s="97">
        <v>1.401</v>
      </c>
    </row>
    <row r="26" spans="1:3" x14ac:dyDescent="0.2">
      <c r="A26" s="102">
        <v>53</v>
      </c>
      <c r="B26" s="97">
        <v>1.3380000000000001</v>
      </c>
      <c r="C26" s="97">
        <v>1.4350000000000001</v>
      </c>
    </row>
    <row r="27" spans="1:3" x14ac:dyDescent="0.2">
      <c r="A27" s="102">
        <v>54</v>
      </c>
      <c r="B27" s="97">
        <v>1.361</v>
      </c>
      <c r="C27" s="97">
        <v>1.47</v>
      </c>
    </row>
    <row r="28" spans="1:3" x14ac:dyDescent="0.2">
      <c r="A28" s="102">
        <v>55</v>
      </c>
      <c r="B28" s="97">
        <v>1.385</v>
      </c>
      <c r="C28" s="97">
        <v>1.5069999999999999</v>
      </c>
    </row>
    <row r="29" spans="1:3" ht="14.25" x14ac:dyDescent="0.2">
      <c r="A29" s="102">
        <v>56</v>
      </c>
      <c r="B29" s="97">
        <v>1.411</v>
      </c>
      <c r="C29" s="104">
        <v>1.5449999999999999</v>
      </c>
    </row>
    <row r="30" spans="1:3" ht="14.25" x14ac:dyDescent="0.2">
      <c r="A30" s="102">
        <v>57</v>
      </c>
      <c r="B30" s="97">
        <v>1.4370000000000001</v>
      </c>
      <c r="C30" s="103">
        <v>1.585</v>
      </c>
    </row>
    <row r="31" spans="1:3" ht="14.25" x14ac:dyDescent="0.2">
      <c r="A31" s="102">
        <v>58</v>
      </c>
      <c r="B31" s="97">
        <v>1.462</v>
      </c>
      <c r="C31" s="104">
        <v>1.625</v>
      </c>
    </row>
    <row r="32" spans="1:3" ht="14.25" x14ac:dyDescent="0.2">
      <c r="A32" s="102">
        <v>59</v>
      </c>
      <c r="B32" s="97">
        <v>1.488</v>
      </c>
      <c r="C32" s="103">
        <v>1.665</v>
      </c>
    </row>
    <row r="33" spans="1:3" ht="14.25" x14ac:dyDescent="0.2">
      <c r="A33" s="102">
        <v>60</v>
      </c>
      <c r="B33" s="97">
        <v>1.514</v>
      </c>
      <c r="C33" s="104">
        <v>1.7050000000000001</v>
      </c>
    </row>
    <row r="34" spans="1:3" ht="14.25" x14ac:dyDescent="0.2">
      <c r="A34" s="102">
        <v>61</v>
      </c>
      <c r="B34" s="97">
        <v>1.5409999999999999</v>
      </c>
      <c r="C34" s="103">
        <v>1.744</v>
      </c>
    </row>
    <row r="35" spans="1:3" ht="14.25" x14ac:dyDescent="0.2">
      <c r="A35" s="102">
        <v>62</v>
      </c>
      <c r="B35" s="97">
        <v>1.5680000000000001</v>
      </c>
      <c r="C35" s="104">
        <v>1.778</v>
      </c>
    </row>
    <row r="36" spans="1:3" ht="14.25" x14ac:dyDescent="0.2">
      <c r="A36" s="102">
        <v>63</v>
      </c>
      <c r="B36" s="97">
        <v>1.5980000000000001</v>
      </c>
      <c r="C36" s="103">
        <v>1.8080000000000001</v>
      </c>
    </row>
    <row r="37" spans="1:3" ht="14.25" x14ac:dyDescent="0.2">
      <c r="A37" s="102">
        <v>64</v>
      </c>
      <c r="B37" s="97">
        <v>1.629</v>
      </c>
      <c r="C37" s="104">
        <v>1.839</v>
      </c>
    </row>
    <row r="38" spans="1:3" ht="14.25" x14ac:dyDescent="0.2">
      <c r="A38" s="102">
        <v>65</v>
      </c>
      <c r="B38" s="97">
        <v>1.663</v>
      </c>
      <c r="C38" s="103">
        <v>1.873</v>
      </c>
    </row>
    <row r="39" spans="1:3" ht="14.25" x14ac:dyDescent="0.2">
      <c r="A39" s="102">
        <v>66</v>
      </c>
      <c r="B39" s="97">
        <v>1.6990000000000001</v>
      </c>
      <c r="C39" s="104">
        <v>1.909</v>
      </c>
    </row>
    <row r="40" spans="1:3" ht="14.25" x14ac:dyDescent="0.2">
      <c r="A40" s="102">
        <v>67</v>
      </c>
      <c r="B40" s="97">
        <v>1.738</v>
      </c>
      <c r="C40" s="103">
        <v>1.948</v>
      </c>
    </row>
    <row r="41" spans="1:3" ht="14.25" x14ac:dyDescent="0.2">
      <c r="A41" s="102">
        <v>68</v>
      </c>
      <c r="B41" s="97">
        <v>1.7789999999999999</v>
      </c>
      <c r="C41" s="104">
        <v>1.9890000000000001</v>
      </c>
    </row>
    <row r="42" spans="1:3" ht="14.25" x14ac:dyDescent="0.2">
      <c r="A42" s="102">
        <v>69</v>
      </c>
      <c r="B42" s="97">
        <v>1.823</v>
      </c>
      <c r="C42" s="103">
        <v>2.0329999999999999</v>
      </c>
    </row>
    <row r="43" spans="1:3" ht="14.25" x14ac:dyDescent="0.2">
      <c r="A43" s="102">
        <v>70</v>
      </c>
      <c r="B43" s="97">
        <v>1.867</v>
      </c>
      <c r="C43" s="104">
        <v>2.077</v>
      </c>
    </row>
    <row r="44" spans="1:3" ht="14.25" x14ac:dyDescent="0.2">
      <c r="A44" s="102">
        <v>71</v>
      </c>
      <c r="B44" s="97">
        <v>1.91</v>
      </c>
      <c r="C44" s="103">
        <v>2.12</v>
      </c>
    </row>
    <row r="45" spans="1:3" ht="14.25" x14ac:dyDescent="0.2">
      <c r="A45" s="102">
        <v>72</v>
      </c>
      <c r="B45" s="97">
        <v>1.9530000000000001</v>
      </c>
      <c r="C45" s="104">
        <v>2.1629999999999998</v>
      </c>
    </row>
    <row r="46" spans="1:3" ht="14.25" x14ac:dyDescent="0.2">
      <c r="A46" s="102">
        <v>73</v>
      </c>
      <c r="B46" s="97">
        <v>2.004</v>
      </c>
      <c r="C46" s="103">
        <v>2.214</v>
      </c>
    </row>
    <row r="47" spans="1:3" ht="14.25" x14ac:dyDescent="0.2">
      <c r="A47" s="102">
        <v>74</v>
      </c>
      <c r="B47" s="97">
        <v>2.06</v>
      </c>
      <c r="C47" s="104">
        <v>2.27</v>
      </c>
    </row>
    <row r="48" spans="1:3" ht="14.25" x14ac:dyDescent="0.2">
      <c r="A48" s="102">
        <v>75</v>
      </c>
      <c r="B48" s="97">
        <v>2.117</v>
      </c>
      <c r="C48" s="103">
        <v>2.327</v>
      </c>
    </row>
    <row r="49" spans="1:3" ht="14.25" x14ac:dyDescent="0.2">
      <c r="A49" s="102">
        <v>76</v>
      </c>
      <c r="B49" s="97">
        <v>2.181</v>
      </c>
      <c r="C49" s="104">
        <v>2.391</v>
      </c>
    </row>
    <row r="50" spans="1:3" ht="14.25" x14ac:dyDescent="0.2">
      <c r="A50" s="102">
        <v>77</v>
      </c>
      <c r="B50" s="97">
        <v>2.2549999999999999</v>
      </c>
      <c r="C50" s="103">
        <v>2.4649999999999999</v>
      </c>
    </row>
    <row r="51" spans="1:3" ht="14.25" x14ac:dyDescent="0.2">
      <c r="A51" s="102">
        <v>78</v>
      </c>
      <c r="B51" s="97">
        <v>2.3359999999999999</v>
      </c>
      <c r="C51" s="104">
        <v>2.5459999999999998</v>
      </c>
    </row>
    <row r="52" spans="1:3" ht="14.25" x14ac:dyDescent="0.2">
      <c r="A52" s="102">
        <v>79</v>
      </c>
      <c r="B52" s="97">
        <v>2.419</v>
      </c>
      <c r="C52" s="103">
        <v>2.629</v>
      </c>
    </row>
    <row r="53" spans="1:3" ht="14.25" x14ac:dyDescent="0.2">
      <c r="A53" s="102">
        <v>80</v>
      </c>
      <c r="B53" s="97">
        <v>2.504</v>
      </c>
      <c r="C53" s="104">
        <v>2.714</v>
      </c>
    </row>
    <row r="54" spans="1:3" ht="14.25" x14ac:dyDescent="0.2">
      <c r="A54" s="102">
        <v>81</v>
      </c>
      <c r="B54" s="97">
        <v>2.597</v>
      </c>
      <c r="C54" s="105"/>
    </row>
    <row r="55" spans="1:3" ht="14.25" x14ac:dyDescent="0.2">
      <c r="A55" s="102">
        <v>82</v>
      </c>
      <c r="B55" s="97">
        <v>2.702</v>
      </c>
      <c r="C55" s="105"/>
    </row>
    <row r="56" spans="1:3" ht="14.25" x14ac:dyDescent="0.2">
      <c r="A56" s="102">
        <v>83</v>
      </c>
      <c r="B56" s="97">
        <v>2.831</v>
      </c>
      <c r="C56" s="105"/>
    </row>
    <row r="57" spans="1:3" ht="14.25" x14ac:dyDescent="0.2">
      <c r="A57" s="102">
        <v>84</v>
      </c>
      <c r="B57" s="97">
        <v>2.9809999999999999</v>
      </c>
      <c r="C57" s="105"/>
    </row>
    <row r="58" spans="1:3" ht="14.25" x14ac:dyDescent="0.2">
      <c r="A58" s="102">
        <v>85</v>
      </c>
      <c r="B58" s="97">
        <v>3.153</v>
      </c>
      <c r="C58" s="105"/>
    </row>
    <row r="59" spans="1:3" ht="14.25" x14ac:dyDescent="0.2">
      <c r="A59" s="102">
        <v>86</v>
      </c>
      <c r="B59" s="97">
        <v>3.3519999999999999</v>
      </c>
      <c r="C59" s="105"/>
    </row>
    <row r="60" spans="1:3" ht="14.25" x14ac:dyDescent="0.2">
      <c r="A60" s="102">
        <v>87</v>
      </c>
      <c r="B60" s="97">
        <v>3.58</v>
      </c>
      <c r="C60" s="105"/>
    </row>
    <row r="61" spans="1:3" ht="14.25" x14ac:dyDescent="0.2">
      <c r="A61" s="102">
        <v>88</v>
      </c>
      <c r="B61" s="97">
        <v>3.8420000000000001</v>
      </c>
      <c r="C61" s="105"/>
    </row>
    <row r="62" spans="1:3" ht="14.25" x14ac:dyDescent="0.2">
      <c r="A62" s="102">
        <v>89</v>
      </c>
      <c r="B62" s="97">
        <v>4.1449999999999996</v>
      </c>
      <c r="C62" s="105"/>
    </row>
    <row r="63" spans="1:3" ht="14.25" x14ac:dyDescent="0.2">
      <c r="A63" s="102">
        <v>90</v>
      </c>
      <c r="B63" s="97">
        <v>4.4930000000000003</v>
      </c>
      <c r="C63" s="105"/>
    </row>
  </sheetData>
  <mergeCells count="1">
    <mergeCell ref="A1:C1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Pulje 1</vt:lpstr>
      <vt:lpstr>Pulje 2</vt:lpstr>
      <vt:lpstr>Meltzer-Faber</vt:lpstr>
      <vt:lpstr>'Pulje 1'!Utskriftsområde</vt:lpstr>
      <vt:lpstr>'Pulje 2'!Utskriftsområde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Bj. Hagenes Vigrestad IK</dc:creator>
  <cp:lastModifiedBy>Johan</cp:lastModifiedBy>
  <cp:lastPrinted>2012-02-12T11:58:53Z</cp:lastPrinted>
  <dcterms:created xsi:type="dcterms:W3CDTF">2001-08-31T20:44:44Z</dcterms:created>
  <dcterms:modified xsi:type="dcterms:W3CDTF">2022-03-28T14:06:06Z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