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g+Grv/mUG3oe4fyGkq43T19XNnl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ID#AAAAWTMMKZE
Arne H. Pedersen    (2022-03-19 07:03:42)
Navn, klubb, dommer grad</t>
      </text>
    </comment>
    <comment authorId="0" ref="U7">
      <text>
        <t xml:space="preserve">======
ID#AAAAWTMMKY0
SLB    (2022-03-19 07:03:42)
Denne kononnen printes ikke</t>
      </text>
    </comment>
    <comment authorId="0" ref="C7">
      <text>
        <t xml:space="preserve">======
ID#AAAAWTMMKYw
Schlumberger    (2022-03-19 07:03:42)
UK,JK,SK og VK blir SinclairTabell for Kvinner brukt.
M0,M1..Kvinner virker ikke.
For ALLE andre kategorier blir tabell for men brukt.</t>
      </text>
    </comment>
    <comment authorId="0" ref="C34">
      <text>
        <t xml:space="preserve">======
ID#AAAAWTMMKYs
Arne H. Pedersen    (2022-03-19 07:03:42)
Navn, klubb, dommer grad</t>
      </text>
    </comment>
    <comment authorId="0" ref="L7">
      <text>
        <t xml:space="preserve">======
ID#AAAAWTMMKYc
NVF    (2022-03-19 07:03:42)
Bruk minus (-) for underkjent. Feks -140
Bruk N og F for neste og første, feks 170F og 175N</t>
      </text>
    </comment>
    <comment authorId="0" ref="C27">
      <text>
        <t xml:space="preserve">======
ID#AAAAWTMMKYg
Arne H. Pedersen    (2022-03-19 07:03:42)
Navn, klubb, dommer grad</t>
      </text>
    </comment>
    <comment authorId="0" ref="I30">
      <text>
        <t xml:space="preserve">======
ID#AAAAWTMMKYQ
Arne H. Pedersen    (2022-03-19 07:03:42)
Navn, klubb, dommer grad</t>
      </text>
    </comment>
    <comment authorId="0" ref="Q7">
      <text>
        <t xml:space="preserve">======
ID#AAAAWTMMKYM
SLB    (2022-03-19 07:03:42)
Automatisk, ikke skriv I dette feltet
Svar ja/yes til Macro
under opstart</t>
      </text>
    </comment>
    <comment authorId="0" ref="O7">
      <text>
        <t xml:space="preserve">======
ID#AAAAWTMMKYE
SLB    (2022-03-19 07:03:42)
Automatisk, ikke skriv I dette feltet</t>
      </text>
    </comment>
    <comment authorId="0" ref="I7">
      <text>
        <t xml:space="preserve">======
ID#AAAAWTMMKX8
NVF    (2022-03-19 07:03:42)
Bruk minus (-) for underkjent. Feks -140
Bruk N og F for neste og første, feks 170F og 175N</t>
      </text>
    </comment>
    <comment authorId="0" ref="I28">
      <text>
        <t xml:space="preserve">======
ID#AAAAWTMMKX4
Arne H. Pedersen    (2022-03-19 07:03:42)
Navn, klubb, dommer grad</t>
      </text>
    </comment>
    <comment authorId="0" ref="P7">
      <text>
        <t xml:space="preserve">======
ID#AAAAWTMMKXw
SLB    (2022-03-19 07:03:42)
Automatisk, ikke skriv I dette feltet</t>
      </text>
    </comment>
    <comment authorId="0" ref="R7">
      <text>
        <t xml:space="preserve">======
ID#AAAAWTMMKXo
SLB    (2022-03-19 07:03:42)
Automatisk, ikke skriv I dette feltet
Svar ja/yes til Macro
under opstart</t>
      </text>
    </comment>
    <comment authorId="0" ref="B7">
      <text>
        <t xml:space="preserve">======
ID#AAAAWTMMKXc
SLB    (2022-03-19 07:03:42)
I Norge bruke vi kun en desimal, internasjonalt 2, vi bør bruke 2 dersom innveiings vekta tillater det.</t>
      </text>
    </comment>
    <comment authorId="0" ref="C36">
      <text>
        <t xml:space="preserve">======
ID#AAAAWTMMKXY
Arne H. Pedersen    (2022-03-19 07:03:42)
Navn, klubb, dommer grad</t>
      </text>
    </comment>
  </commentList>
  <extLst>
    <ext uri="GoogleSheetsCustomDataVersion1">
      <go:sheetsCustomData xmlns:go="http://customooxmlschemas.google.com/" r:id="rId1" roundtripDataSignature="AMtx7mgh+a4hT1biqzeU2bYd56a9U0PuK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ID#AAAAWTMMKY4
SLB    (2022-03-19 07:03:42)
Automatisk, ikke skriv I dette feltet
Svar ja/yes til Macro
under opstart</t>
      </text>
    </comment>
    <comment authorId="0" ref="U7">
      <text>
        <t xml:space="preserve">======
ID#AAAAWTMMKY8
SLB    (2022-03-19 07:03:42)
Denne kononnen printes ikke</t>
      </text>
    </comment>
    <comment authorId="0" ref="C36">
      <text>
        <t xml:space="preserve">======
ID#AAAAWTMMKZA
Arne H. Pedersen    (2022-03-19 07:03:42)
Navn, klubb, dommer grad</t>
      </text>
    </comment>
    <comment authorId="0" ref="O7">
      <text>
        <t xml:space="preserve">======
ID#AAAAWTMMKYk
SLB    (2022-03-19 07:03:42)
Automatisk, ikke skriv I dette feltet</t>
      </text>
    </comment>
    <comment authorId="0" ref="P7">
      <text>
        <t xml:space="preserve">======
ID#AAAAWTMMKYo
SLB    (2022-03-19 07:03:42)
Automatisk, ikke skriv I dette feltet</t>
      </text>
    </comment>
    <comment authorId="0" ref="I7">
      <text>
        <t xml:space="preserve">======
ID#AAAAWTMMKYY
NVF    (2022-03-19 07:03:42)
Bruk minus (-) for underkjent. Feks -140
Bruk N og F for neste og første, feks 170F og 175N</t>
      </text>
    </comment>
    <comment authorId="0" ref="L7">
      <text>
        <t xml:space="preserve">======
ID#AAAAWTMMKYU
NVF    (2022-03-19 07:03:42)
Bruk minus (-) for underkjent. Feks -140
Bruk N og F for neste og første, feks 170F og 175N</t>
      </text>
    </comment>
    <comment authorId="0" ref="B7">
      <text>
        <t xml:space="preserve">======
ID#AAAAWTMMKYI
SLB    (2022-03-19 07:03:42)
I Norge bruke vi kun en desimal, internasjonalt 2, vi bør bruke 2 dersom innveiings vekta tillater det.</t>
      </text>
    </comment>
    <comment authorId="0" ref="C7">
      <text>
        <t xml:space="preserve">======
ID#AAAAWTMMKYA
Schlumberger    (2022-03-19 07:03:42)
UK,JK,SK og VK blir SinclairTabell for Kvinner brukt.
M0,M1..Kvinner virker ikke.
For ALLE andre kategorier blir tabell for men brukt.</t>
      </text>
    </comment>
    <comment authorId="0" ref="Q7">
      <text>
        <t xml:space="preserve">======
ID#AAAAWTMMKX0
SLB    (2022-03-19 07:03:42)
Automatisk, ikke skriv I dette feltet
Svar ja/yes til Macro
under opstart</t>
      </text>
    </comment>
    <comment authorId="0" ref="I30">
      <text>
        <t xml:space="preserve">======
ID#AAAAWTMMKXs
Arne H. Pedersen    (2022-03-19 07:03:42)
Navn, klubb, dommer grad</t>
      </text>
    </comment>
    <comment authorId="0" ref="I28">
      <text>
        <t xml:space="preserve">======
ID#AAAAWTMMKXk
Arne H. Pedersen    (2022-03-19 07:03:42)
Navn, klubb, dommer grad</t>
      </text>
    </comment>
    <comment authorId="0" ref="I27">
      <text>
        <t xml:space="preserve">======
ID#AAAAWTMMKXg
Arne H. Pedersen    (2022-03-19 07:03:42)
Navn, klubb, dommer grad</t>
      </text>
    </comment>
    <comment authorId="0" ref="C34">
      <text>
        <t xml:space="preserve">======
ID#AAAAWTMMKXU
Arne H. Pedersen    (2022-03-19 07:03:42)
Navn, klubb, dommer grad</t>
      </text>
    </comment>
    <comment authorId="0" ref="C27">
      <text>
        <t xml:space="preserve">======
ID#AAAAWTMMKXQ
Arne H. Pedersen    (2022-03-19 07:03:42)
Navn, klubb, dommer grad</t>
      </text>
    </comment>
  </commentList>
  <extLst>
    <ext uri="GoogleSheetsCustomDataVersion1">
      <go:sheetsCustomData xmlns:go="http://customooxmlschemas.google.com/" r:id="rId1" roundtripDataSignature="AMtx7mjXToCYDo0+/wX/QdlEbYYyXXd1qQ=="/>
    </ext>
  </extLst>
</comments>
</file>

<file path=xl/sharedStrings.xml><?xml version="1.0" encoding="utf-8"?>
<sst xmlns="http://schemas.openxmlformats.org/spreadsheetml/2006/main" count="180" uniqueCount="85">
  <si>
    <t>S t e v n e p r o t o k o l l   fra 2021</t>
  </si>
  <si>
    <t>Norges Vektløfterforbund</t>
  </si>
  <si>
    <t>Stevnekat:</t>
  </si>
  <si>
    <t>Seriestevne</t>
  </si>
  <si>
    <t>Arrangør:</t>
  </si>
  <si>
    <t>Namsos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</si>
  <si>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</si>
  <si>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</si>
  <si>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</si>
  <si>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</si>
  <si>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</si>
  <si>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</si>
  <si>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</si>
  <si>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</si>
  <si>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</si>
  <si>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</si>
  <si>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</si>
  <si>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</si>
  <si>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</si>
  <si>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</si>
  <si>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</si>
  <si>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</si>
  <si>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</si>
  <si>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</si>
  <si>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</si>
  <si>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</si>
  <si>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</si>
  <si>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</si>
  <si>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</si>
  <si>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</si>
  <si>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</si>
  <si>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</si>
  <si>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</si>
  <si>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</si>
  <si>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</si>
  <si>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</si>
  <si>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</si>
  <si>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</si>
  <si>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</si>
  <si>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</si>
  <si>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+109</t>
  </si>
  <si>
    <t>M9</t>
  </si>
  <si>
    <t>Leif Hepsø</t>
  </si>
  <si>
    <t>Namsos VK</t>
  </si>
  <si>
    <t>73</t>
  </si>
  <si>
    <t>M10</t>
  </si>
  <si>
    <t>Bjørn Lie</t>
  </si>
  <si>
    <t>96</t>
  </si>
  <si>
    <t>M8</t>
  </si>
  <si>
    <t>Sverre Winnberg</t>
  </si>
  <si>
    <t>89</t>
  </si>
  <si>
    <t>M4</t>
  </si>
  <si>
    <t>Bjørn Tore Wiik</t>
  </si>
  <si>
    <t xml:space="preserve"> </t>
  </si>
  <si>
    <t>81</t>
  </si>
  <si>
    <t xml:space="preserve">William Wågan </t>
  </si>
  <si>
    <t>M2</t>
  </si>
  <si>
    <t>Sturla Tømmerås</t>
  </si>
  <si>
    <t>UM</t>
  </si>
  <si>
    <t>Isak Pedersen</t>
  </si>
  <si>
    <t>67</t>
  </si>
  <si>
    <t>Bror Erling Finnanger</t>
  </si>
  <si>
    <t>Robert Finnanger</t>
  </si>
  <si>
    <t>Olav Roger Laugen</t>
  </si>
  <si>
    <t>Stevnets leder:</t>
  </si>
  <si>
    <t>Leif Hepsø,   Namsos VK,   F</t>
  </si>
  <si>
    <t xml:space="preserve">Dommere:                                  </t>
  </si>
  <si>
    <t>Leif Hepsø,  NVK,   F         Robert Finnanger,   NVK,   F</t>
  </si>
  <si>
    <t>Bjørn Lie,   NVK,   R          William Wågan,   NVK,   F     Sverre Winnberg,   NVK,   F</t>
  </si>
  <si>
    <t>Jury:</t>
  </si>
  <si>
    <t>Sturla Tømmerås,   NVK,   F      Bjørn Tore Wiik,   NVK,   F</t>
  </si>
  <si>
    <t>Teknisk kontrollør:</t>
  </si>
  <si>
    <t>Chief Marshall:</t>
  </si>
  <si>
    <t>Sekretær:</t>
  </si>
  <si>
    <t>Leif Hepsø,   NVK,   F</t>
  </si>
  <si>
    <t>Tidtaker:</t>
  </si>
  <si>
    <t>Robert Finnanger,   NVK,  F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</si>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</sst>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3" numFmtId="0" xfId="0" applyAlignment="1" applyBorder="1" applyFont="1">
      <alignment horizontal="center" readingOrder="0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2" fillId="0" fontId="3" numFmtId="0" xfId="0" applyAlignment="1" applyBorder="1" applyFon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horizontal="right" vertical="center"/>
    </xf>
    <xf borderId="20" fillId="0" fontId="9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44637.0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103.0</v>
      </c>
      <c r="C9" s="42" t="s">
        <v>41</v>
      </c>
      <c r="D9" s="43">
        <v>16079.0</v>
      </c>
      <c r="E9" s="44"/>
      <c r="F9" s="45" t="s">
        <v>42</v>
      </c>
      <c r="G9" s="45" t="s">
        <v>43</v>
      </c>
      <c r="H9" s="46">
        <v>50.0</v>
      </c>
      <c r="I9" s="47">
        <v>55.0</v>
      </c>
      <c r="J9" s="48">
        <v>59.0</v>
      </c>
      <c r="K9" s="49">
        <v>75.0</v>
      </c>
      <c r="L9" s="50">
        <v>80.0</v>
      </c>
      <c r="M9" s="50">
        <v>-84.0</v>
      </c>
      <c r="N9" s="51">
        <f t="shared" ref="N9:N24" si="1">IF(MAX(H9:J9)&lt;0,0,TRUNC(MAX(H9:J9)/1)*1)</f>
        <v>59</v>
      </c>
      <c r="O9" s="51">
        <f t="shared" ref="O9:O24" si="2">IF(MAX(K9:M9)&lt;0,0,TRUNC(MAX(K9:M9)/1)*1)</f>
        <v>80</v>
      </c>
      <c r="P9" s="51">
        <f t="shared" ref="P9:P24" si="3">IF(N9=0,0,IF(O9=0,0,SUM(N9:O9)))</f>
        <v>139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152.5103067</v>
      </c>
      <c r="R9" s="53">
        <f t="shared" ref="R9:R24" si="5">IF(Y9=1,Q9*AB9,"")</f>
        <v>356.2640765</v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1.097196451</v>
      </c>
      <c r="V9" s="57">
        <f>R5</f>
        <v>44637</v>
      </c>
      <c r="W9" s="1" t="str">
        <f t="shared" ref="W9:W24" si="7">IF(ISNUMBER(FIND("M",C9)),"m",IF(ISNUMBER(FIND("K",C9)),"k"))</f>
        <v>m</v>
      </c>
      <c r="X9" s="58">
        <f t="shared" ref="X9:X24" si="8">IF(OR(D9="",V9=""),0,(YEAR(V9)-YEAR(D9)))</f>
        <v>78</v>
      </c>
      <c r="Y9" s="59">
        <f t="shared" ref="Y9:Y24" si="9">IF(X9&gt;34,1,0)</f>
        <v>1</v>
      </c>
      <c r="Z9" s="60">
        <f>IF(Y9=1,LOOKUP(X9,'Meltzer-Faber'!A3:A63,'Meltzer-Faber'!B3:B63))</f>
        <v>2.336</v>
      </c>
      <c r="AA9" s="61">
        <f>IF(Y9=1,LOOKUP(X9,'Meltzer-Faber'!A3:A63,'Meltzer-Faber'!C3:C63))</f>
        <v>2.546</v>
      </c>
      <c r="AB9" s="61">
        <f t="shared" ref="AB9:AB24" si="10">IF(W9="m",Z9,IF(W9="k",AA9,""))</f>
        <v>2.336</v>
      </c>
    </row>
    <row r="10" ht="19.5" customHeight="1">
      <c r="A10" s="40" t="s">
        <v>44</v>
      </c>
      <c r="B10" s="41">
        <v>72.2</v>
      </c>
      <c r="C10" s="62" t="s">
        <v>45</v>
      </c>
      <c r="D10" s="43">
        <v>13176.0</v>
      </c>
      <c r="E10" s="44"/>
      <c r="F10" s="45" t="s">
        <v>46</v>
      </c>
      <c r="G10" s="45" t="s">
        <v>43</v>
      </c>
      <c r="H10" s="46">
        <v>17.0</v>
      </c>
      <c r="I10" s="47">
        <v>-20.0</v>
      </c>
      <c r="J10" s="48">
        <v>20.0</v>
      </c>
      <c r="K10" s="49">
        <v>27.0</v>
      </c>
      <c r="L10" s="50">
        <v>30.0</v>
      </c>
      <c r="M10" s="50">
        <v>-32.0</v>
      </c>
      <c r="N10" s="51">
        <f t="shared" si="1"/>
        <v>20</v>
      </c>
      <c r="O10" s="51">
        <f t="shared" si="2"/>
        <v>30</v>
      </c>
      <c r="P10" s="51">
        <f t="shared" si="3"/>
        <v>50</v>
      </c>
      <c r="Q10" s="53">
        <f t="shared" si="4"/>
        <v>64.69450084</v>
      </c>
      <c r="R10" s="53">
        <f t="shared" si="5"/>
        <v>216.8559668</v>
      </c>
      <c r="S10" s="63"/>
      <c r="T10" s="64"/>
      <c r="U10" s="56">
        <f t="shared" si="6"/>
        <v>1.293890017</v>
      </c>
      <c r="V10" s="57">
        <f>R5</f>
        <v>44637</v>
      </c>
      <c r="W10" s="1" t="str">
        <f t="shared" si="7"/>
        <v>m</v>
      </c>
      <c r="X10" s="58">
        <f t="shared" si="8"/>
        <v>86</v>
      </c>
      <c r="Y10" s="65">
        <f t="shared" si="9"/>
        <v>1</v>
      </c>
      <c r="Z10" s="60">
        <f>IF(Y10=1,LOOKUP(X10,'Meltzer-Faber'!A3:A63,'Meltzer-Faber'!B3:B63))</f>
        <v>3.352</v>
      </c>
      <c r="AA10" s="66" t="str">
        <f>IF(Y10=1,LOOKUP(X10,'Meltzer-Faber'!A3:A63,'Meltzer-Faber'!C3:C63))</f>
        <v/>
      </c>
      <c r="AB10" s="61">
        <f t="shared" si="10"/>
        <v>3.352</v>
      </c>
    </row>
    <row r="11" ht="19.5" customHeight="1">
      <c r="A11" s="40" t="s">
        <v>47</v>
      </c>
      <c r="B11" s="41">
        <v>93.3</v>
      </c>
      <c r="C11" s="62" t="s">
        <v>48</v>
      </c>
      <c r="D11" s="43">
        <v>17707.0</v>
      </c>
      <c r="E11" s="44"/>
      <c r="F11" s="45" t="s">
        <v>49</v>
      </c>
      <c r="G11" s="45" t="s">
        <v>43</v>
      </c>
      <c r="H11" s="46">
        <v>45.0</v>
      </c>
      <c r="I11" s="47">
        <v>50.0</v>
      </c>
      <c r="J11" s="48"/>
      <c r="K11" s="49">
        <v>60.0</v>
      </c>
      <c r="L11" s="50">
        <v>65.0</v>
      </c>
      <c r="M11" s="50"/>
      <c r="N11" s="51">
        <f t="shared" si="1"/>
        <v>50</v>
      </c>
      <c r="O11" s="51">
        <f t="shared" si="2"/>
        <v>65</v>
      </c>
      <c r="P11" s="51">
        <f t="shared" si="3"/>
        <v>115</v>
      </c>
      <c r="Q11" s="53">
        <f t="shared" si="4"/>
        <v>131.01533</v>
      </c>
      <c r="R11" s="53">
        <f t="shared" si="5"/>
        <v>269.8915798</v>
      </c>
      <c r="S11" s="63"/>
      <c r="T11" s="64"/>
      <c r="U11" s="56">
        <f t="shared" si="6"/>
        <v>1.139263739</v>
      </c>
      <c r="V11" s="57">
        <f>R5</f>
        <v>44637</v>
      </c>
      <c r="W11" s="1" t="str">
        <f t="shared" si="7"/>
        <v>m</v>
      </c>
      <c r="X11" s="58">
        <f t="shared" si="8"/>
        <v>74</v>
      </c>
      <c r="Y11" s="59">
        <f t="shared" si="9"/>
        <v>1</v>
      </c>
      <c r="Z11" s="60">
        <f>IF(Y11=1,LOOKUP(X11,'Meltzer-Faber'!A3:A63,'Meltzer-Faber'!B3:B63))</f>
        <v>2.06</v>
      </c>
      <c r="AA11" s="61">
        <f>IF(Y11=1,LOOKUP(X11,'Meltzer-Faber'!A3:A63,'Meltzer-Faber'!C3:C63))</f>
        <v>2.27</v>
      </c>
      <c r="AB11" s="61">
        <f t="shared" si="10"/>
        <v>2.06</v>
      </c>
    </row>
    <row r="12" ht="19.5" customHeight="1">
      <c r="A12" s="40" t="s">
        <v>50</v>
      </c>
      <c r="B12" s="41">
        <v>83.4</v>
      </c>
      <c r="C12" s="62" t="s">
        <v>51</v>
      </c>
      <c r="D12" s="43">
        <v>26187.0</v>
      </c>
      <c r="E12" s="44"/>
      <c r="F12" s="45" t="s">
        <v>52</v>
      </c>
      <c r="G12" s="45" t="s">
        <v>43</v>
      </c>
      <c r="H12" s="46">
        <v>83.0</v>
      </c>
      <c r="I12" s="47">
        <v>-88.0</v>
      </c>
      <c r="J12" s="48">
        <v>88.0</v>
      </c>
      <c r="K12" s="49">
        <v>100.0</v>
      </c>
      <c r="L12" s="50">
        <v>106.0</v>
      </c>
      <c r="M12" s="50"/>
      <c r="N12" s="51">
        <f t="shared" si="1"/>
        <v>88</v>
      </c>
      <c r="O12" s="51">
        <f t="shared" si="2"/>
        <v>106</v>
      </c>
      <c r="P12" s="51">
        <f t="shared" si="3"/>
        <v>194</v>
      </c>
      <c r="Q12" s="53">
        <f t="shared" si="4"/>
        <v>232.4422042</v>
      </c>
      <c r="R12" s="53">
        <f t="shared" si="5"/>
        <v>301.4775389</v>
      </c>
      <c r="S12" s="63"/>
      <c r="T12" s="64" t="s">
        <v>53</v>
      </c>
      <c r="U12" s="56">
        <f t="shared" si="6"/>
        <v>1.198155692</v>
      </c>
      <c r="V12" s="57">
        <f>R5</f>
        <v>44637</v>
      </c>
      <c r="W12" s="1" t="str">
        <f t="shared" si="7"/>
        <v>m</v>
      </c>
      <c r="X12" s="58">
        <f t="shared" si="8"/>
        <v>51</v>
      </c>
      <c r="Y12" s="59">
        <f t="shared" si="9"/>
        <v>1</v>
      </c>
      <c r="Z12" s="60">
        <f>IF(Y12=1,LOOKUP(X12,'Meltzer-Faber'!A3:A63,'Meltzer-Faber'!B3:B63))</f>
        <v>1.297</v>
      </c>
      <c r="AA12" s="61">
        <f>IF(Y12=1,LOOKUP(X12,'Meltzer-Faber'!A3:A63,'Meltzer-Faber'!C3:C63))</f>
        <v>1.369</v>
      </c>
      <c r="AB12" s="61">
        <f t="shared" si="10"/>
        <v>1.297</v>
      </c>
    </row>
    <row r="13" ht="19.5" customHeight="1">
      <c r="A13" s="40" t="s">
        <v>54</v>
      </c>
      <c r="B13" s="41">
        <v>77.2</v>
      </c>
      <c r="C13" s="62" t="s">
        <v>41</v>
      </c>
      <c r="D13" s="43">
        <v>16960.0</v>
      </c>
      <c r="E13" s="44"/>
      <c r="F13" s="45" t="s">
        <v>55</v>
      </c>
      <c r="G13" s="45" t="s">
        <v>43</v>
      </c>
      <c r="H13" s="46">
        <v>35.0</v>
      </c>
      <c r="I13" s="47">
        <v>-38.0</v>
      </c>
      <c r="J13" s="48">
        <v>38.0</v>
      </c>
      <c r="K13" s="49">
        <v>45.0</v>
      </c>
      <c r="L13" s="50">
        <v>50.0</v>
      </c>
      <c r="M13" s="50">
        <v>52.0</v>
      </c>
      <c r="N13" s="51">
        <f t="shared" si="1"/>
        <v>38</v>
      </c>
      <c r="O13" s="51">
        <f t="shared" si="2"/>
        <v>52</v>
      </c>
      <c r="P13" s="51">
        <f t="shared" si="3"/>
        <v>90</v>
      </c>
      <c r="Q13" s="53">
        <f t="shared" si="4"/>
        <v>112.1773609</v>
      </c>
      <c r="R13" s="53">
        <f t="shared" si="5"/>
        <v>244.6588242</v>
      </c>
      <c r="S13" s="63"/>
      <c r="T13" s="64" t="s">
        <v>53</v>
      </c>
      <c r="U13" s="56">
        <f t="shared" si="6"/>
        <v>1.246415122</v>
      </c>
      <c r="V13" s="57">
        <f>R5</f>
        <v>44637</v>
      </c>
      <c r="W13" s="1" t="str">
        <f t="shared" si="7"/>
        <v>m</v>
      </c>
      <c r="X13" s="58">
        <f t="shared" si="8"/>
        <v>76</v>
      </c>
      <c r="Y13" s="59">
        <f t="shared" si="9"/>
        <v>1</v>
      </c>
      <c r="Z13" s="60">
        <f>IF(Y13=1,LOOKUP(X13,'Meltzer-Faber'!A3:A63,'Meltzer-Faber'!B3:B63))</f>
        <v>2.181</v>
      </c>
      <c r="AA13" s="61">
        <f>IF(Y13=1,LOOKUP(X13,'Meltzer-Faber'!A3:A63,'Meltzer-Faber'!C3:C63))</f>
        <v>2.391</v>
      </c>
      <c r="AB13" s="61">
        <f t="shared" si="10"/>
        <v>2.181</v>
      </c>
    </row>
    <row r="14" ht="19.5" customHeight="1">
      <c r="A14" s="40" t="s">
        <v>47</v>
      </c>
      <c r="B14" s="41">
        <v>95.4</v>
      </c>
      <c r="C14" s="62" t="s">
        <v>56</v>
      </c>
      <c r="D14" s="43">
        <v>28927.0</v>
      </c>
      <c r="E14" s="44"/>
      <c r="F14" s="67" t="s">
        <v>57</v>
      </c>
      <c r="G14" s="45" t="s">
        <v>43</v>
      </c>
      <c r="H14" s="46">
        <v>50.0</v>
      </c>
      <c r="I14" s="47">
        <v>-55.0</v>
      </c>
      <c r="J14" s="48">
        <v>-55.0</v>
      </c>
      <c r="K14" s="49">
        <v>75.0</v>
      </c>
      <c r="L14" s="50">
        <v>78.0</v>
      </c>
      <c r="M14" s="50"/>
      <c r="N14" s="51">
        <f t="shared" si="1"/>
        <v>50</v>
      </c>
      <c r="O14" s="51">
        <f t="shared" si="2"/>
        <v>78</v>
      </c>
      <c r="P14" s="51">
        <f t="shared" si="3"/>
        <v>128</v>
      </c>
      <c r="Q14" s="53">
        <f t="shared" si="4"/>
        <v>144.5157374</v>
      </c>
      <c r="R14" s="53">
        <f t="shared" si="5"/>
        <v>169.9505072</v>
      </c>
      <c r="S14" s="63"/>
      <c r="T14" s="64" t="s">
        <v>53</v>
      </c>
      <c r="U14" s="56">
        <f t="shared" si="6"/>
        <v>1.129029199</v>
      </c>
      <c r="V14" s="57">
        <f>R5</f>
        <v>44637</v>
      </c>
      <c r="W14" s="1" t="str">
        <f t="shared" si="7"/>
        <v>m</v>
      </c>
      <c r="X14" s="58">
        <f t="shared" si="8"/>
        <v>43</v>
      </c>
      <c r="Y14" s="59">
        <f t="shared" si="9"/>
        <v>1</v>
      </c>
      <c r="Z14" s="60">
        <f>IF(Y14=1,LOOKUP(X14,'Meltzer-Faber'!A3:A63,'Meltzer-Faber'!B3:B63))</f>
        <v>1.176</v>
      </c>
      <c r="AA14" s="61">
        <f>IF(Y14=1,LOOKUP(X14,'Meltzer-Faber'!A3:A63,'Meltzer-Faber'!C3:C63))</f>
        <v>1.187</v>
      </c>
      <c r="AB14" s="61">
        <f t="shared" si="10"/>
        <v>1.176</v>
      </c>
    </row>
    <row r="15" ht="19.5" customHeight="1">
      <c r="A15" s="40" t="s">
        <v>44</v>
      </c>
      <c r="B15" s="41">
        <v>71.4</v>
      </c>
      <c r="C15" s="62" t="s">
        <v>58</v>
      </c>
      <c r="D15" s="43">
        <v>38807.0</v>
      </c>
      <c r="E15" s="44"/>
      <c r="F15" s="67" t="s">
        <v>59</v>
      </c>
      <c r="G15" s="45" t="s">
        <v>43</v>
      </c>
      <c r="H15" s="46">
        <v>25.0</v>
      </c>
      <c r="I15" s="47">
        <v>-27.0</v>
      </c>
      <c r="J15" s="48">
        <v>-27.0</v>
      </c>
      <c r="K15" s="49">
        <v>37.0</v>
      </c>
      <c r="L15" s="50">
        <v>-40.0</v>
      </c>
      <c r="M15" s="50">
        <v>-40.0</v>
      </c>
      <c r="N15" s="51">
        <f t="shared" si="1"/>
        <v>25</v>
      </c>
      <c r="O15" s="51">
        <f t="shared" si="2"/>
        <v>37</v>
      </c>
      <c r="P15" s="51">
        <f t="shared" si="3"/>
        <v>62</v>
      </c>
      <c r="Q15" s="53">
        <f t="shared" si="4"/>
        <v>80.74468584</v>
      </c>
      <c r="R15" s="53" t="str">
        <f t="shared" si="5"/>
        <v/>
      </c>
      <c r="S15" s="63"/>
      <c r="T15" s="64"/>
      <c r="U15" s="56">
        <f t="shared" si="6"/>
        <v>1.302333643</v>
      </c>
      <c r="V15" s="57">
        <f>R5</f>
        <v>44637</v>
      </c>
      <c r="W15" s="1" t="str">
        <f t="shared" si="7"/>
        <v>m</v>
      </c>
      <c r="X15" s="58">
        <f t="shared" si="8"/>
        <v>16</v>
      </c>
      <c r="Y15" s="59">
        <f t="shared" si="9"/>
        <v>0</v>
      </c>
      <c r="Z15" s="68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b">
        <f t="shared" si="10"/>
        <v>0</v>
      </c>
    </row>
    <row r="16" ht="19.5" customHeight="1">
      <c r="A16" s="40" t="s">
        <v>60</v>
      </c>
      <c r="B16" s="41">
        <v>61.5</v>
      </c>
      <c r="C16" s="62" t="s">
        <v>58</v>
      </c>
      <c r="D16" s="43">
        <v>39034.0</v>
      </c>
      <c r="E16" s="44"/>
      <c r="F16" s="67" t="s">
        <v>61</v>
      </c>
      <c r="G16" s="45" t="s">
        <v>43</v>
      </c>
      <c r="H16" s="46">
        <v>35.0</v>
      </c>
      <c r="I16" s="47">
        <v>38.0</v>
      </c>
      <c r="J16" s="48">
        <v>40.0</v>
      </c>
      <c r="K16" s="49">
        <v>52.0</v>
      </c>
      <c r="L16" s="50">
        <v>55.0</v>
      </c>
      <c r="M16" s="50">
        <v>60.0</v>
      </c>
      <c r="N16" s="51">
        <f t="shared" si="1"/>
        <v>40</v>
      </c>
      <c r="O16" s="51">
        <f t="shared" si="2"/>
        <v>60</v>
      </c>
      <c r="P16" s="51">
        <f t="shared" si="3"/>
        <v>100</v>
      </c>
      <c r="Q16" s="53">
        <f t="shared" si="4"/>
        <v>143.2056589</v>
      </c>
      <c r="R16" s="53" t="str">
        <f t="shared" si="5"/>
        <v/>
      </c>
      <c r="S16" s="63"/>
      <c r="T16" s="64"/>
      <c r="U16" s="56">
        <f t="shared" si="6"/>
        <v>1.432056589</v>
      </c>
      <c r="V16" s="57">
        <f>R5</f>
        <v>44637</v>
      </c>
      <c r="W16" s="1" t="str">
        <f t="shared" si="7"/>
        <v>m</v>
      </c>
      <c r="X16" s="58">
        <f t="shared" si="8"/>
        <v>16</v>
      </c>
      <c r="Y16" s="59">
        <f t="shared" si="9"/>
        <v>0</v>
      </c>
      <c r="Z16" s="68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b">
        <f t="shared" si="10"/>
        <v>0</v>
      </c>
    </row>
    <row r="17" ht="19.5" customHeight="1">
      <c r="A17" s="40" t="s">
        <v>47</v>
      </c>
      <c r="B17" s="41">
        <v>91.3</v>
      </c>
      <c r="C17" s="62" t="s">
        <v>51</v>
      </c>
      <c r="D17" s="43">
        <v>25442.0</v>
      </c>
      <c r="E17" s="44"/>
      <c r="F17" s="67" t="s">
        <v>62</v>
      </c>
      <c r="G17" s="45" t="s">
        <v>43</v>
      </c>
      <c r="H17" s="46">
        <v>58.0</v>
      </c>
      <c r="I17" s="47">
        <v>60.0</v>
      </c>
      <c r="J17" s="48">
        <v>62.0</v>
      </c>
      <c r="K17" s="49">
        <v>78.0</v>
      </c>
      <c r="L17" s="50">
        <v>80.0</v>
      </c>
      <c r="M17" s="50">
        <v>82.0</v>
      </c>
      <c r="N17" s="51">
        <f t="shared" si="1"/>
        <v>62</v>
      </c>
      <c r="O17" s="51">
        <f t="shared" si="2"/>
        <v>82</v>
      </c>
      <c r="P17" s="51">
        <f t="shared" si="3"/>
        <v>144</v>
      </c>
      <c r="Q17" s="53">
        <f t="shared" si="4"/>
        <v>165.5530311</v>
      </c>
      <c r="R17" s="53">
        <f t="shared" si="5"/>
        <v>221.5099556</v>
      </c>
      <c r="S17" s="63"/>
      <c r="T17" s="64"/>
      <c r="U17" s="56">
        <f t="shared" si="6"/>
        <v>1.149673827</v>
      </c>
      <c r="V17" s="57">
        <f>R5</f>
        <v>44637</v>
      </c>
      <c r="W17" s="1" t="str">
        <f t="shared" si="7"/>
        <v>m</v>
      </c>
      <c r="X17" s="58">
        <f t="shared" si="8"/>
        <v>53</v>
      </c>
      <c r="Y17" s="59">
        <f t="shared" si="9"/>
        <v>1</v>
      </c>
      <c r="Z17" s="60">
        <f>IF(Y17=1,LOOKUP(X17,'Meltzer-Faber'!A3:A63,'Meltzer-Faber'!B3:B63))</f>
        <v>1.338</v>
      </c>
      <c r="AA17" s="61">
        <f>IF(Y17=1,LOOKUP(X17,'Meltzer-Faber'!A3:A63,'Meltzer-Faber'!C3:C63))</f>
        <v>1.435</v>
      </c>
      <c r="AB17" s="61">
        <f t="shared" si="10"/>
        <v>1.338</v>
      </c>
    </row>
    <row r="18" ht="19.5" customHeight="1">
      <c r="A18" s="40" t="s">
        <v>54</v>
      </c>
      <c r="B18" s="41">
        <v>80.8</v>
      </c>
      <c r="C18" s="62" t="s">
        <v>56</v>
      </c>
      <c r="D18" s="43">
        <v>28515.0</v>
      </c>
      <c r="E18" s="44"/>
      <c r="F18" s="67" t="s">
        <v>63</v>
      </c>
      <c r="G18" s="45" t="s">
        <v>43</v>
      </c>
      <c r="H18" s="46">
        <v>42.0</v>
      </c>
      <c r="I18" s="47">
        <v>50.0</v>
      </c>
      <c r="J18" s="48">
        <v>-52.0</v>
      </c>
      <c r="K18" s="49">
        <v>55.0</v>
      </c>
      <c r="L18" s="50">
        <v>-60.0</v>
      </c>
      <c r="M18" s="50">
        <v>60.0</v>
      </c>
      <c r="N18" s="51">
        <f t="shared" si="1"/>
        <v>50</v>
      </c>
      <c r="O18" s="51">
        <f t="shared" si="2"/>
        <v>60</v>
      </c>
      <c r="P18" s="51">
        <f t="shared" si="3"/>
        <v>110</v>
      </c>
      <c r="Q18" s="53">
        <f t="shared" si="4"/>
        <v>133.8851282</v>
      </c>
      <c r="R18" s="53">
        <f t="shared" si="5"/>
        <v>159.1894175</v>
      </c>
      <c r="S18" s="63"/>
      <c r="T18" s="64" t="s">
        <v>53</v>
      </c>
      <c r="U18" s="56">
        <f t="shared" si="6"/>
        <v>1.217137529</v>
      </c>
      <c r="V18" s="57">
        <f>R5</f>
        <v>44637</v>
      </c>
      <c r="W18" s="1" t="str">
        <f t="shared" si="7"/>
        <v>m</v>
      </c>
      <c r="X18" s="58">
        <f t="shared" si="8"/>
        <v>44</v>
      </c>
      <c r="Y18" s="59">
        <f t="shared" si="9"/>
        <v>1</v>
      </c>
      <c r="Z18" s="60">
        <f>IF(Y18=1,LOOKUP(X18,'Meltzer-Faber'!A3:A63,'Meltzer-Faber'!B3:B63))</f>
        <v>1.189</v>
      </c>
      <c r="AA18" s="61">
        <f>IF(Y18=1,LOOKUP(X18,'Meltzer-Faber'!A3:A63,'Meltzer-Faber'!C3:C63))</f>
        <v>1.205</v>
      </c>
      <c r="AB18" s="61">
        <f t="shared" si="10"/>
        <v>1.189</v>
      </c>
    </row>
    <row r="19" ht="19.5" customHeight="1">
      <c r="A19" s="69"/>
      <c r="B19" s="41"/>
      <c r="C19" s="70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44637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8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9"/>
      <c r="B20" s="41"/>
      <c r="C20" s="70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44637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8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9"/>
      <c r="B21" s="41"/>
      <c r="C21" s="70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44637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8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9"/>
      <c r="B22" s="41"/>
      <c r="C22" s="70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44637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8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9"/>
      <c r="B23" s="41"/>
      <c r="C23" s="70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44637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8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9"/>
      <c r="B24" s="41"/>
      <c r="C24" s="70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>
        <f>R5</f>
        <v>44637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8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53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84"/>
      <c r="X25" s="58">
        <f>(YEAR(V25)-YEAR(D25))</f>
        <v>0</v>
      </c>
      <c r="Y25" s="59">
        <f>IF(X26&gt;34,1,0)</f>
        <v>0</v>
      </c>
      <c r="Z25" s="85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64</v>
      </c>
      <c r="C27" s="17" t="s">
        <v>65</v>
      </c>
      <c r="G27" s="89" t="s">
        <v>66</v>
      </c>
      <c r="H27" s="17">
        <v>1.0</v>
      </c>
      <c r="I27" s="17" t="s">
        <v>67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53</v>
      </c>
      <c r="G28" s="90" t="s">
        <v>53</v>
      </c>
      <c r="H28" s="17">
        <v>2.0</v>
      </c>
      <c r="I28" s="17" t="s">
        <v>68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8" t="s">
        <v>69</v>
      </c>
      <c r="C29" s="17"/>
      <c r="G29" s="91"/>
      <c r="H29" s="17">
        <v>3.0</v>
      </c>
      <c r="I29" s="17" t="s">
        <v>70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53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71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72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73</v>
      </c>
      <c r="C34" s="17" t="s">
        <v>74</v>
      </c>
      <c r="G34" s="94" t="s">
        <v>75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 t="s">
        <v>76</v>
      </c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77</v>
      </c>
      <c r="B36" s="97"/>
      <c r="C36" s="17" t="s">
        <v>74</v>
      </c>
      <c r="G36" s="94" t="s">
        <v>78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 t="s">
        <v>76</v>
      </c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79</v>
      </c>
      <c r="B38" s="97"/>
      <c r="C38" s="98" t="s">
        <v>80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22:M22">
    <cfRule type="cellIs" dxfId="0" priority="49" stopIfTrue="1" operator="between">
      <formula>1</formula>
      <formula>300</formula>
    </cfRule>
  </conditionalFormatting>
  <conditionalFormatting sqref="L22:M22">
    <cfRule type="cellIs" dxfId="1" priority="50" stopIfTrue="1" operator="lessThanOrEqual">
      <formula>0</formula>
    </cfRule>
  </conditionalFormatting>
  <conditionalFormatting sqref="H22:K22">
    <cfRule type="cellIs" dxfId="0" priority="51" stopIfTrue="1" operator="between">
      <formula>1</formula>
      <formula>300</formula>
    </cfRule>
  </conditionalFormatting>
  <conditionalFormatting sqref="H22:K22">
    <cfRule type="cellIs" dxfId="1" priority="52" stopIfTrue="1" operator="lessThanOrEqual">
      <formula>0</formula>
    </cfRule>
  </conditionalFormatting>
  <conditionalFormatting sqref="L23:M23">
    <cfRule type="cellIs" dxfId="0" priority="53" stopIfTrue="1" operator="between">
      <formula>1</formula>
      <formula>300</formula>
    </cfRule>
  </conditionalFormatting>
  <conditionalFormatting sqref="L23:M23">
    <cfRule type="cellIs" dxfId="1" priority="54" stopIfTrue="1" operator="lessThanOrEqual">
      <formula>0</formula>
    </cfRule>
  </conditionalFormatting>
  <conditionalFormatting sqref="H23:K23">
    <cfRule type="cellIs" dxfId="0" priority="55" stopIfTrue="1" operator="between">
      <formula>1</formula>
      <formula>300</formula>
    </cfRule>
  </conditionalFormatting>
  <conditionalFormatting sqref="H23:K23">
    <cfRule type="cellIs" dxfId="1" priority="56" stopIfTrue="1" operator="lessThanOrEqual">
      <formula>0</formula>
    </cfRule>
  </conditionalFormatting>
  <conditionalFormatting sqref="L24:M24">
    <cfRule type="cellIs" dxfId="0" priority="57" stopIfTrue="1" operator="between">
      <formula>1</formula>
      <formula>300</formula>
    </cfRule>
  </conditionalFormatting>
  <conditionalFormatting sqref="L24:M24">
    <cfRule type="cellIs" dxfId="1" priority="58" stopIfTrue="1" operator="lessThanOrEqual">
      <formula>0</formula>
    </cfRule>
  </conditionalFormatting>
  <conditionalFormatting sqref="H24:K24">
    <cfRule type="cellIs" dxfId="0" priority="59" stopIfTrue="1" operator="between">
      <formula>1</formula>
      <formula>300</formula>
    </cfRule>
  </conditionalFormatting>
  <conditionalFormatting sqref="H24:K24">
    <cfRule type="cellIs" dxfId="1" priority="60" stopIfTrue="1" operator="lessThanOrEqual">
      <formula>0</formula>
    </cfRule>
  </conditionalFormatting>
  <conditionalFormatting sqref="L19:M19">
    <cfRule type="cellIs" dxfId="0" priority="61" stopIfTrue="1" operator="between">
      <formula>1</formula>
      <formula>300</formula>
    </cfRule>
  </conditionalFormatting>
  <conditionalFormatting sqref="L19:M19">
    <cfRule type="cellIs" dxfId="1" priority="62" stopIfTrue="1" operator="lessThanOrEqual">
      <formula>0</formula>
    </cfRule>
  </conditionalFormatting>
  <conditionalFormatting sqref="H19:K19">
    <cfRule type="cellIs" dxfId="0" priority="63" stopIfTrue="1" operator="between">
      <formula>1</formula>
      <formula>300</formula>
    </cfRule>
  </conditionalFormatting>
  <conditionalFormatting sqref="H19:K19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81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53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9"/>
      <c r="B9" s="41"/>
      <c r="C9" s="70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4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8" t="b">
        <f>IF(Y9=1,LOOKUP(X9,'Meltzer-Faber'!A3:A63,'Meltzer-Faber'!B3:B63))</f>
        <v>0</v>
      </c>
      <c r="AA9" s="66" t="b">
        <f>IF(Y9=1,LOOKUP(X9,'Meltzer-Faber'!A3:A63,'Meltzer-Faber'!C3:C63))</f>
        <v>0</v>
      </c>
      <c r="AB9" s="66" t="str">
        <f t="shared" ref="AB9:AB24" si="10">IF(W9="m",Z9,IF(W9="k",AA9,""))</f>
        <v/>
      </c>
    </row>
    <row r="10" ht="19.5" customHeight="1">
      <c r="A10" s="69"/>
      <c r="B10" s="41"/>
      <c r="C10" s="70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84" t="b">
        <f t="shared" si="7"/>
        <v>0</v>
      </c>
      <c r="X10" s="58">
        <f t="shared" si="8"/>
        <v>0</v>
      </c>
      <c r="Y10" s="65">
        <f t="shared" si="9"/>
        <v>0</v>
      </c>
      <c r="Z10" s="68" t="b">
        <f>IF(Y10=1,LOOKUP(X10,'Meltzer-Faber'!A3:A63,'Meltzer-Faber'!B3:B63))</f>
        <v>0</v>
      </c>
      <c r="AA10" s="66" t="b">
        <f>IF(Y10=1,LOOKUP(X10,'Meltzer-Faber'!A3:A63,'Meltzer-Faber'!C3:C63))</f>
        <v>0</v>
      </c>
      <c r="AB10" s="66" t="str">
        <f t="shared" si="10"/>
        <v/>
      </c>
    </row>
    <row r="11" ht="19.5" customHeight="1">
      <c r="A11" s="69"/>
      <c r="B11" s="41"/>
      <c r="C11" s="70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84" t="b">
        <f t="shared" si="7"/>
        <v>0</v>
      </c>
      <c r="X11" s="58">
        <f t="shared" si="8"/>
        <v>0</v>
      </c>
      <c r="Y11" s="59">
        <f t="shared" si="9"/>
        <v>0</v>
      </c>
      <c r="Z11" s="68" t="b">
        <f>IF(Y11=1,LOOKUP(X11,'Meltzer-Faber'!A3:A63,'Meltzer-Faber'!B3:B63))</f>
        <v>0</v>
      </c>
      <c r="AA11" s="66" t="b">
        <f>IF(Y11=1,LOOKUP(X11,'Meltzer-Faber'!A3:A63,'Meltzer-Faber'!C3:C63))</f>
        <v>0</v>
      </c>
      <c r="AB11" s="66" t="str">
        <f t="shared" si="10"/>
        <v/>
      </c>
    </row>
    <row r="12" ht="19.5" customHeight="1">
      <c r="A12" s="69"/>
      <c r="B12" s="41"/>
      <c r="C12" s="70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53</v>
      </c>
      <c r="U12" s="56" t="str">
        <f t="shared" si="6"/>
        <v/>
      </c>
      <c r="V12" s="57" t="str">
        <f>R5</f>
        <v/>
      </c>
      <c r="W12" s="84" t="b">
        <f t="shared" si="7"/>
        <v>0</v>
      </c>
      <c r="X12" s="58">
        <f t="shared" si="8"/>
        <v>0</v>
      </c>
      <c r="Y12" s="59">
        <f t="shared" si="9"/>
        <v>0</v>
      </c>
      <c r="Z12" s="68" t="b">
        <f>IF(Y12=1,LOOKUP(X12,'Meltzer-Faber'!A3:A63,'Meltzer-Faber'!B3:B63))</f>
        <v>0</v>
      </c>
      <c r="AA12" s="66" t="b">
        <f>IF(Y12=1,LOOKUP(X12,'Meltzer-Faber'!A3:A63,'Meltzer-Faber'!C3:C63))</f>
        <v>0</v>
      </c>
      <c r="AB12" s="66" t="str">
        <f t="shared" si="10"/>
        <v/>
      </c>
    </row>
    <row r="13" ht="19.5" customHeight="1">
      <c r="A13" s="69"/>
      <c r="B13" s="41"/>
      <c r="C13" s="70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53</v>
      </c>
      <c r="U13" s="56" t="str">
        <f t="shared" si="6"/>
        <v/>
      </c>
      <c r="V13" s="57" t="str">
        <f>R5</f>
        <v/>
      </c>
      <c r="W13" s="84" t="b">
        <f t="shared" si="7"/>
        <v>0</v>
      </c>
      <c r="X13" s="58">
        <f t="shared" si="8"/>
        <v>0</v>
      </c>
      <c r="Y13" s="59">
        <f t="shared" si="9"/>
        <v>0</v>
      </c>
      <c r="Z13" s="68" t="b">
        <f>IF(Y13=1,LOOKUP(X13,'Meltzer-Faber'!A3:A63,'Meltzer-Faber'!B3:B63))</f>
        <v>0</v>
      </c>
      <c r="AA13" s="66" t="b">
        <f>IF(Y13=1,LOOKUP(X13,'Meltzer-Faber'!A3:A63,'Meltzer-Faber'!C3:C63))</f>
        <v>0</v>
      </c>
      <c r="AB13" s="66" t="str">
        <f t="shared" si="10"/>
        <v/>
      </c>
    </row>
    <row r="14" ht="19.5" customHeight="1">
      <c r="A14" s="69"/>
      <c r="B14" s="41"/>
      <c r="C14" s="70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53</v>
      </c>
      <c r="U14" s="56" t="str">
        <f t="shared" si="6"/>
        <v/>
      </c>
      <c r="V14" s="57" t="str">
        <f>R5</f>
        <v/>
      </c>
      <c r="W14" s="84" t="b">
        <f t="shared" si="7"/>
        <v>0</v>
      </c>
      <c r="X14" s="58">
        <f t="shared" si="8"/>
        <v>0</v>
      </c>
      <c r="Y14" s="59">
        <f t="shared" si="9"/>
        <v>0</v>
      </c>
      <c r="Z14" s="68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str">
        <f t="shared" si="10"/>
        <v/>
      </c>
    </row>
    <row r="15" ht="19.5" customHeight="1">
      <c r="A15" s="69"/>
      <c r="B15" s="41"/>
      <c r="C15" s="70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84" t="b">
        <f t="shared" si="7"/>
        <v>0</v>
      </c>
      <c r="X15" s="58">
        <f t="shared" si="8"/>
        <v>0</v>
      </c>
      <c r="Y15" s="59">
        <f t="shared" si="9"/>
        <v>0</v>
      </c>
      <c r="Z15" s="68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str">
        <f t="shared" si="10"/>
        <v/>
      </c>
    </row>
    <row r="16" ht="19.5" customHeight="1">
      <c r="A16" s="69"/>
      <c r="B16" s="41"/>
      <c r="C16" s="70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84" t="b">
        <f t="shared" si="7"/>
        <v>0</v>
      </c>
      <c r="X16" s="58">
        <f t="shared" si="8"/>
        <v>0</v>
      </c>
      <c r="Y16" s="59">
        <f t="shared" si="9"/>
        <v>0</v>
      </c>
      <c r="Z16" s="68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str">
        <f t="shared" si="10"/>
        <v/>
      </c>
    </row>
    <row r="17" ht="19.5" customHeight="1">
      <c r="A17" s="69"/>
      <c r="B17" s="41"/>
      <c r="C17" s="70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84" t="b">
        <f t="shared" si="7"/>
        <v>0</v>
      </c>
      <c r="X17" s="58">
        <f t="shared" si="8"/>
        <v>0</v>
      </c>
      <c r="Y17" s="59">
        <f t="shared" si="9"/>
        <v>0</v>
      </c>
      <c r="Z17" s="68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str">
        <f t="shared" si="10"/>
        <v/>
      </c>
    </row>
    <row r="18" ht="19.5" customHeight="1">
      <c r="A18" s="69"/>
      <c r="B18" s="41"/>
      <c r="C18" s="70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53</v>
      </c>
      <c r="U18" s="56" t="str">
        <f t="shared" si="6"/>
        <v/>
      </c>
      <c r="V18" s="57" t="str">
        <f>R5</f>
        <v/>
      </c>
      <c r="W18" s="84" t="b">
        <f t="shared" si="7"/>
        <v>0</v>
      </c>
      <c r="X18" s="58">
        <f t="shared" si="8"/>
        <v>0</v>
      </c>
      <c r="Y18" s="59">
        <f t="shared" si="9"/>
        <v>0</v>
      </c>
      <c r="Z18" s="68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10"/>
        <v/>
      </c>
    </row>
    <row r="19" ht="19.5" customHeight="1">
      <c r="A19" s="69"/>
      <c r="B19" s="41"/>
      <c r="C19" s="70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84" t="b">
        <f t="shared" si="7"/>
        <v>0</v>
      </c>
      <c r="X19" s="58">
        <f t="shared" si="8"/>
        <v>0</v>
      </c>
      <c r="Y19" s="59">
        <f t="shared" si="9"/>
        <v>0</v>
      </c>
      <c r="Z19" s="68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9"/>
      <c r="B20" s="41"/>
      <c r="C20" s="70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84" t="b">
        <f t="shared" si="7"/>
        <v>0</v>
      </c>
      <c r="X20" s="58">
        <f t="shared" si="8"/>
        <v>0</v>
      </c>
      <c r="Y20" s="59">
        <f t="shared" si="9"/>
        <v>0</v>
      </c>
      <c r="Z20" s="68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9"/>
      <c r="B21" s="41"/>
      <c r="C21" s="70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84" t="b">
        <f t="shared" si="7"/>
        <v>0</v>
      </c>
      <c r="X21" s="58">
        <f t="shared" si="8"/>
        <v>0</v>
      </c>
      <c r="Y21" s="59">
        <f t="shared" si="9"/>
        <v>0</v>
      </c>
      <c r="Z21" s="68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9"/>
      <c r="B22" s="41"/>
      <c r="C22" s="70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84" t="b">
        <f t="shared" si="7"/>
        <v>0</v>
      </c>
      <c r="X22" s="58">
        <f t="shared" si="8"/>
        <v>0</v>
      </c>
      <c r="Y22" s="59">
        <f t="shared" si="9"/>
        <v>0</v>
      </c>
      <c r="Z22" s="68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9"/>
      <c r="B23" s="41"/>
      <c r="C23" s="70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84" t="b">
        <f t="shared" si="7"/>
        <v>0</v>
      </c>
      <c r="X23" s="58">
        <f t="shared" si="8"/>
        <v>0</v>
      </c>
      <c r="Y23" s="59">
        <f t="shared" si="9"/>
        <v>0</v>
      </c>
      <c r="Z23" s="68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9"/>
      <c r="B24" s="41"/>
      <c r="C24" s="70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 t="str">
        <f>R5</f>
        <v/>
      </c>
      <c r="W24" s="84" t="b">
        <f t="shared" si="7"/>
        <v>0</v>
      </c>
      <c r="X24" s="58">
        <f t="shared" si="8"/>
        <v>0</v>
      </c>
      <c r="Y24" s="59">
        <f t="shared" si="9"/>
        <v>0</v>
      </c>
      <c r="Z24" s="68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53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84"/>
      <c r="X25" s="58">
        <f>(YEAR(V25)-YEAR(D25))</f>
        <v>0</v>
      </c>
      <c r="Y25" s="59">
        <f>IF(X26&gt;34,1,0)</f>
        <v>0</v>
      </c>
      <c r="Z25" s="85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64</v>
      </c>
      <c r="C27" s="17"/>
      <c r="G27" s="89" t="s">
        <v>66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53</v>
      </c>
      <c r="G28" s="90" t="s">
        <v>53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8" t="s">
        <v>69</v>
      </c>
      <c r="C29" s="17"/>
      <c r="G29" s="91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53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71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72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73</v>
      </c>
      <c r="C34" s="17"/>
      <c r="G34" s="94" t="s">
        <v>75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77</v>
      </c>
      <c r="B36" s="97"/>
      <c r="C36" s="17"/>
      <c r="G36" s="94" t="s">
        <v>78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79</v>
      </c>
      <c r="B38" s="97"/>
      <c r="C38" s="98" t="s">
        <v>80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82</v>
      </c>
    </row>
    <row r="2" ht="12.75" customHeight="1">
      <c r="A2" s="103" t="s">
        <v>36</v>
      </c>
      <c r="B2" s="104" t="s">
        <v>83</v>
      </c>
      <c r="C2" s="105" t="s">
        <v>84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