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3.xml" ContentType="application/vnd.openxmlformats-officedocument.spreadsheetml.comments+xml"/>
  <Override PartName="xl/worksheets/xl/commentsmeta1" ContentType="application/binary"/>
  <Override PartName="xl/drawings/vmlDrawing3.vml" ContentType="application/vnd.openxmlformats-officedocument.vmlDrawing"/>
  <Override PartName="xl/comments4.xml" ContentType="application/vnd.openxmlformats-officedocument.spreadsheetml.comments+xml"/>
  <Override PartName="xl/worksheets/xl/commentsmeta2" ContentType="application/binary"/>
  <Override PartName="xl/drawings/vmlDrawing4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Meltzer-Faber" sheetId="3" r:id="rId6" state="hidden"/>
    <sheet name="Module1" sheetId="4" r:id="rId7" state="hidden"/>
  </sheets>
  <definedNames/>
  <calcPr/>
  <extLst>
    <ext uri="GoogleSheetsCustomDataVersion1">
      <go:sheetsCustomData xmlns:go="http://customooxmlschemas.google.com/" roundtripDataSignature="AMtx7mg6CI/6fptunWFSHs0olx4XzCDjlQ==" r:id="rId8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TRgeN6k43vdIaKfKkA+9HfIzJcA==" r:id="rId1"/>
    </ext>
  </extLst>
  <authors>
    <author/>
  </authors>
  <commentList>
    <comment ref="U7" authorId="0">
      <text>
        <t xml:space="preserve">======
ID#AAAAVdwWpu8
SLB    (2022-02-28 17:03:43)
Denne kononnen printes ikke</t>
      </text>
    </comment>
    <comment ref="C34" authorId="0">
      <text>
        <t xml:space="preserve">======
ID#AAAAVdwWpvQ
Arne H. Pedersen    (2022-02-28 17:03:43)
Navn, klubb, dommer grad</t>
      </text>
    </comment>
    <comment ref="R7" authorId="0">
      <text>
        <t xml:space="preserve">======
ID#AAAAVdwWpv8
SLB    (2022-02-28 17:03:43)
Automatisk, ikke skriv I dette feltet
Svar ja/yes til Macro
under opstart</t>
      </text>
    </comment>
    <comment ref="Q7" authorId="0">
      <text>
        <t xml:space="preserve">======
ID#AAAAVdwWpwI
SLB    (2022-02-28 17:03:43)
Automatisk, ikke skriv I dette feltet
Svar ja/yes til Macro
under opstart</t>
      </text>
    </comment>
    <comment ref="P7" authorId="0">
      <text>
        <t xml:space="preserve">======
ID#AAAAVdwWpvM
SLB    (2022-02-28 17:03:43)
Automatisk, ikke skriv I dette feltet</t>
      </text>
    </comment>
    <comment ref="I30" authorId="0">
      <text>
        <t xml:space="preserve">======
ID#AAAAVdwWpvs
Arne H. Pedersen    (2022-02-28 17:03:43)
Navn, klubb, dommer grad</t>
      </text>
    </comment>
    <comment ref="C36" authorId="0">
      <text>
        <t xml:space="preserve">======
ID#AAAAVdwWpvo
Arne H. Pedersen    (2022-02-28 17:03:43)
Navn, klubb, dommer grad</t>
      </text>
    </comment>
    <comment ref="O7" authorId="0">
      <text>
        <t xml:space="preserve">======
ID#AAAAVdwWpu0
SLB    (2022-02-28 17:03:43)
Automatisk, ikke skriv I dette feltet</t>
      </text>
    </comment>
    <comment ref="C27" authorId="0">
      <text>
        <t xml:space="preserve">======
ID#AAAAVdwWpwY
Arne H. Pedersen    (2022-02-28 17:03:43)
Navn, klubb, dommer grad</t>
      </text>
    </comment>
    <comment ref="L7" authorId="0">
      <text>
        <t xml:space="preserve">======
ID#AAAAVdwWpvk
NVF    (2022-02-28 17:03:43)
Bruk minus (-) for underkjent. Feks -140
Bruk N og F for neste og første, feks 170F og 175N</t>
      </text>
    </comment>
    <comment ref="I28" authorId="0">
      <text>
        <t xml:space="preserve">======
ID#AAAAVdwWpvE
Arne H. Pedersen    (2022-02-28 17:03:43)
Navn, klubb, dommer grad</t>
      </text>
    </comment>
    <comment ref="I7" authorId="0">
      <text>
        <t xml:space="preserve">======
ID#AAAAVdwWpus
NVF    (2022-02-28 17:03:43)
Bruk minus (-) for underkjent. Feks -140
Bruk N og F for neste og første, feks 170F og 175N</t>
      </text>
    </comment>
    <comment ref="I27" authorId="0">
      <text>
        <t xml:space="preserve">======
ID#AAAAVdwWpv4
Arne H. Pedersen    (2022-02-28 17:03:43)
Navn, klubb, dommer grad</t>
      </text>
    </comment>
    <comment ref="C7" authorId="0">
      <text>
        <t xml:space="preserve">======
ID#AAAAVdwWpuk
Schlumberger    (2022-02-28 17:03:43)
UK,JK,SK og VK blir SinclairTabell for Kvinner brukt.
M0,M1..Kvinner virker ikke.
For ALLE andre kategorier blir tabell for men brukt.</t>
      </text>
    </comment>
    <comment ref="B7" authorId="0">
      <text>
        <t xml:space="preserve">======
ID#AAAAVdwWpvw
SLB    (2022-02-28 17:03:43)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EBRi6aXugCopotF7WWrTIeXvstA==" r:id="rId1"/>
    </ext>
  </extLst>
  <authors>
    <author/>
  </authors>
  <commentList>
    <comment ref="U7" authorId="0">
      <text>
        <t xml:space="preserve">======
ID#AAAAVdwWpvU
SLB    (2022-02-28 17:03:43)
Denne kononnen printes ikke</t>
      </text>
    </comment>
    <comment ref="R7" authorId="0">
      <text>
        <t xml:space="preserve">======
ID#AAAAVdwWpvA
SLB    (2022-02-28 17:03:43)
Automatisk, ikke skriv I dette feltet
Svar ja/yes til Macro
under opstart</t>
      </text>
    </comment>
    <comment ref="C34" authorId="0">
      <text>
        <t xml:space="preserve">======
ID#AAAAVdwWpv0
Arne H. Pedersen    (2022-02-28 17:03:43)
Navn, klubb, dommer grad</t>
      </text>
    </comment>
    <comment ref="Q7" authorId="0">
      <text>
        <t xml:space="preserve">======
ID#AAAAVdwWpu4
SLB    (2022-02-28 17:03:43)
Automatisk, ikke skriv I dette feltet
Svar ja/yes til Macro
under opstart</t>
      </text>
    </comment>
    <comment ref="I30" authorId="0">
      <text>
        <t xml:space="preserve">======
ID#AAAAVdwWpuo
Arne H. Pedersen    (2022-02-28 17:03:43)
Navn, klubb, dommer grad</t>
      </text>
    </comment>
    <comment ref="C36" authorId="0">
      <text>
        <t xml:space="preserve">======
ID#AAAAVdwWpwE
Arne H. Pedersen    (2022-02-28 17:03:43)
Navn, klubb, dommer grad</t>
      </text>
    </comment>
    <comment ref="P7" authorId="0">
      <text>
        <t xml:space="preserve">======
ID#AAAAVdwWpuw
SLB    (2022-02-28 17:03:43)
Automatisk, ikke skriv I dette feltet</t>
      </text>
    </comment>
    <comment ref="O7" authorId="0">
      <text>
        <t xml:space="preserve">======
ID#AAAAVdwWpwQ
SLB    (2022-02-28 17:03:43)
Automatisk, ikke skriv I dette feltet</t>
      </text>
    </comment>
    <comment ref="C27" authorId="0">
      <text>
        <t xml:space="preserve">======
ID#AAAAVdwWpvY
Arne H. Pedersen    (2022-02-28 17:03:43)
Navn, klubb, dommer grad</t>
      </text>
    </comment>
    <comment ref="L7" authorId="0">
      <text>
        <t xml:space="preserve">======
ID#AAAAVdwWpwA
NVF    (2022-02-28 17:03:43)
Bruk minus (-) for underkjent. Feks -140
Bruk N og F for neste og første, feks 170F og 175N</t>
      </text>
    </comment>
    <comment ref="I7" authorId="0">
      <text>
        <t xml:space="preserve">======
ID#AAAAVdwWpwM
NVF    (2022-02-28 17:03:43)
Bruk minus (-) for underkjent. Feks -140
Bruk N og F for neste og første, feks 170F og 175N</t>
      </text>
    </comment>
    <comment ref="I28" authorId="0">
      <text>
        <t xml:space="preserve">======
ID#AAAAVdwWpvc
Arne H. Pedersen    (2022-02-28 17:03:43)
Navn, klubb, dommer grad</t>
      </text>
    </comment>
    <comment ref="I27" authorId="0">
      <text>
        <t xml:space="preserve">======
ID#AAAAVdwWpvg
Arne H. Pedersen    (2022-02-28 17:03:43)
Navn, klubb, dommer grad</t>
      </text>
    </comment>
    <comment ref="C7" authorId="0">
      <text>
        <t xml:space="preserve">======
ID#AAAAVdwWpwU
Schlumberger    (2022-02-28 17:03:43)
UK,JK,SK og VK blir SinclairTabell for Kvinner brukt.
M0,M1..Kvinner virker ikke.
For ALLE andre kategorier blir tabell for men brukt.</t>
      </text>
    </comment>
    <comment ref="B7" authorId="0">
      <text>
        <t xml:space="preserve">======
ID#AAAAVdwWpvI
SLB    (2022-02-28 17:03:43)
I Norge bruke vi kun en desimal, internasjonalt 2, vi bør bruke 2 dersom innveiings vekta tillater det.</t>
      </text>
    </comment>
  </commentLi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shGko3RqEbUvo/T5Vnv1hzqEQTQ==" r:id="rId1"/>
    </ext>
  </extL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ishGko3RqEbUvo/T5Vnv1hzqEQTQ==" r:id="rId1"/>
    </ext>
  </extLst>
</comments>
</file>

<file path=xl/sharedStrings.xml><?xml version="1.0" encoding="utf-8"?>
<sst xmlns="http://schemas.openxmlformats.org/spreadsheetml/2006/main" count="167" uniqueCount="79">
  <si>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</si>
  <si>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</si>
  <si>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</si>
  <si>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</si>
  <si>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</si>
  <si>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</si>
  <si>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</si>
  <si>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</si>
  <si>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</si>
  <si>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</si>
  <si>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</si>
  <si>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</si>
  <si>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</si>
  <si>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</si>
  <si>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</si>
  <si>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</si>
  <si>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</si>
  <si>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</si>
  <si>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</si>
  <si>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</si>
  <si>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</si>
  <si>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</si>
  <si>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</si>
  <si>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</si>
  <si>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</si>
  <si>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</si>
  <si>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</si>
  <si>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</si>
  <si>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</si>
  <si>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</si>
  <si>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</si>
  <si>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</si>
  <si>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</si>
  <si>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</si>
  <si>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</si>
  <si>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</si>
  <si>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</si>
  <si>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</si>
  <si>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</si>
  <si>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</si>
  <si>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</si>
  <si>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JK</t>
  </si>
  <si>
    <t>Kristin Rogstad-Karlsen</t>
  </si>
  <si>
    <t>73</t>
  </si>
  <si>
    <t>SM</t>
  </si>
  <si>
    <t>Simen Nerkvern</t>
  </si>
  <si>
    <t>81</t>
  </si>
  <si>
    <t>Jonas Nord</t>
  </si>
  <si>
    <t>89</t>
  </si>
  <si>
    <t>Reza Benorouz</t>
  </si>
  <si>
    <t xml:space="preserve"> </t>
  </si>
  <si>
    <t>109</t>
  </si>
  <si>
    <t>Andreas Hidle</t>
  </si>
  <si>
    <t>71</t>
  </si>
  <si>
    <t>M7</t>
  </si>
  <si>
    <t>Bjørn Thore Olsen</t>
  </si>
  <si>
    <t>UK</t>
  </si>
  <si>
    <t>96</t>
  </si>
  <si>
    <t>Johan Thonerud</t>
  </si>
  <si>
    <t>Stevnets leder:</t>
  </si>
  <si>
    <t>Bjørn Thore Olsen SA - F</t>
  </si>
  <si>
    <t xml:space="preserve">Dommere:                                  </t>
  </si>
  <si>
    <t>Kristin Rogstad-Karlsen SA - F</t>
  </si>
  <si>
    <t>Jury:</t>
  </si>
  <si>
    <t>Krister Thonerud SA - F</t>
  </si>
  <si>
    <t xml:space="preserve">Johan Thonerud SA - </t>
  </si>
  <si>
    <t>Teknisk kontrollør:</t>
  </si>
  <si>
    <t>Chief Marshall:</t>
  </si>
  <si>
    <t>Sekretær:</t>
  </si>
  <si>
    <t>Johan Thonerud SA - F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</si>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</sst>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19" fillId="0" fontId="9" numFmtId="1" xfId="0" applyAlignment="1" applyBorder="1" applyFont="1" applyNumberFormat="1">
      <alignment horizontal="center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44619.0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 t="s">
        <v>40</v>
      </c>
      <c r="B9" s="41">
        <v>73.79</v>
      </c>
      <c r="C9" s="42" t="s">
        <v>41</v>
      </c>
      <c r="D9" s="43">
        <v>37378.0</v>
      </c>
      <c r="E9" s="44"/>
      <c r="F9" s="45" t="s">
        <v>42</v>
      </c>
      <c r="G9" s="45" t="s">
        <v>5</v>
      </c>
      <c r="H9" s="46">
        <v>47.0</v>
      </c>
      <c r="I9" s="47">
        <v>-49.0</v>
      </c>
      <c r="J9" s="48">
        <v>49.0</v>
      </c>
      <c r="K9" s="49">
        <v>55.0</v>
      </c>
      <c r="L9" s="50">
        <v>58.0</v>
      </c>
      <c r="M9" s="50">
        <v>61.0</v>
      </c>
      <c r="N9" s="51">
        <f ref="N9:N24" t="shared" si="1">IF(MAX(H9:J9)&lt;0,0,TRUNC(MAX(H9:J9)/1)*1)</f>
        <v>49</v>
      </c>
      <c r="O9" s="51">
        <f ref="O9:O24" t="shared" si="2">IF(MAX(K9:M9)&lt;0,0,TRUNC(MAX(K9:M9)/1)*1)</f>
        <v>61</v>
      </c>
      <c r="P9" s="51">
        <f ref="P9:P24" t="shared" si="3">IF(N9=0,0,IF(O9=0,0,SUM(N9:O9)))</f>
        <v>110</v>
      </c>
      <c r="Q9" s="52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132.0982251</v>
      </c>
      <c r="R9" s="53" t="str">
        <f ref="R9:R24" t="shared" si="5">IF(Y9=1,Q9*AB9,"")</f>
        <v/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1.200892955</v>
      </c>
      <c r="V9" s="57">
        <f>R5</f>
        <v>44619</v>
      </c>
      <c r="W9" s="1" t="str">
        <f ref="W9:W24" t="shared" si="7">IF(ISNUMBER(FIND("M",C9)),"m",IF(ISNUMBER(FIND("K",C9)),"k"))</f>
        <v>k</v>
      </c>
      <c r="X9" s="58">
        <f ref="X9:X24" t="shared" si="8">IF(OR(D9="",V9=""),0,(YEAR(V9)-YEAR(D9)))</f>
        <v>20</v>
      </c>
      <c r="Y9" s="59">
        <f ref="Y9:Y24" t="shared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ref="AB9:AB24" t="shared" si="10">IF(W9="m",Z9,IF(W9="k",AA9,""))</f>
        <v>0</v>
      </c>
    </row>
    <row r="10" customHeight="1" ht="19.5">
      <c r="A10" s="40" t="s">
        <v>43</v>
      </c>
      <c r="B10" s="41">
        <v>70.83</v>
      </c>
      <c r="C10" s="42" t="s">
        <v>44</v>
      </c>
      <c r="D10" s="43">
        <v>37192.0</v>
      </c>
      <c r="E10" s="44"/>
      <c r="F10" s="45" t="s">
        <v>45</v>
      </c>
      <c r="G10" s="45" t="s">
        <v>5</v>
      </c>
      <c r="H10" s="46">
        <v>60.0</v>
      </c>
      <c r="I10" s="47">
        <v>65.0</v>
      </c>
      <c r="J10" s="48">
        <v>-68.0</v>
      </c>
      <c r="K10" s="49">
        <v>80.0</v>
      </c>
      <c r="L10" s="50">
        <v>85.0</v>
      </c>
      <c r="M10" s="50">
        <v>88.0</v>
      </c>
      <c r="N10" s="51">
        <f t="shared" si="1"/>
        <v>65</v>
      </c>
      <c r="O10" s="51">
        <f t="shared" si="2"/>
        <v>88</v>
      </c>
      <c r="P10" s="51">
        <f t="shared" si="3"/>
        <v>153</v>
      </c>
      <c r="Q10" s="53">
        <f t="shared" si="4"/>
        <v>200.2016187</v>
      </c>
      <c r="R10" s="53" t="str">
        <f t="shared" si="5"/>
        <v/>
      </c>
      <c r="S10" s="62"/>
      <c r="T10" s="63"/>
      <c r="U10" s="56">
        <f t="shared" si="6"/>
        <v>1.308507312</v>
      </c>
      <c r="V10" s="57">
        <f>R5</f>
        <v>44619</v>
      </c>
      <c r="W10" s="1" t="str">
        <f t="shared" si="7"/>
        <v>m</v>
      </c>
      <c r="X10" s="58">
        <f t="shared" si="8"/>
        <v>21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customHeight="1" ht="19.5">
      <c r="A11" s="40" t="s">
        <v>46</v>
      </c>
      <c r="B11" s="41">
        <v>78.78</v>
      </c>
      <c r="C11" s="42" t="s">
        <v>44</v>
      </c>
      <c r="D11" s="43">
        <v>32640.0</v>
      </c>
      <c r="E11" s="44"/>
      <c r="F11" s="45" t="s">
        <v>47</v>
      </c>
      <c r="G11" s="45" t="s">
        <v>5</v>
      </c>
      <c r="H11" s="46">
        <v>90.0</v>
      </c>
      <c r="I11" s="47">
        <v>-95.0</v>
      </c>
      <c r="J11" s="48"/>
      <c r="K11" s="49">
        <v>115.0</v>
      </c>
      <c r="L11" s="50">
        <v>120.0</v>
      </c>
      <c r="M11" s="50"/>
      <c r="N11" s="51">
        <f t="shared" si="1"/>
        <v>90</v>
      </c>
      <c r="O11" s="51">
        <f t="shared" si="2"/>
        <v>120</v>
      </c>
      <c r="P11" s="51">
        <f t="shared" si="3"/>
        <v>210</v>
      </c>
      <c r="Q11" s="53">
        <f t="shared" si="4"/>
        <v>258.9527612</v>
      </c>
      <c r="R11" s="53" t="str">
        <f t="shared" si="5"/>
        <v/>
      </c>
      <c r="S11" s="62"/>
      <c r="T11" s="63"/>
      <c r="U11" s="56">
        <f t="shared" si="6"/>
        <v>1.233108387</v>
      </c>
      <c r="V11" s="57">
        <f>R5</f>
        <v>44619</v>
      </c>
      <c r="W11" s="1" t="str">
        <f t="shared" si="7"/>
        <v>m</v>
      </c>
      <c r="X11" s="58">
        <f t="shared" si="8"/>
        <v>33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customHeight="1" ht="19.5">
      <c r="A12" s="40" t="s">
        <v>48</v>
      </c>
      <c r="B12" s="41">
        <v>88.47</v>
      </c>
      <c r="C12" s="42" t="s">
        <v>44</v>
      </c>
      <c r="D12" s="43">
        <v>34601.0</v>
      </c>
      <c r="E12" s="44"/>
      <c r="F12" s="45" t="s">
        <v>49</v>
      </c>
      <c r="G12" s="45" t="s">
        <v>5</v>
      </c>
      <c r="H12" s="46">
        <v>105.0</v>
      </c>
      <c r="I12" s="47">
        <v>110.0</v>
      </c>
      <c r="J12" s="48">
        <v>115.0</v>
      </c>
      <c r="K12" s="49">
        <v>130.0</v>
      </c>
      <c r="L12" s="50">
        <v>135.0</v>
      </c>
      <c r="M12" s="50">
        <v>140.0</v>
      </c>
      <c r="N12" s="51">
        <f t="shared" si="1"/>
        <v>115</v>
      </c>
      <c r="O12" s="51">
        <f t="shared" si="2"/>
        <v>140</v>
      </c>
      <c r="P12" s="51">
        <f t="shared" si="3"/>
        <v>255</v>
      </c>
      <c r="Q12" s="53">
        <f t="shared" si="4"/>
        <v>297.2298439</v>
      </c>
      <c r="R12" s="53" t="str">
        <f t="shared" si="5"/>
        <v/>
      </c>
      <c r="S12" s="62"/>
      <c r="T12" s="63" t="s">
        <v>50</v>
      </c>
      <c r="U12" s="56">
        <f t="shared" si="6"/>
        <v>1.165607231</v>
      </c>
      <c r="V12" s="57">
        <f>R5</f>
        <v>44619</v>
      </c>
      <c r="W12" s="1" t="str">
        <f t="shared" si="7"/>
        <v>m</v>
      </c>
      <c r="X12" s="58">
        <f t="shared" si="8"/>
        <v>28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customHeight="1" ht="19.5">
      <c r="A13" s="40" t="s">
        <v>51</v>
      </c>
      <c r="B13" s="41">
        <v>106.15</v>
      </c>
      <c r="C13" s="42" t="s">
        <v>44</v>
      </c>
      <c r="D13" s="43">
        <v>32818.0</v>
      </c>
      <c r="E13" s="44"/>
      <c r="F13" s="45" t="s">
        <v>52</v>
      </c>
      <c r="G13" s="45" t="s">
        <v>5</v>
      </c>
      <c r="H13" s="46">
        <v>100.0</v>
      </c>
      <c r="I13" s="47">
        <v>105.0</v>
      </c>
      <c r="J13" s="48">
        <v>-110.0</v>
      </c>
      <c r="K13" s="49">
        <v>120.0</v>
      </c>
      <c r="L13" s="50">
        <v>125.0</v>
      </c>
      <c r="M13" s="50">
        <v>130.0</v>
      </c>
      <c r="N13" s="51">
        <f t="shared" si="1"/>
        <v>105</v>
      </c>
      <c r="O13" s="51">
        <f t="shared" si="2"/>
        <v>130</v>
      </c>
      <c r="P13" s="51">
        <f t="shared" si="3"/>
        <v>235</v>
      </c>
      <c r="Q13" s="53">
        <f t="shared" si="4"/>
        <v>255.2272122</v>
      </c>
      <c r="R13" s="53" t="str">
        <f t="shared" si="5"/>
        <v/>
      </c>
      <c r="S13" s="62"/>
      <c r="T13" s="63" t="s">
        <v>50</v>
      </c>
      <c r="U13" s="56">
        <f t="shared" si="6"/>
        <v>1.086073243</v>
      </c>
      <c r="V13" s="57">
        <f>R5</f>
        <v>44619</v>
      </c>
      <c r="W13" s="1" t="str">
        <f t="shared" si="7"/>
        <v>m</v>
      </c>
      <c r="X13" s="58">
        <f t="shared" si="8"/>
        <v>33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customHeight="1" ht="19.5">
      <c r="A14" s="40" t="s">
        <v>53</v>
      </c>
      <c r="B14" s="41">
        <v>68.75</v>
      </c>
      <c r="C14" s="42" t="s">
        <v>54</v>
      </c>
      <c r="D14" s="43">
        <v>24812.0</v>
      </c>
      <c r="E14" s="44"/>
      <c r="F14" s="65" t="s">
        <v>55</v>
      </c>
      <c r="G14" s="45" t="s">
        <v>5</v>
      </c>
      <c r="H14" s="46">
        <v>5.0</v>
      </c>
      <c r="I14" s="47">
        <v>10.0</v>
      </c>
      <c r="J14" s="48">
        <v>15.0</v>
      </c>
      <c r="K14" s="49">
        <v>25.0</v>
      </c>
      <c r="L14" s="50">
        <v>30.0</v>
      </c>
      <c r="M14" s="50">
        <v>35.0</v>
      </c>
      <c r="N14" s="51">
        <f t="shared" si="1"/>
        <v>15</v>
      </c>
      <c r="O14" s="51">
        <f t="shared" si="2"/>
        <v>35</v>
      </c>
      <c r="P14" s="51">
        <f t="shared" si="3"/>
        <v>50</v>
      </c>
      <c r="Q14" s="53">
        <f t="shared" si="4"/>
        <v>66.61066486</v>
      </c>
      <c r="R14" s="53">
        <f t="shared" si="5"/>
        <v>92.25577083</v>
      </c>
      <c r="S14" s="66" t="s">
        <v>56</v>
      </c>
      <c r="T14" s="63" t="s">
        <v>50</v>
      </c>
      <c r="U14" s="56">
        <f t="shared" si="6"/>
        <v>1.332213297</v>
      </c>
      <c r="V14" s="57">
        <f>R5</f>
        <v>44619</v>
      </c>
      <c r="W14" s="1" t="str">
        <f t="shared" si="7"/>
        <v>m</v>
      </c>
      <c r="X14" s="58">
        <f t="shared" si="8"/>
        <v>55</v>
      </c>
      <c r="Y14" s="59">
        <f t="shared" si="9"/>
        <v>1</v>
      </c>
      <c r="Z14" s="67">
        <f>IF(Y14=1,LOOKUP(X14,'Meltzer-Faber'!A3:A63,'Meltzer-Faber'!B3:B63))</f>
        <v>1.385</v>
      </c>
      <c r="AA14" s="68">
        <f>IF(Y14=1,LOOKUP(X14,'Meltzer-Faber'!A3:A63,'Meltzer-Faber'!C3:C63))</f>
        <v>1.507</v>
      </c>
      <c r="AB14" s="68">
        <f t="shared" si="10"/>
        <v>1.385</v>
      </c>
    </row>
    <row r="15" customHeight="1" ht="19.5">
      <c r="A15" s="40" t="s">
        <v>57</v>
      </c>
      <c r="B15" s="41">
        <v>94.75</v>
      </c>
      <c r="C15" s="42" t="s">
        <v>54</v>
      </c>
      <c r="D15" s="43">
        <v>19656.0</v>
      </c>
      <c r="E15" s="44"/>
      <c r="F15" s="65" t="s">
        <v>58</v>
      </c>
      <c r="G15" s="45" t="s">
        <v>5</v>
      </c>
      <c r="H15" s="46">
        <v>67.0</v>
      </c>
      <c r="I15" s="47">
        <v>70.0</v>
      </c>
      <c r="J15" s="48"/>
      <c r="K15" s="49">
        <v>80.0</v>
      </c>
      <c r="L15" s="50"/>
      <c r="M15" s="50"/>
      <c r="N15" s="51">
        <f t="shared" si="1"/>
        <v>70</v>
      </c>
      <c r="O15" s="51">
        <f t="shared" si="2"/>
        <v>80</v>
      </c>
      <c r="P15" s="51">
        <f t="shared" si="3"/>
        <v>150</v>
      </c>
      <c r="Q15" s="53">
        <f t="shared" si="4"/>
        <v>169.8185934</v>
      </c>
      <c r="R15" s="53">
        <f t="shared" si="5"/>
        <v>309.5792958</v>
      </c>
      <c r="S15" s="62"/>
      <c r="T15" s="63"/>
      <c r="U15" s="56">
        <f t="shared" si="6"/>
        <v>1.132123956</v>
      </c>
      <c r="V15" s="57">
        <f>R5</f>
        <v>44619</v>
      </c>
      <c r="W15" s="1" t="str">
        <f t="shared" si="7"/>
        <v>m</v>
      </c>
      <c r="X15" s="58">
        <f t="shared" si="8"/>
        <v>69</v>
      </c>
      <c r="Y15" s="59">
        <f t="shared" si="9"/>
        <v>1</v>
      </c>
      <c r="Z15" s="67">
        <f>IF(Y15=1,LOOKUP(X15,'Meltzer-Faber'!A3:A63,'Meltzer-Faber'!B3:B63))</f>
        <v>1.823</v>
      </c>
      <c r="AA15" s="68">
        <f>IF(Y15=1,LOOKUP(X15,'Meltzer-Faber'!A3:A63,'Meltzer-Faber'!C3:C63))</f>
        <v>2.033</v>
      </c>
      <c r="AB15" s="68">
        <f t="shared" si="10"/>
        <v>1.823</v>
      </c>
    </row>
    <row r="16" customHeight="1" ht="19.5">
      <c r="A16" s="69"/>
      <c r="B16" s="41"/>
      <c r="C16" s="42"/>
      <c r="D16" s="43"/>
      <c r="E16" s="44"/>
      <c r="F16" s="65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>
        <f>R5</f>
        <v>44619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customHeight="1" ht="19.5">
      <c r="A17" s="69"/>
      <c r="B17" s="41"/>
      <c r="C17" s="42"/>
      <c r="D17" s="43"/>
      <c r="E17" s="44"/>
      <c r="F17" s="65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>
        <f>R5</f>
        <v>44619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customHeight="1" ht="19.5">
      <c r="A18" s="69"/>
      <c r="B18" s="41"/>
      <c r="C18" s="42"/>
      <c r="D18" s="43"/>
      <c r="E18" s="44"/>
      <c r="F18" s="65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50</v>
      </c>
      <c r="U18" s="56" t="str">
        <f t="shared" si="6"/>
        <v/>
      </c>
      <c r="V18" s="57">
        <f>R5</f>
        <v>44619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customHeight="1" ht="19.5">
      <c r="A19" s="69"/>
      <c r="B19" s="41"/>
      <c r="C19" s="42"/>
      <c r="D19" s="43"/>
      <c r="E19" s="44"/>
      <c r="F19" s="65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>
        <f>R5</f>
        <v>44619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customHeight="1" ht="19.5">
      <c r="A20" s="69"/>
      <c r="B20" s="41"/>
      <c r="C20" s="42"/>
      <c r="D20" s="43"/>
      <c r="E20" s="44"/>
      <c r="F20" s="65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44619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customHeight="1" ht="19.5">
      <c r="A21" s="69"/>
      <c r="B21" s="41"/>
      <c r="C21" s="42"/>
      <c r="D21" s="43"/>
      <c r="E21" s="44"/>
      <c r="F21" s="65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44619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customHeight="1" ht="19.5">
      <c r="A22" s="69"/>
      <c r="B22" s="41"/>
      <c r="C22" s="42"/>
      <c r="D22" s="43"/>
      <c r="E22" s="44"/>
      <c r="F22" s="65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44619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customHeight="1" ht="19.5">
      <c r="A23" s="69"/>
      <c r="B23" s="41"/>
      <c r="C23" s="42"/>
      <c r="D23" s="43"/>
      <c r="E23" s="44"/>
      <c r="F23" s="65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44619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customHeight="1" ht="19.5">
      <c r="A24" s="69"/>
      <c r="B24" s="41"/>
      <c r="C24" s="42"/>
      <c r="D24" s="43"/>
      <c r="E24" s="44"/>
      <c r="F24" s="65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>
        <f>R5</f>
        <v>44619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50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customHeight="1" ht="12.75">
      <c r="A27" s="87" t="s">
        <v>59</v>
      </c>
      <c r="C27" s="17" t="s">
        <v>60</v>
      </c>
      <c r="G27" s="88" t="s">
        <v>61</v>
      </c>
      <c r="H27" s="17">
        <v>1.0</v>
      </c>
      <c r="I27" s="17" t="s">
        <v>60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50</v>
      </c>
      <c r="G28" s="89" t="s">
        <v>50</v>
      </c>
      <c r="H28" s="17">
        <v>2.0</v>
      </c>
      <c r="I28" s="17" t="s">
        <v>62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7" t="s">
        <v>63</v>
      </c>
      <c r="C29" s="17"/>
      <c r="G29" s="90"/>
      <c r="H29" s="17">
        <v>3.0</v>
      </c>
      <c r="I29" s="17" t="s">
        <v>64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0"/>
      <c r="H30" s="17"/>
      <c r="I30" s="17" t="s">
        <v>65</v>
      </c>
      <c r="U30" s="17"/>
      <c r="V30" s="17"/>
      <c r="W30" s="17" t="s">
        <v>50</v>
      </c>
      <c r="X30" s="17"/>
      <c r="Y30" s="17"/>
      <c r="Z30" s="17"/>
      <c r="AA30" s="18"/>
      <c r="AB30" s="18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3" t="s">
        <v>66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4"/>
      <c r="D33" s="6"/>
      <c r="E33" s="6"/>
      <c r="F33" s="5"/>
      <c r="G33" s="93" t="s">
        <v>67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7" t="s">
        <v>68</v>
      </c>
      <c r="C34" s="17" t="s">
        <v>69</v>
      </c>
      <c r="G34" s="93" t="s">
        <v>70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7" t="s">
        <v>71</v>
      </c>
      <c r="B36" s="96"/>
      <c r="C36" s="17"/>
      <c r="G36" s="93" t="s">
        <v>72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6" t="s">
        <v>73</v>
      </c>
      <c r="B38" s="96"/>
      <c r="C38" s="97" t="s">
        <v>74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75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50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69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ref="N9:N24" t="shared" si="1">IF(MAX(H9:J9)&lt;0,0,TRUNC(MAX(H9:J9)/1)*1)</f>
        <v>0</v>
      </c>
      <c r="O9" s="51">
        <f ref="O9:O24" t="shared" si="2">IF(MAX(K9:M9)&lt;0,0,TRUNC(MAX(K9:M9)/1)*1)</f>
        <v>0</v>
      </c>
      <c r="P9" s="51">
        <f ref="P9:P24" t="shared" si="3">IF(N9=0,0,IF(O9=0,0,SUM(N9:O9)))</f>
        <v>0</v>
      </c>
      <c r="Q9" s="52" t="str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ref="R9:R24" t="shared" si="5">IF(Y9=1,Q9*AB9,"")</f>
        <v/>
      </c>
      <c r="S9" s="54"/>
      <c r="T9" s="55"/>
      <c r="U9" s="56" t="str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3" t="b">
        <f ref="W9:W24" t="shared" si="7">IF(ISNUMBER(FIND("M",C9)),"m",IF(ISNUMBER(FIND("K",C9)),"k"))</f>
        <v>0</v>
      </c>
      <c r="X9" s="58">
        <f ref="X9:X24" t="shared" si="8">IF(OR(D9="",V9=""),0,(YEAR(V9)-YEAR(D9)))</f>
        <v>0</v>
      </c>
      <c r="Y9" s="59">
        <f ref="Y9:Y24" t="shared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ref="AB9:AB24" t="shared" si="10">IF(W9="m",Z9,IF(W9="k",AA9,""))</f>
        <v/>
      </c>
    </row>
    <row r="10" customHeight="1" ht="19.5">
      <c r="A10" s="69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3" t="b">
        <f t="shared" si="7"/>
        <v>0</v>
      </c>
      <c r="X10" s="58">
        <f t="shared" si="8"/>
        <v>0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customHeight="1" ht="19.5">
      <c r="A11" s="69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3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customHeight="1" ht="19.5">
      <c r="A12" s="69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50</v>
      </c>
      <c r="U12" s="56" t="str">
        <f t="shared" si="6"/>
        <v/>
      </c>
      <c r="V12" s="57" t="str">
        <f>R5</f>
        <v/>
      </c>
      <c r="W12" s="83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customHeight="1" ht="19.5">
      <c r="A13" s="69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50</v>
      </c>
      <c r="U13" s="56" t="str">
        <f t="shared" si="6"/>
        <v/>
      </c>
      <c r="V13" s="57" t="str">
        <f>R5</f>
        <v/>
      </c>
      <c r="W13" s="83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customHeight="1" ht="19.5">
      <c r="A14" s="69"/>
      <c r="B14" s="41"/>
      <c r="C14" s="42"/>
      <c r="D14" s="43"/>
      <c r="E14" s="44"/>
      <c r="F14" s="65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50</v>
      </c>
      <c r="U14" s="56" t="str">
        <f t="shared" si="6"/>
        <v/>
      </c>
      <c r="V14" s="57" t="str">
        <f>R5</f>
        <v/>
      </c>
      <c r="W14" s="83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customHeight="1" ht="19.5">
      <c r="A15" s="69"/>
      <c r="B15" s="41"/>
      <c r="C15" s="42"/>
      <c r="D15" s="43"/>
      <c r="E15" s="44"/>
      <c r="F15" s="65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3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customHeight="1" ht="19.5">
      <c r="A16" s="69"/>
      <c r="B16" s="41"/>
      <c r="C16" s="42"/>
      <c r="D16" s="43"/>
      <c r="E16" s="44"/>
      <c r="F16" s="65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3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customHeight="1" ht="19.5">
      <c r="A17" s="69"/>
      <c r="B17" s="41"/>
      <c r="C17" s="42"/>
      <c r="D17" s="43"/>
      <c r="E17" s="44"/>
      <c r="F17" s="65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3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customHeight="1" ht="19.5">
      <c r="A18" s="69"/>
      <c r="B18" s="41"/>
      <c r="C18" s="42"/>
      <c r="D18" s="43"/>
      <c r="E18" s="44"/>
      <c r="F18" s="65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50</v>
      </c>
      <c r="U18" s="56" t="str">
        <f t="shared" si="6"/>
        <v/>
      </c>
      <c r="V18" s="57" t="str">
        <f>R5</f>
        <v/>
      </c>
      <c r="W18" s="83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customHeight="1" ht="19.5">
      <c r="A19" s="69"/>
      <c r="B19" s="41"/>
      <c r="C19" s="42"/>
      <c r="D19" s="43"/>
      <c r="E19" s="44"/>
      <c r="F19" s="65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3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customHeight="1" ht="19.5">
      <c r="A20" s="69"/>
      <c r="B20" s="41"/>
      <c r="C20" s="42"/>
      <c r="D20" s="43"/>
      <c r="E20" s="44"/>
      <c r="F20" s="65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3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customHeight="1" ht="19.5">
      <c r="A21" s="69"/>
      <c r="B21" s="41"/>
      <c r="C21" s="42"/>
      <c r="D21" s="43"/>
      <c r="E21" s="44"/>
      <c r="F21" s="65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3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customHeight="1" ht="19.5">
      <c r="A22" s="69"/>
      <c r="B22" s="41"/>
      <c r="C22" s="42"/>
      <c r="D22" s="43"/>
      <c r="E22" s="44"/>
      <c r="F22" s="65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3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customHeight="1" ht="19.5">
      <c r="A23" s="69"/>
      <c r="B23" s="41"/>
      <c r="C23" s="42"/>
      <c r="D23" s="43"/>
      <c r="E23" s="44"/>
      <c r="F23" s="65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3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customHeight="1" ht="19.5">
      <c r="A24" s="69"/>
      <c r="B24" s="41"/>
      <c r="C24" s="42"/>
      <c r="D24" s="43"/>
      <c r="E24" s="44"/>
      <c r="F24" s="65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 t="str">
        <f>R5</f>
        <v/>
      </c>
      <c r="W24" s="83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50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customHeight="1" ht="12.75">
      <c r="A27" s="87" t="s">
        <v>59</v>
      </c>
      <c r="C27" s="17"/>
      <c r="G27" s="88" t="s">
        <v>61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50</v>
      </c>
      <c r="G28" s="89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7" t="s">
        <v>63</v>
      </c>
      <c r="C29" s="17"/>
      <c r="G29" s="90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0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3" t="s">
        <v>66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4"/>
      <c r="D33" s="6"/>
      <c r="E33" s="6"/>
      <c r="F33" s="5"/>
      <c r="G33" s="93" t="s">
        <v>67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7" t="s">
        <v>68</v>
      </c>
      <c r="C34" s="17"/>
      <c r="G34" s="93" t="s">
        <v>70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7" t="s">
        <v>71</v>
      </c>
      <c r="B36" s="96"/>
      <c r="C36" s="17"/>
      <c r="G36" s="93" t="s">
        <v>72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6" t="s">
        <v>73</v>
      </c>
      <c r="B38" s="96"/>
      <c r="C38" s="97" t="s">
        <v>74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76</v>
      </c>
    </row>
    <row r="2" ht="12.75" customHeight="1">
      <c r="A2" s="102" t="s">
        <v>36</v>
      </c>
      <c r="B2" s="103" t="s">
        <v>77</v>
      </c>
      <c r="C2" s="104" t="s">
        <v>78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xl/_rels/comments3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4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