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-ARNG\OneDrive - IdrettsKontor\2022\Stevneprotokoller\"/>
    </mc:Choice>
  </mc:AlternateContent>
  <xr:revisionPtr revIDLastSave="0" documentId="8_{7F125176-D428-4A3B-9911-A2789522F574}" xr6:coauthVersionLast="47" xr6:coauthVersionMax="47" xr10:uidLastSave="{00000000-0000-0000-0000-000000000000}"/>
  <bookViews>
    <workbookView xWindow="43080" yWindow="-120" windowWidth="29040" windowHeight="15840" tabRatio="371" activeTab="1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1'!$A$1:$T$42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34" l="1"/>
  <c r="N14" i="34"/>
  <c r="W14" i="34"/>
  <c r="P14" i="34" l="1"/>
  <c r="U14" i="34" s="1"/>
  <c r="W11" i="34"/>
  <c r="W12" i="34"/>
  <c r="W15" i="34"/>
  <c r="W13" i="34"/>
  <c r="W17" i="34"/>
  <c r="W18" i="34"/>
  <c r="W19" i="34"/>
  <c r="W20" i="34"/>
  <c r="W21" i="34"/>
  <c r="W22" i="34"/>
  <c r="W23" i="34"/>
  <c r="W24" i="34"/>
  <c r="W25" i="34"/>
  <c r="W10" i="34"/>
  <c r="Q14" i="34" l="1"/>
  <c r="Y25" i="37"/>
  <c r="X25" i="37"/>
  <c r="W24" i="37"/>
  <c r="AB24" i="37" s="1"/>
  <c r="V24" i="37"/>
  <c r="X24" i="37" s="1"/>
  <c r="Y24" i="37" s="1"/>
  <c r="O24" i="37"/>
  <c r="N24" i="37"/>
  <c r="P24" i="37" s="1"/>
  <c r="U24" i="37" s="1"/>
  <c r="AB23" i="37"/>
  <c r="W23" i="37"/>
  <c r="V23" i="37"/>
  <c r="X23" i="37" s="1"/>
  <c r="Y23" i="37" s="1"/>
  <c r="O23" i="37"/>
  <c r="N23" i="37"/>
  <c r="P23" i="37" s="1"/>
  <c r="U23" i="37" s="1"/>
  <c r="W22" i="37"/>
  <c r="AB22" i="37" s="1"/>
  <c r="V22" i="37"/>
  <c r="X22" i="37" s="1"/>
  <c r="Y22" i="37" s="1"/>
  <c r="O22" i="37"/>
  <c r="N22" i="37"/>
  <c r="P22" i="37" s="1"/>
  <c r="W21" i="37"/>
  <c r="AB21" i="37" s="1"/>
  <c r="V21" i="37"/>
  <c r="X21" i="37" s="1"/>
  <c r="Y21" i="37" s="1"/>
  <c r="O21" i="37"/>
  <c r="N21" i="37"/>
  <c r="P21" i="37" s="1"/>
  <c r="U21" i="37" s="1"/>
  <c r="W20" i="37"/>
  <c r="AB20" i="37" s="1"/>
  <c r="V20" i="37"/>
  <c r="X20" i="37" s="1"/>
  <c r="Y20" i="37" s="1"/>
  <c r="O20" i="37"/>
  <c r="N20" i="37"/>
  <c r="P20" i="37" s="1"/>
  <c r="U20" i="37" s="1"/>
  <c r="W19" i="37"/>
  <c r="AB19" i="37" s="1"/>
  <c r="V19" i="37"/>
  <c r="X19" i="37" s="1"/>
  <c r="Y19" i="37" s="1"/>
  <c r="O19" i="37"/>
  <c r="N19" i="37"/>
  <c r="P19" i="37" s="1"/>
  <c r="U19" i="37" s="1"/>
  <c r="W18" i="37"/>
  <c r="AB18" i="37" s="1"/>
  <c r="V18" i="37"/>
  <c r="X18" i="37" s="1"/>
  <c r="Y18" i="37" s="1"/>
  <c r="O18" i="37"/>
  <c r="N18" i="37"/>
  <c r="P18" i="37" s="1"/>
  <c r="W17" i="37"/>
  <c r="V17" i="37"/>
  <c r="X17" i="37" s="1"/>
  <c r="Y17" i="37" s="1"/>
  <c r="O17" i="37"/>
  <c r="N17" i="37"/>
  <c r="W16" i="37"/>
  <c r="V16" i="37"/>
  <c r="X16" i="37" s="1"/>
  <c r="Y16" i="37" s="1"/>
  <c r="O16" i="37"/>
  <c r="N16" i="37"/>
  <c r="W15" i="37"/>
  <c r="V15" i="37"/>
  <c r="X15" i="37" s="1"/>
  <c r="Y15" i="37" s="1"/>
  <c r="O15" i="37"/>
  <c r="N15" i="37"/>
  <c r="W14" i="37"/>
  <c r="AB14" i="37" s="1"/>
  <c r="V14" i="37"/>
  <c r="X14" i="37" s="1"/>
  <c r="Y14" i="37" s="1"/>
  <c r="O14" i="37"/>
  <c r="N14" i="37"/>
  <c r="P14" i="37" s="1"/>
  <c r="W13" i="37"/>
  <c r="V13" i="37"/>
  <c r="X13" i="37" s="1"/>
  <c r="Y13" i="37" s="1"/>
  <c r="O13" i="37"/>
  <c r="N13" i="37"/>
  <c r="W12" i="37"/>
  <c r="AB12" i="37" s="1"/>
  <c r="V12" i="37"/>
  <c r="X12" i="37" s="1"/>
  <c r="Y12" i="37" s="1"/>
  <c r="O12" i="37"/>
  <c r="N12" i="37"/>
  <c r="P12" i="37" s="1"/>
  <c r="U12" i="37" s="1"/>
  <c r="W11" i="37"/>
  <c r="V11" i="37"/>
  <c r="X11" i="37" s="1"/>
  <c r="Y11" i="37" s="1"/>
  <c r="O11" i="37"/>
  <c r="N11" i="37"/>
  <c r="W10" i="37"/>
  <c r="V10" i="37"/>
  <c r="X10" i="37" s="1"/>
  <c r="Y10" i="37" s="1"/>
  <c r="O10" i="37"/>
  <c r="N10" i="37"/>
  <c r="W9" i="37"/>
  <c r="AB9" i="37" s="1"/>
  <c r="V9" i="37"/>
  <c r="X9" i="37" s="1"/>
  <c r="Y9" i="37" s="1"/>
  <c r="O9" i="37"/>
  <c r="N9" i="37"/>
  <c r="P9" i="37" s="1"/>
  <c r="U9" i="37" s="1"/>
  <c r="P17" i="37" l="1"/>
  <c r="U17" i="37" s="1"/>
  <c r="P16" i="37"/>
  <c r="U16" i="37" s="1"/>
  <c r="P13" i="37"/>
  <c r="U13" i="37" s="1"/>
  <c r="P15" i="37"/>
  <c r="U15" i="37" s="1"/>
  <c r="P10" i="37"/>
  <c r="Q10" i="37" s="1"/>
  <c r="P11" i="37"/>
  <c r="U11" i="37" s="1"/>
  <c r="Q14" i="37"/>
  <c r="U14" i="37"/>
  <c r="Q18" i="37"/>
  <c r="U18" i="37"/>
  <c r="Q22" i="37"/>
  <c r="U22" i="37"/>
  <c r="Z9" i="37"/>
  <c r="R9" i="37"/>
  <c r="AA9" i="37"/>
  <c r="AA11" i="37"/>
  <c r="AB11" i="37" s="1"/>
  <c r="Z11" i="37"/>
  <c r="R11" i="37"/>
  <c r="R14" i="37"/>
  <c r="AA14" i="37"/>
  <c r="Z14" i="37"/>
  <c r="Q16" i="37"/>
  <c r="Z16" i="37"/>
  <c r="AB16" i="37" s="1"/>
  <c r="AA16" i="37"/>
  <c r="R16" i="37"/>
  <c r="Z17" i="37"/>
  <c r="AB17" i="37" s="1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AB10" i="37" s="1"/>
  <c r="Z10" i="37"/>
  <c r="Q12" i="37"/>
  <c r="Z12" i="37"/>
  <c r="R12" i="37"/>
  <c r="AA12" i="37"/>
  <c r="R13" i="37"/>
  <c r="AA13" i="37"/>
  <c r="Z13" i="37"/>
  <c r="AB13" i="37" s="1"/>
  <c r="Q15" i="37"/>
  <c r="AA15" i="37"/>
  <c r="Z15" i="37"/>
  <c r="AB15" i="37" s="1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21" i="37"/>
  <c r="Q17" i="37" l="1"/>
  <c r="U10" i="37"/>
  <c r="Q11" i="37"/>
  <c r="AB18" i="34"/>
  <c r="AB22" i="34"/>
  <c r="AB17" i="34"/>
  <c r="AB19" i="34"/>
  <c r="AB20" i="34"/>
  <c r="AB21" i="34"/>
  <c r="AB23" i="34"/>
  <c r="W9" i="34"/>
  <c r="V9" i="34" l="1"/>
  <c r="X9" i="34" s="1"/>
  <c r="Y9" i="34" s="1"/>
  <c r="Y26" i="34"/>
  <c r="X26" i="34"/>
  <c r="AA9" i="34" l="1"/>
  <c r="AB9" i="34" s="1"/>
  <c r="Z9" i="34"/>
  <c r="V25" i="34" l="1"/>
  <c r="X25" i="34" s="1"/>
  <c r="Y25" i="34" s="1"/>
  <c r="O25" i="34"/>
  <c r="N25" i="34"/>
  <c r="V24" i="34"/>
  <c r="X24" i="34" s="1"/>
  <c r="Y24" i="34" s="1"/>
  <c r="O24" i="34"/>
  <c r="N24" i="34"/>
  <c r="V23" i="34"/>
  <c r="X23" i="34" s="1"/>
  <c r="Y23" i="34" s="1"/>
  <c r="O23" i="34"/>
  <c r="N23" i="34"/>
  <c r="P23" i="34" s="1"/>
  <c r="V22" i="34"/>
  <c r="X22" i="34" s="1"/>
  <c r="Y22" i="34" s="1"/>
  <c r="O22" i="34"/>
  <c r="N22" i="34"/>
  <c r="P22" i="34" s="1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O19" i="34"/>
  <c r="N19" i="34"/>
  <c r="P19" i="34" s="1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V13" i="34"/>
  <c r="X13" i="34" s="1"/>
  <c r="Y13" i="34" s="1"/>
  <c r="O13" i="34"/>
  <c r="N13" i="34"/>
  <c r="V15" i="34"/>
  <c r="X15" i="34" s="1"/>
  <c r="Y15" i="34" s="1"/>
  <c r="O15" i="34"/>
  <c r="N15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P13" i="34" l="1"/>
  <c r="Q13" i="34" s="1"/>
  <c r="P12" i="34"/>
  <c r="U12" i="34" s="1"/>
  <c r="U23" i="34"/>
  <c r="Q23" i="34"/>
  <c r="U20" i="34"/>
  <c r="Q20" i="34"/>
  <c r="U19" i="34"/>
  <c r="Q19" i="34"/>
  <c r="U22" i="34"/>
  <c r="Q22" i="34"/>
  <c r="U18" i="34"/>
  <c r="Q18" i="34"/>
  <c r="U21" i="34"/>
  <c r="Q21" i="34"/>
  <c r="R12" i="34"/>
  <c r="Z12" i="34"/>
  <c r="AB12" i="34" s="1"/>
  <c r="AA12" i="34"/>
  <c r="R18" i="34"/>
  <c r="Z18" i="34"/>
  <c r="AA18" i="34"/>
  <c r="R24" i="34"/>
  <c r="AA24" i="34"/>
  <c r="AB24" i="34" s="1"/>
  <c r="Z24" i="34"/>
  <c r="Z17" i="34"/>
  <c r="R17" i="34"/>
  <c r="AA17" i="34"/>
  <c r="R22" i="34"/>
  <c r="Z22" i="34"/>
  <c r="AA22" i="34"/>
  <c r="Z23" i="34"/>
  <c r="R23" i="34"/>
  <c r="AA23" i="34"/>
  <c r="R13" i="34"/>
  <c r="AA13" i="34"/>
  <c r="Z13" i="34"/>
  <c r="AB13" i="34" s="1"/>
  <c r="R21" i="34"/>
  <c r="Z21" i="34"/>
  <c r="AA21" i="34"/>
  <c r="AA11" i="34"/>
  <c r="AB11" i="34" s="1"/>
  <c r="Z11" i="34"/>
  <c r="R10" i="34"/>
  <c r="AA10" i="34"/>
  <c r="Z10" i="34"/>
  <c r="AB10" i="34" s="1"/>
  <c r="R15" i="34"/>
  <c r="AA15" i="34"/>
  <c r="Z15" i="34"/>
  <c r="Z19" i="34"/>
  <c r="R19" i="34"/>
  <c r="AA19" i="34"/>
  <c r="R20" i="34"/>
  <c r="AA20" i="34"/>
  <c r="Z20" i="34"/>
  <c r="R25" i="34"/>
  <c r="Z25" i="34"/>
  <c r="AB25" i="34" s="1"/>
  <c r="AA25" i="34"/>
  <c r="P11" i="34"/>
  <c r="U11" i="34" s="1"/>
  <c r="P15" i="34"/>
  <c r="P25" i="34"/>
  <c r="P24" i="34"/>
  <c r="P17" i="34"/>
  <c r="P9" i="34"/>
  <c r="U9" i="34" s="1"/>
  <c r="P10" i="34"/>
  <c r="U13" i="34" l="1"/>
  <c r="Q12" i="34"/>
  <c r="U24" i="34"/>
  <c r="Q24" i="34"/>
  <c r="U17" i="34"/>
  <c r="Q17" i="34"/>
  <c r="U25" i="34"/>
  <c r="Q25" i="34"/>
  <c r="Q11" i="34"/>
  <c r="R11" i="34" s="1"/>
  <c r="AB15" i="34"/>
  <c r="Q15" i="34"/>
  <c r="U15" i="34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00000000-0006-0000-0000-000006000000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8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2" shapeId="0" xr:uid="{00000000-0006-0000-0000-00000B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00000000-0006-0000-0000-00000C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1" authorId="2" shapeId="0" xr:uid="{00000000-0006-0000-0000-00000D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5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" authorId="2" shapeId="0" xr:uid="{00000000-0006-0000-0000-00000F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00000000-0006-0000-0100-000003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00000000-0006-0000-0100-000006000000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00000000-0006-0000-0100-00000A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00000000-0006-0000-0100-00000B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00000000-0006-0000-0100-00000C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00000000-0006-0000-0100-00000D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00000000-0006-0000-0100-00000E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00000000-0006-0000-0100-00000F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<sst xmlns="http://schemas.openxmlformats.org/spreadsheetml/2006/main" count="191" uniqueCount="89">
  <si>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</si>
  <si>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</si>
  <si>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</si>
  <si>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</si>
  <si>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</si>
  <si>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</si>
  <si>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</si>
  <si>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</si>
  <si>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</si>
  <si>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</si>
  <si>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</si>
  <si>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</si>
  <si>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</si>
  <si>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</si>
  <si>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</si>
  <si>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</si>
  <si>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</si>
  <si>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</si>
  <si>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</si>
  <si>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</si>
  <si>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</si>
  <si>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</si>
  <si>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</si>
  <si>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</si>
  <si>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</si>
  <si>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</si>
  <si>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</si>
  <si>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</si>
  <si>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</si>
  <si>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</si>
  <si>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</si>
  <si>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</si>
  <si>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</si>
  <si>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</si>
  <si>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</si>
  <si>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</si>
  <si>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</si>
  <si>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</si>
  <si>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</si>
  <si>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</si>
  <si>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</si>
  <si>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</si>
  <si>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</si>
  <si>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</si>
  <si>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</si>
  <si>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</si>
  <si>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</si>
  <si>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</si>
  <si>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</si>
  <si>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</si>
  <si>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</si>
  <si>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</si>
  <si>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2022</t>
  </si>
  <si>
    <t>UM</t>
  </si>
  <si>
    <t xml:space="preserve">Hitra VK </t>
  </si>
  <si>
    <t>61</t>
  </si>
  <si>
    <t>Nojus Ulida</t>
  </si>
  <si>
    <t>Hitra VK</t>
  </si>
  <si>
    <t>Rene Djupå</t>
  </si>
  <si>
    <t>Tomack Sand</t>
  </si>
  <si>
    <t>Sandstad</t>
  </si>
  <si>
    <t>59</t>
  </si>
  <si>
    <t>JK</t>
  </si>
  <si>
    <t>Ronja Lenvik</t>
  </si>
  <si>
    <t>67</t>
  </si>
  <si>
    <t>81</t>
  </si>
  <si>
    <t>SM</t>
  </si>
  <si>
    <t>Marius Haranes</t>
  </si>
  <si>
    <t>96</t>
  </si>
  <si>
    <t>Mikal Akseth</t>
  </si>
  <si>
    <t xml:space="preserve">Randi Schei, Hitra VK, FD </t>
  </si>
  <si>
    <t>Victoria Rand, Hitra VK , FD</t>
  </si>
  <si>
    <t>Roar Aune, Hitra VK , FD</t>
  </si>
  <si>
    <t>Anne Gunn Berge, Hitra VK, FD</t>
  </si>
  <si>
    <t xml:space="preserve">John Birger Brevik, Hitra VK , RD </t>
  </si>
  <si>
    <t>John Birger Brevik, Hitra VK, RD</t>
  </si>
  <si>
    <t>Tryggve Duun, TAK, TO I</t>
  </si>
  <si>
    <t>Roar Aune, Hitra VK, FD</t>
  </si>
  <si>
    <t xml:space="preserve">Anne Gunn Berge , Hitra VK , FD </t>
  </si>
  <si>
    <t>Christian  Thorvaldsen</t>
  </si>
  <si>
    <t>89</t>
  </si>
  <si>
    <t>73</t>
  </si>
  <si>
    <t>49</t>
  </si>
  <si>
    <t>Anders Lysø Sletvold</t>
  </si>
  <si>
    <t xml:space="preserve">Åse Johanne Berge </t>
  </si>
  <si>
    <t>Remy Heggvik Aune</t>
  </si>
  <si>
    <t>Rasmus Heggvik Aune</t>
  </si>
  <si>
    <t>Seriestevne</t>
  </si>
  <si>
    <t xml:space="preserve">Seriestevne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</si>
</sst>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3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49" fontId="4" fillId="0" borderId="11" xfId="0" applyNumberFormat="1" applyFont="1" applyBorder="1" applyAlignment="1" applyProtection="1">
      <alignment horizontal="right" vertical="center"/>
      <protection locked="0"/>
    </xf>
    <xf numFmtId="170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00000000-0005-0000-0000-000002000000}"/>
    <cellStyle name="Hyperkobling" xfId="1" builtinId="8" hidden="1"/>
    <cellStyle name="Hyperkobling" xfId="3" builtinId="8" hidden="1"/>
    <cellStyle name="Normal" xfId="0" builtinId="0"/>
  </cellStyles>
  <dxfs count="66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370521</xdr:colOff>
      <xdr:row>0</xdr:row>
      <xdr:rowOff>121920</xdr:rowOff>
    </xdr:from>
    <xdr:to>
      <xdr:col>2</xdr:col>
      <xdr:colOff>183172</xdr:colOff>
      <xdr:row>3</xdr:row>
      <xdr:rowOff>103822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1" y="121920"/>
          <a:ext cx="809113" cy="113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B42"/>
  <sheetViews>
    <sheetView showGridLines="0" showRowColHeaders="0" showZeros="0" showOutlineSymbols="0" topLeftCell="A31" zoomScale="145" zoomScaleNormal="145" zoomScaleSheetLayoutView="75" zoomScalePageLayoutView="120" workbookViewId="0">
      <selection activeCell="F18" sqref="F18"/>
    </sheetView>
  </sheetViews>
  <sheetFormatPr baseColWidth="10" defaultColWidth="9.140625" defaultRowHeight="13.15" x14ac:dyDescent="0.4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1.6">
      <c r="F1" s="124" t="s">
        <v>52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28" ht="24.75" customHeight="1" x14ac:dyDescent="1.05">
      <c r="F2" s="125" t="s">
        <v>34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4" spans="1:28" ht="12" customHeight="1" x14ac:dyDescent="0.4"/>
    <row r="5" spans="1:28" s="7" customFormat="1" ht="15.4" x14ac:dyDescent="0.45">
      <c r="A5" s="36"/>
      <c r="B5" s="71" t="s">
        <v>27</v>
      </c>
      <c r="C5" s="126" t="s">
        <v>87</v>
      </c>
      <c r="D5" s="126"/>
      <c r="E5" s="126"/>
      <c r="F5" s="126"/>
      <c r="G5" s="72" t="s">
        <v>0</v>
      </c>
      <c r="H5" s="127" t="s">
        <v>57</v>
      </c>
      <c r="I5" s="127"/>
      <c r="J5" s="127"/>
      <c r="K5" s="127"/>
      <c r="L5" s="71" t="s">
        <v>1</v>
      </c>
      <c r="M5" s="128" t="s">
        <v>60</v>
      </c>
      <c r="N5" s="128"/>
      <c r="O5" s="128"/>
      <c r="P5" s="128"/>
      <c r="Q5" s="71" t="s">
        <v>2</v>
      </c>
      <c r="R5" s="99">
        <v>44608</v>
      </c>
      <c r="S5" s="73" t="s">
        <v>24</v>
      </c>
      <c r="T5" s="87">
        <v>1</v>
      </c>
      <c r="AA5" s="108"/>
      <c r="AB5" s="108"/>
    </row>
    <row r="6" spans="1:28" x14ac:dyDescent="0.4">
      <c r="Z6" s="113" t="s">
        <v>46</v>
      </c>
      <c r="AA6" s="113" t="s">
        <v>46</v>
      </c>
      <c r="AB6" s="113" t="s">
        <v>46</v>
      </c>
    </row>
    <row r="7" spans="1:28" s="1" customFormat="1" x14ac:dyDescent="0.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4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4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5" si="0">IF(MAX(H9:J9)&lt;0,0,TRUNC(MAX(H9:J9)/1)*1)</f>
        <v>0</v>
      </c>
      <c r="O9" s="78">
        <f t="shared" ref="O9:O25" si="1">IF(MAX(K9:M9)&lt;0,0,TRUNC(MAX(K9:M9)/1)*1)</f>
        <v>0</v>
      </c>
      <c r="P9" s="78">
        <f t="shared" ref="P9:P24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44608</v>
      </c>
      <c r="W9" s="120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00000000000001" customHeight="1" x14ac:dyDescent="0.4">
      <c r="A10" s="121" t="s">
        <v>82</v>
      </c>
      <c r="B10" s="74">
        <v>45.5</v>
      </c>
      <c r="C10" s="75" t="s">
        <v>53</v>
      </c>
      <c r="D10" s="76">
        <v>40308</v>
      </c>
      <c r="E10" s="88"/>
      <c r="F10" s="77" t="s">
        <v>79</v>
      </c>
      <c r="G10" s="77" t="s">
        <v>54</v>
      </c>
      <c r="H10" s="92">
        <v>15</v>
      </c>
      <c r="I10" s="122">
        <v>17</v>
      </c>
      <c r="J10" s="94">
        <v>19</v>
      </c>
      <c r="K10" s="95">
        <v>20</v>
      </c>
      <c r="L10" s="96">
        <v>22</v>
      </c>
      <c r="M10" s="96">
        <v>24</v>
      </c>
      <c r="N10" s="78">
        <f t="shared" si="0"/>
        <v>19</v>
      </c>
      <c r="O10" s="78">
        <f t="shared" si="1"/>
        <v>24</v>
      </c>
      <c r="P10" s="78">
        <f t="shared" si="2"/>
        <v>43</v>
      </c>
      <c r="Q10" s="100">
        <f t="shared" ref="Q10:Q25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77.971350392368123</v>
      </c>
      <c r="R10" s="100" t="str">
        <f t="shared" ref="R10:R25" si="4">IF(Y10=1,Q10*AB10,"")</f>
        <v/>
      </c>
      <c r="S10" s="82"/>
      <c r="T10" s="83"/>
      <c r="U10" s="81">
        <f t="shared" ref="U10:U25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1.8132872184271658</v>
      </c>
      <c r="V10" s="89">
        <f>R5</f>
        <v>44608</v>
      </c>
      <c r="W10" s="120" t="str">
        <f>IF(ISNUMBER(FIND("M",C10)),"m",IF(ISNUMBER(FIND("K",C10)),"k"))</f>
        <v>m</v>
      </c>
      <c r="X10" s="106">
        <f>IF(OR(D10="",V10=""),0,(YEAR(V10)-YEAR(D10)))</f>
        <v>12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5" si="6">IF(W10="m",Z10,IF(W10="k",AA10,""))</f>
        <v>0</v>
      </c>
    </row>
    <row r="11" spans="1:28" s="10" customFormat="1" ht="20.100000000000001" customHeight="1" x14ac:dyDescent="0.4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44608</v>
      </c>
      <c r="W11" s="120" t="b">
        <f t="shared" ref="W11:W25" si="7">IF(ISNUMBER(FIND("M",C11)),"m",IF(ISNUMBER(FIND("K",C11)),"k"))</f>
        <v>0</v>
      </c>
      <c r="X11" s="106">
        <f>IF(OR(D11="",V11=""),0,(YEAR(V11)-YEAR(D11)))</f>
        <v>0</v>
      </c>
      <c r="Y11" s="107">
        <f t="shared" ref="Y11:Y25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6"/>
        <v/>
      </c>
    </row>
    <row r="12" spans="1:28" s="10" customFormat="1" ht="20.100000000000001" customHeight="1" x14ac:dyDescent="0.4">
      <c r="A12" s="91" t="s">
        <v>55</v>
      </c>
      <c r="B12" s="74">
        <v>60.75</v>
      </c>
      <c r="C12" s="75" t="s">
        <v>53</v>
      </c>
      <c r="D12" s="76">
        <v>39607</v>
      </c>
      <c r="E12" s="88"/>
      <c r="F12" s="77" t="s">
        <v>83</v>
      </c>
      <c r="G12" s="77" t="s">
        <v>57</v>
      </c>
      <c r="H12" s="92">
        <v>20</v>
      </c>
      <c r="I12" s="122">
        <v>23</v>
      </c>
      <c r="J12" s="94">
        <v>-25</v>
      </c>
      <c r="K12" s="95">
        <v>24</v>
      </c>
      <c r="L12" s="96">
        <v>27</v>
      </c>
      <c r="M12" s="96">
        <v>30</v>
      </c>
      <c r="N12" s="78">
        <f t="shared" si="0"/>
        <v>23</v>
      </c>
      <c r="O12" s="78">
        <f t="shared" si="1"/>
        <v>30</v>
      </c>
      <c r="P12" s="78">
        <f t="shared" si="2"/>
        <v>53</v>
      </c>
      <c r="Q12" s="100">
        <f t="shared" si="3"/>
        <v>76.54329312834551</v>
      </c>
      <c r="R12" s="100" t="str">
        <f t="shared" si="4"/>
        <v/>
      </c>
      <c r="S12" s="82"/>
      <c r="T12" s="83" t="s">
        <v>20</v>
      </c>
      <c r="U12" s="81">
        <f t="shared" si="5"/>
        <v>1.4442130778933115</v>
      </c>
      <c r="V12" s="89">
        <f>R5</f>
        <v>44608</v>
      </c>
      <c r="W12" s="120" t="str">
        <f t="shared" si="7"/>
        <v>m</v>
      </c>
      <c r="X12" s="106">
        <f t="shared" ref="X12:X25" si="9">IF(OR(D12="",V12=""),0,(YEAR(V12)-YEAR(D12)))</f>
        <v>14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b">
        <f t="shared" si="6"/>
        <v>0</v>
      </c>
    </row>
    <row r="13" spans="1:28" s="10" customFormat="1" ht="20.100000000000001" customHeight="1" x14ac:dyDescent="0.4">
      <c r="A13" s="91" t="s">
        <v>55</v>
      </c>
      <c r="B13" s="74">
        <v>56.3</v>
      </c>
      <c r="C13" s="75" t="s">
        <v>53</v>
      </c>
      <c r="D13" s="76">
        <v>39199</v>
      </c>
      <c r="E13" s="88"/>
      <c r="F13" s="90" t="s">
        <v>59</v>
      </c>
      <c r="G13" s="77" t="s">
        <v>57</v>
      </c>
      <c r="H13" s="92">
        <v>50</v>
      </c>
      <c r="I13" s="122">
        <v>53</v>
      </c>
      <c r="J13" s="94">
        <v>55</v>
      </c>
      <c r="K13" s="95">
        <v>65</v>
      </c>
      <c r="L13" s="96">
        <v>70</v>
      </c>
      <c r="M13" s="96">
        <v>-73</v>
      </c>
      <c r="N13" s="78">
        <f>IF(MAX(H13:J13)&lt;0,0,TRUNC(MAX(H13:J13)/1)*1)</f>
        <v>55</v>
      </c>
      <c r="O13" s="78">
        <f>IF(MAX(K13:M13)&lt;0,0,TRUNC(MAX(K13:M13)/1)*1)</f>
        <v>70</v>
      </c>
      <c r="P13" s="78">
        <f>IF(N13=0,0,IF(O13=0,0,SUM(N13:O13)))</f>
        <v>125</v>
      </c>
      <c r="Q13" s="100">
        <f>IF(P13="","",IF(B13="","",IF((W13="k"),IF(B13&gt;153.655,P13,IF(B13&lt;28,10^(0.783497476*LOG10(28/153.655)^2)*P13,10^(0.783497476*LOG10(B13/153.655)^2)*P13)),IF(B13&gt;175.508,P13,IF(B13&lt;32,10^(0.75194503*LOG10(32/175.508)^2)*P13,10^(0.75194503*LOG10(B13/175.508)^2)*P13)))))</f>
        <v>190.6578067121975</v>
      </c>
      <c r="R13" s="100" t="str">
        <f>IF(Y13=1,Q13*AB13,"")</f>
        <v/>
      </c>
      <c r="S13" s="82"/>
      <c r="T13" s="83"/>
      <c r="U13" s="81">
        <f>IF(P13="","",IF(B13="","",IF((W13="k"),IF(B13&gt;153.655,1,IF(B13&lt;28,10^(0.783497476*LOG10(28/153.655)^2),10^(0.783497476*LOG10(B13/153.655)^2))),IF(B13&gt;175.508,1,IF(B13&lt;32,10^(0.75194503*LOG10(32/175.508)^2),10^(0.75194503*LOG10(B13/175.508)^2))))))</f>
        <v>1.5252624536975801</v>
      </c>
      <c r="V13" s="89">
        <f>R5</f>
        <v>44608</v>
      </c>
      <c r="W13" s="120" t="str">
        <f>IF(ISNUMBER(FIND("M",C13)),"m",IF(ISNUMBER(FIND("K",C13)),"k"))</f>
        <v>m</v>
      </c>
      <c r="X13" s="106">
        <f>IF(OR(D13="",V13=""),0,(YEAR(V13)-YEAR(D13)))</f>
        <v>15</v>
      </c>
      <c r="Y13" s="107">
        <f>IF(X13&gt;34,1,0)</f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b">
        <f>IF(W13="m",Z13,IF(W13="k",AA13,""))</f>
        <v>0</v>
      </c>
    </row>
    <row r="14" spans="1:28" s="10" customFormat="1" ht="20.100000000000001" customHeight="1" x14ac:dyDescent="0.4">
      <c r="A14" s="121" t="s">
        <v>64</v>
      </c>
      <c r="B14" s="74">
        <v>61.1</v>
      </c>
      <c r="C14" s="75" t="s">
        <v>53</v>
      </c>
      <c r="D14" s="76">
        <v>39994</v>
      </c>
      <c r="E14" s="88"/>
      <c r="F14" s="90" t="s">
        <v>56</v>
      </c>
      <c r="G14" s="77" t="s">
        <v>57</v>
      </c>
      <c r="H14" s="92">
        <v>-28</v>
      </c>
      <c r="I14" s="122">
        <v>28</v>
      </c>
      <c r="J14" s="94">
        <v>-31</v>
      </c>
      <c r="K14" s="95">
        <v>36</v>
      </c>
      <c r="L14" s="96">
        <v>-40</v>
      </c>
      <c r="M14" s="96">
        <v>-40</v>
      </c>
      <c r="N14" s="78">
        <f>IF(MAX(H14:J14)&lt;0,0,TRUNC(MAX(H14:J14)/1)*1)</f>
        <v>28</v>
      </c>
      <c r="O14" s="78">
        <f>IF(MAX(K14:M14)&lt;0,0,TRUNC(MAX(K14:M14)/1)*1)</f>
        <v>36</v>
      </c>
      <c r="P14" s="78">
        <f>IF(N14=0,0,IF(O14=0,0,SUM(N14:O14)))</f>
        <v>64</v>
      </c>
      <c r="Q14" s="100">
        <f>IF(P14="","",IF(B14="","",IF((W14="k"),IF(B14&gt;153.655,P14,IF(B14&lt;28,10^(0.783497476*LOG10(28/153.655)^2)*P14,10^(0.783497476*LOG10(B14/153.655)^2)*P14)),IF(B14&gt;175.508,P14,IF(B14&lt;32,10^(0.75194503*LOG10(32/175.508)^2)*P14,10^(0.75194503*LOG10(B14/175.508)^2)*P14)))))</f>
        <v>92.063429021185641</v>
      </c>
      <c r="R14" s="100"/>
      <c r="S14" s="82"/>
      <c r="T14" s="83"/>
      <c r="U14" s="81">
        <f>IF(P14="","",IF(B14="","",IF((W14="k"),IF(B14&gt;153.655,1,IF(B14&lt;28,10^(0.783497476*LOG10(28/153.655)^2),10^(0.783497476*LOG10(B14/153.655)^2))),IF(B14&gt;175.508,1,IF(B14&lt;32,10^(0.75194503*LOG10(32/175.508)^2),10^(0.75194503*LOG10(B14/175.508)^2))))))</f>
        <v>1.4384910784560256</v>
      </c>
      <c r="V14" s="89"/>
      <c r="W14" s="120" t="str">
        <f>IF(ISNUMBER(FIND("M",C14)),"m",IF(ISNUMBER(FIND("K",C14)),"k"))</f>
        <v>m</v>
      </c>
      <c r="X14" s="106"/>
      <c r="Y14" s="107"/>
      <c r="AA14" s="110"/>
      <c r="AB14" s="117"/>
    </row>
    <row r="15" spans="1:28" s="10" customFormat="1" ht="20.100000000000001" customHeight="1" x14ac:dyDescent="0.4">
      <c r="A15" s="121" t="s">
        <v>64</v>
      </c>
      <c r="B15" s="74">
        <v>62.7</v>
      </c>
      <c r="C15" s="75" t="s">
        <v>53</v>
      </c>
      <c r="D15" s="76">
        <v>39126</v>
      </c>
      <c r="E15" s="88"/>
      <c r="F15" s="90" t="s">
        <v>58</v>
      </c>
      <c r="G15" s="77" t="s">
        <v>57</v>
      </c>
      <c r="H15" s="92">
        <v>48</v>
      </c>
      <c r="I15" s="122">
        <v>-51</v>
      </c>
      <c r="J15" s="94">
        <v>51</v>
      </c>
      <c r="K15" s="95">
        <v>58</v>
      </c>
      <c r="L15" s="96">
        <v>-61</v>
      </c>
      <c r="M15" s="96">
        <v>61</v>
      </c>
      <c r="N15" s="78">
        <f t="shared" si="0"/>
        <v>51</v>
      </c>
      <c r="O15" s="78">
        <f t="shared" si="1"/>
        <v>61</v>
      </c>
      <c r="P15" s="78">
        <f t="shared" si="2"/>
        <v>112</v>
      </c>
      <c r="Q15" s="100">
        <f t="shared" si="3"/>
        <v>158.30081681810273</v>
      </c>
      <c r="R15" s="100" t="str">
        <f t="shared" si="4"/>
        <v/>
      </c>
      <c r="S15" s="82"/>
      <c r="T15" s="83" t="s">
        <v>20</v>
      </c>
      <c r="U15" s="81">
        <f t="shared" si="5"/>
        <v>1.4134001501616316</v>
      </c>
      <c r="V15" s="89">
        <f>R5</f>
        <v>44608</v>
      </c>
      <c r="W15" s="120" t="str">
        <f t="shared" si="7"/>
        <v>m</v>
      </c>
      <c r="X15" s="106">
        <f t="shared" si="9"/>
        <v>15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b">
        <f t="shared" si="6"/>
        <v>0</v>
      </c>
    </row>
    <row r="16" spans="1:28" s="10" customFormat="1" ht="20.100000000000001" customHeight="1" x14ac:dyDescent="0.4">
      <c r="A16" s="12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/>
      <c r="O16" s="78"/>
      <c r="P16" s="78"/>
      <c r="Q16" s="100"/>
      <c r="R16" s="100"/>
      <c r="S16" s="82"/>
      <c r="T16" s="83"/>
      <c r="U16" s="81"/>
      <c r="V16" s="89"/>
      <c r="W16" s="120"/>
      <c r="X16" s="106"/>
      <c r="Y16" s="107"/>
      <c r="AA16" s="110"/>
      <c r="AB16" s="117"/>
    </row>
    <row r="17" spans="1:28" s="10" customFormat="1" ht="20.100000000000001" customHeight="1" x14ac:dyDescent="0.4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44608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.100000000000001" customHeight="1" x14ac:dyDescent="0.4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/>
      <c r="U18" s="81" t="str">
        <f t="shared" si="5"/>
        <v/>
      </c>
      <c r="V18" s="89">
        <f>R5</f>
        <v>44608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.100000000000001" customHeight="1" x14ac:dyDescent="0.4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 t="s">
        <v>20</v>
      </c>
      <c r="U19" s="81" t="str">
        <f t="shared" si="5"/>
        <v/>
      </c>
      <c r="V19" s="89">
        <f>R5</f>
        <v>44608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00000000000001" customHeight="1" x14ac:dyDescent="0.4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44608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00000000000001" customHeight="1" x14ac:dyDescent="0.4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44608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00000000000001" customHeight="1" x14ac:dyDescent="0.4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44608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00000000000001" customHeight="1" x14ac:dyDescent="0.4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44608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00000000000001" customHeight="1" x14ac:dyDescent="0.4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78">
        <f t="shared" si="2"/>
        <v>0</v>
      </c>
      <c r="Q24" s="100" t="str">
        <f t="shared" si="3"/>
        <v/>
      </c>
      <c r="R24" s="100" t="str">
        <f t="shared" si="4"/>
        <v/>
      </c>
      <c r="S24" s="82"/>
      <c r="T24" s="83"/>
      <c r="U24" s="81" t="str">
        <f t="shared" si="5"/>
        <v/>
      </c>
      <c r="V24" s="89">
        <f>R5</f>
        <v>44608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10" customFormat="1" ht="20.100000000000001" customHeight="1" x14ac:dyDescent="0.4">
      <c r="A25" s="91"/>
      <c r="B25" s="74"/>
      <c r="C25" s="75"/>
      <c r="D25" s="76"/>
      <c r="E25" s="88"/>
      <c r="F25" s="90"/>
      <c r="G25" s="77"/>
      <c r="H25" s="92"/>
      <c r="I25" s="93"/>
      <c r="J25" s="94"/>
      <c r="K25" s="95"/>
      <c r="L25" s="96"/>
      <c r="M25" s="96"/>
      <c r="N25" s="78">
        <f t="shared" si="0"/>
        <v>0</v>
      </c>
      <c r="O25" s="78">
        <f t="shared" si="1"/>
        <v>0</v>
      </c>
      <c r="P25" s="84">
        <f>IF(N25=0,0,IF(O25=0,0,SUM(N25:O25)))</f>
        <v>0</v>
      </c>
      <c r="Q25" s="119" t="str">
        <f t="shared" si="3"/>
        <v/>
      </c>
      <c r="R25" s="100" t="str">
        <f t="shared" si="4"/>
        <v/>
      </c>
      <c r="S25" s="85"/>
      <c r="T25" s="86"/>
      <c r="U25" s="81" t="str">
        <f t="shared" si="5"/>
        <v/>
      </c>
      <c r="V25" s="89">
        <f>R5</f>
        <v>44608</v>
      </c>
      <c r="W25" s="120" t="b">
        <f t="shared" si="7"/>
        <v>0</v>
      </c>
      <c r="X25" s="106">
        <f t="shared" si="9"/>
        <v>0</v>
      </c>
      <c r="Y25" s="107">
        <f t="shared" si="8"/>
        <v>0</v>
      </c>
      <c r="Z25" s="10" t="b">
        <f>IF(Y25=1,LOOKUP(X25,'Meltzer-Faber'!A3:A63,'Meltzer-Faber'!B3:B63))</f>
        <v>0</v>
      </c>
      <c r="AA25" s="110" t="b">
        <f>IF(Y25=1,LOOKUP(X25,'Meltzer-Faber'!A3:A63,'Meltzer-Faber'!C3:C63))</f>
        <v>0</v>
      </c>
      <c r="AB25" s="117" t="str">
        <f t="shared" si="6"/>
        <v/>
      </c>
    </row>
    <row r="26" spans="1:28" s="8" customFormat="1" ht="9" customHeight="1" x14ac:dyDescent="0.4">
      <c r="A26" s="13"/>
      <c r="B26" s="14"/>
      <c r="C26" s="15"/>
      <c r="D26" s="16"/>
      <c r="E26" s="16"/>
      <c r="F26" s="13"/>
      <c r="G26" s="13"/>
      <c r="H26" s="46"/>
      <c r="I26" s="47"/>
      <c r="J26" s="46"/>
      <c r="K26" s="46" t="s">
        <v>20</v>
      </c>
      <c r="L26" s="46"/>
      <c r="M26" s="46"/>
      <c r="N26" s="15"/>
      <c r="O26" s="15"/>
      <c r="P26" s="15"/>
      <c r="Q26" s="41"/>
      <c r="R26" s="41"/>
      <c r="S26" s="41"/>
      <c r="T26" s="49"/>
      <c r="U26" s="9"/>
      <c r="V26" s="1"/>
      <c r="W26" s="64"/>
      <c r="X26" s="106">
        <f t="shared" ref="X26" si="10">(YEAR(V26)-YEAR(D26))</f>
        <v>0</v>
      </c>
      <c r="Y26" s="107">
        <f t="shared" ref="Y26" si="11">IF(X27&gt;34,1,0)</f>
        <v>0</v>
      </c>
      <c r="AA26" s="111"/>
      <c r="AB26" s="111"/>
    </row>
    <row r="27" spans="1:28" customFormat="1" x14ac:dyDescent="0.4">
      <c r="H27" s="36"/>
      <c r="I27" s="48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V27" s="5"/>
      <c r="W27" s="5"/>
      <c r="X27" s="5"/>
      <c r="Y27" s="1"/>
      <c r="AA27" s="112"/>
      <c r="AB27" s="112"/>
    </row>
    <row r="28" spans="1:28" s="7" customFormat="1" ht="15.4" x14ac:dyDescent="0.45">
      <c r="A28" s="67" t="s">
        <v>17</v>
      </c>
      <c r="B28"/>
      <c r="C28" s="123" t="s">
        <v>70</v>
      </c>
      <c r="D28" s="123"/>
      <c r="E28" s="123"/>
      <c r="F28" s="123"/>
      <c r="G28" s="69" t="s">
        <v>33</v>
      </c>
      <c r="H28" s="63">
        <v>1</v>
      </c>
      <c r="I28" s="123" t="s">
        <v>71</v>
      </c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Y28" s="1"/>
      <c r="AA28" s="108"/>
      <c r="AB28" s="108"/>
    </row>
    <row r="29" spans="1:28" s="7" customFormat="1" ht="13.9" x14ac:dyDescent="0.4">
      <c r="B29"/>
      <c r="C29" s="129" t="s">
        <v>20</v>
      </c>
      <c r="D29" s="129"/>
      <c r="E29" s="129"/>
      <c r="F29" s="129"/>
      <c r="G29" s="59" t="s">
        <v>20</v>
      </c>
      <c r="H29" s="63">
        <v>2</v>
      </c>
      <c r="I29" s="123" t="s">
        <v>72</v>
      </c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AA29" s="108"/>
      <c r="AB29" s="108"/>
    </row>
    <row r="30" spans="1:28" s="7" customFormat="1" ht="15.4" x14ac:dyDescent="0.45">
      <c r="A30" s="67" t="s">
        <v>32</v>
      </c>
      <c r="B30"/>
      <c r="C30" s="129"/>
      <c r="D30" s="129"/>
      <c r="E30" s="129"/>
      <c r="F30" s="129"/>
      <c r="G30" s="60"/>
      <c r="H30" s="63">
        <v>3</v>
      </c>
      <c r="I30" s="123" t="s">
        <v>73</v>
      </c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AA30" s="108"/>
      <c r="AB30" s="108"/>
    </row>
    <row r="31" spans="1:28" s="7" customFormat="1" ht="13.9" x14ac:dyDescent="0.4">
      <c r="A31" s="57"/>
      <c r="B31"/>
      <c r="C31" s="129"/>
      <c r="D31" s="129"/>
      <c r="E31" s="129"/>
      <c r="F31" s="129"/>
      <c r="G31" s="60"/>
      <c r="H31" s="6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W31" s="7" t="s">
        <v>20</v>
      </c>
      <c r="AA31" s="108"/>
      <c r="AB31" s="108"/>
    </row>
    <row r="32" spans="1:28" s="7" customFormat="1" ht="13.9" x14ac:dyDescent="0.4">
      <c r="A32" s="57"/>
      <c r="B32"/>
      <c r="C32" s="129"/>
      <c r="D32" s="129"/>
      <c r="E32" s="129"/>
      <c r="F32" s="129"/>
      <c r="G32" s="60"/>
      <c r="H32" s="63"/>
      <c r="I32" s="29"/>
      <c r="J32" s="43"/>
      <c r="K32" s="43"/>
      <c r="L32" s="43"/>
      <c r="M32" s="43"/>
      <c r="N32" s="43"/>
      <c r="O32" s="43"/>
      <c r="P32" s="43"/>
      <c r="Q32" s="42"/>
      <c r="R32" s="42"/>
      <c r="S32" s="42"/>
      <c r="T32" s="42"/>
      <c r="AA32" s="108"/>
      <c r="AB32" s="108"/>
    </row>
    <row r="33" spans="1:20" ht="15.4" x14ac:dyDescent="0.45">
      <c r="A33" s="7"/>
      <c r="B33"/>
      <c r="C33" s="63"/>
      <c r="D33" s="29"/>
      <c r="E33" s="29"/>
      <c r="F33" s="29"/>
      <c r="G33" s="70" t="s">
        <v>38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1:20" ht="15.4" x14ac:dyDescent="0.45">
      <c r="C34" s="30"/>
      <c r="D34" s="31"/>
      <c r="E34" s="31"/>
      <c r="F34" s="32"/>
      <c r="G34" s="70" t="s">
        <v>35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1:20" ht="15.4" x14ac:dyDescent="0.45">
      <c r="A35" s="67" t="s">
        <v>18</v>
      </c>
      <c r="B35"/>
      <c r="C35" s="123" t="s">
        <v>70</v>
      </c>
      <c r="D35" s="123"/>
      <c r="E35" s="123"/>
      <c r="F35" s="123"/>
      <c r="G35" s="70" t="s">
        <v>37</v>
      </c>
      <c r="H35" s="129" t="s">
        <v>70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1:20" ht="13.9" x14ac:dyDescent="0.4">
      <c r="C36" s="123"/>
      <c r="D36" s="123"/>
      <c r="E36" s="123"/>
      <c r="F36" s="123"/>
      <c r="G36" s="58"/>
      <c r="H36" s="29"/>
      <c r="I36" s="61"/>
    </row>
    <row r="37" spans="1:20" ht="15.4" x14ac:dyDescent="0.45">
      <c r="A37" s="68" t="s">
        <v>36</v>
      </c>
      <c r="B37" s="53"/>
      <c r="C37" s="123" t="s">
        <v>74</v>
      </c>
      <c r="D37" s="123"/>
      <c r="E37" s="123"/>
      <c r="F37" s="123"/>
      <c r="G37" s="70" t="s">
        <v>22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</row>
    <row r="38" spans="1:20" ht="13.9" x14ac:dyDescent="0.4">
      <c r="C38" s="123"/>
      <c r="D38" s="123"/>
      <c r="E38" s="123"/>
      <c r="F38" s="123"/>
      <c r="G38" s="58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</row>
    <row r="39" spans="1:20" ht="13.9" x14ac:dyDescent="0.4">
      <c r="A39" s="53" t="s">
        <v>21</v>
      </c>
      <c r="B39" s="53"/>
      <c r="C39" s="33" t="s">
        <v>42</v>
      </c>
      <c r="D39" s="34"/>
      <c r="E39" s="34"/>
      <c r="F39" s="35"/>
      <c r="G39" s="5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</row>
    <row r="40" spans="1:20" ht="13.9" x14ac:dyDescent="0.4">
      <c r="A40" s="54"/>
      <c r="B40" s="54"/>
      <c r="C40" s="55"/>
      <c r="D40" s="31"/>
      <c r="E40" s="31"/>
      <c r="F40" s="32"/>
      <c r="G40" s="5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</row>
    <row r="41" spans="1:20" ht="13.9" x14ac:dyDescent="0.4">
      <c r="C41" s="3"/>
      <c r="D41" s="4"/>
      <c r="E41" s="4"/>
      <c r="F41" s="5"/>
      <c r="G41" s="5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</row>
    <row r="42" spans="1:20" x14ac:dyDescent="0.4">
      <c r="H42" s="56"/>
      <c r="I42" s="62"/>
    </row>
  </sheetData>
  <mergeCells count="26">
    <mergeCell ref="C38:F38"/>
    <mergeCell ref="H38:T38"/>
    <mergeCell ref="H39:T39"/>
    <mergeCell ref="H40:T40"/>
    <mergeCell ref="H41:T41"/>
    <mergeCell ref="C37:F37"/>
    <mergeCell ref="H37:T37"/>
    <mergeCell ref="C29:F29"/>
    <mergeCell ref="I29:T29"/>
    <mergeCell ref="C30:F30"/>
    <mergeCell ref="C31:F31"/>
    <mergeCell ref="I31:T31"/>
    <mergeCell ref="C32:F32"/>
    <mergeCell ref="H33:T33"/>
    <mergeCell ref="H34:T34"/>
    <mergeCell ref="C35:F35"/>
    <mergeCell ref="H35:T35"/>
    <mergeCell ref="C36:F36"/>
    <mergeCell ref="I30:T30"/>
    <mergeCell ref="C28:F28"/>
    <mergeCell ref="I28:T28"/>
    <mergeCell ref="F1:P1"/>
    <mergeCell ref="F2:P2"/>
    <mergeCell ref="C5:F5"/>
    <mergeCell ref="H5:K5"/>
    <mergeCell ref="M5:P5"/>
  </mergeCells>
  <conditionalFormatting sqref="H9:M25">
    <cfRule type="cellIs" dxfId="65" priority="63" stopIfTrue="1" operator="between">
      <formula>1</formula>
      <formula>300</formula>
    </cfRule>
    <cfRule type="cellIs" dxfId="64" priority="64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5" xr:uid="{00000000-0002-0000-0000-000000000000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2" xr:uid="{00000000-0002-0000-0000-000001000000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6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B41"/>
  <sheetViews>
    <sheetView showGridLines="0" showRowColHeaders="0" showZeros="0" tabSelected="1" showOutlineSymbols="0" zoomScale="130" zoomScaleNormal="130" zoomScaleSheetLayoutView="75" zoomScalePageLayoutView="120" workbookViewId="0">
      <selection activeCell="N21" sqref="N21"/>
    </sheetView>
  </sheetViews>
  <sheetFormatPr baseColWidth="10" defaultColWidth="9.140625" defaultRowHeight="13.15" x14ac:dyDescent="0.4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1.6">
      <c r="F1" s="124" t="s">
        <v>39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28" ht="24.75" customHeight="1" x14ac:dyDescent="1.05">
      <c r="F2" s="125" t="s">
        <v>34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4" spans="1:28" ht="12" customHeight="1" x14ac:dyDescent="0.4"/>
    <row r="5" spans="1:28" s="7" customFormat="1" ht="15.4" x14ac:dyDescent="0.45">
      <c r="A5" s="36"/>
      <c r="B5" s="71" t="s">
        <v>27</v>
      </c>
      <c r="C5" s="126" t="s">
        <v>88</v>
      </c>
      <c r="D5" s="126"/>
      <c r="E5" s="126"/>
      <c r="F5" s="126"/>
      <c r="G5" s="72" t="s">
        <v>0</v>
      </c>
      <c r="H5" s="127" t="s">
        <v>57</v>
      </c>
      <c r="I5" s="127"/>
      <c r="J5" s="127"/>
      <c r="K5" s="127"/>
      <c r="L5" s="71" t="s">
        <v>1</v>
      </c>
      <c r="M5" s="128" t="s">
        <v>60</v>
      </c>
      <c r="N5" s="128"/>
      <c r="O5" s="128"/>
      <c r="P5" s="128"/>
      <c r="Q5" s="71" t="s">
        <v>2</v>
      </c>
      <c r="R5" s="99">
        <v>44608</v>
      </c>
      <c r="S5" s="73" t="s">
        <v>24</v>
      </c>
      <c r="T5" s="87">
        <v>2</v>
      </c>
      <c r="AA5" s="108"/>
      <c r="AB5" s="108"/>
    </row>
    <row r="6" spans="1:28" x14ac:dyDescent="0.4">
      <c r="Z6" s="113" t="s">
        <v>46</v>
      </c>
      <c r="AA6" s="113" t="s">
        <v>46</v>
      </c>
      <c r="AB6" s="113" t="s">
        <v>46</v>
      </c>
    </row>
    <row r="7" spans="1:28" s="1" customFormat="1" x14ac:dyDescent="0.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4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4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44608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00000000000001" customHeight="1" x14ac:dyDescent="0.4">
      <c r="A10" s="91" t="s">
        <v>61</v>
      </c>
      <c r="B10" s="74">
        <v>55.67</v>
      </c>
      <c r="C10" s="75" t="s">
        <v>62</v>
      </c>
      <c r="D10" s="76">
        <v>38084</v>
      </c>
      <c r="E10" s="88"/>
      <c r="F10" s="77" t="s">
        <v>63</v>
      </c>
      <c r="G10" s="77" t="s">
        <v>57</v>
      </c>
      <c r="H10" s="92">
        <v>70</v>
      </c>
      <c r="I10" s="122">
        <v>-73</v>
      </c>
      <c r="J10" s="94">
        <v>73</v>
      </c>
      <c r="K10" s="95">
        <v>-87</v>
      </c>
      <c r="L10" s="96">
        <v>-87</v>
      </c>
      <c r="M10" s="96">
        <v>-87</v>
      </c>
      <c r="N10" s="78">
        <f t="shared" si="0"/>
        <v>73</v>
      </c>
      <c r="O10" s="78">
        <f t="shared" si="1"/>
        <v>0</v>
      </c>
      <c r="P10" s="78">
        <f t="shared" si="2"/>
        <v>0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0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1.4201161857458053</v>
      </c>
      <c r="V10" s="89">
        <f>R5</f>
        <v>44608</v>
      </c>
      <c r="W10" s="64" t="str">
        <f t="shared" ref="W10:W24" si="6">IF(ISNUMBER(FIND("M",C10)),"m",IF(ISNUMBER(FIND("K",C10)),"k"))</f>
        <v>k</v>
      </c>
      <c r="X10" s="106">
        <f>IF(OR(D10="",V10=""),0,(YEAR(V10)-YEAR(D10)))</f>
        <v>18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7">IF(W10="m",Z10,IF(W10="k",AA10,""))</f>
        <v>0</v>
      </c>
    </row>
    <row r="11" spans="1:28" s="10" customFormat="1" ht="20.100000000000001" customHeight="1" x14ac:dyDescent="0.4">
      <c r="A11" s="91" t="s">
        <v>61</v>
      </c>
      <c r="B11" s="74">
        <v>56.73</v>
      </c>
      <c r="C11" s="75" t="s">
        <v>62</v>
      </c>
      <c r="D11" s="76">
        <v>38256</v>
      </c>
      <c r="E11" s="88"/>
      <c r="F11" s="77" t="s">
        <v>84</v>
      </c>
      <c r="G11" s="77" t="s">
        <v>57</v>
      </c>
      <c r="H11" s="92">
        <v>-61</v>
      </c>
      <c r="I11" s="122">
        <v>61</v>
      </c>
      <c r="J11" s="94">
        <v>-64</v>
      </c>
      <c r="K11" s="95">
        <v>76</v>
      </c>
      <c r="L11" s="96">
        <v>-79</v>
      </c>
      <c r="M11" s="96">
        <v>79</v>
      </c>
      <c r="N11" s="78">
        <f t="shared" si="0"/>
        <v>61</v>
      </c>
      <c r="O11" s="78">
        <f t="shared" si="1"/>
        <v>79</v>
      </c>
      <c r="P11" s="78">
        <f t="shared" si="2"/>
        <v>140</v>
      </c>
      <c r="Q11" s="100">
        <f t="shared" si="3"/>
        <v>196.26583545408366</v>
      </c>
      <c r="R11" s="100" t="str">
        <f t="shared" si="4"/>
        <v/>
      </c>
      <c r="S11" s="82"/>
      <c r="T11" s="83"/>
      <c r="U11" s="81">
        <f t="shared" si="5"/>
        <v>1.4018988246720261</v>
      </c>
      <c r="V11" s="89">
        <f>R5</f>
        <v>44608</v>
      </c>
      <c r="W11" s="64" t="str">
        <f t="shared" si="6"/>
        <v>k</v>
      </c>
      <c r="X11" s="106">
        <f>IF(OR(D11="",V11=""),0,(YEAR(V11)-YEAR(D11)))</f>
        <v>18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7"/>
        <v>0</v>
      </c>
    </row>
    <row r="12" spans="1:28" s="10" customFormat="1" ht="20.100000000000001" customHeight="1" x14ac:dyDescent="0.4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44608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00000000000001" customHeight="1" x14ac:dyDescent="0.4">
      <c r="A13" s="121" t="s">
        <v>81</v>
      </c>
      <c r="B13" s="74">
        <v>67.45</v>
      </c>
      <c r="C13" s="75" t="s">
        <v>53</v>
      </c>
      <c r="D13" s="76">
        <v>38365</v>
      </c>
      <c r="E13" s="88"/>
      <c r="F13" s="77" t="s">
        <v>86</v>
      </c>
      <c r="G13" s="77" t="s">
        <v>57</v>
      </c>
      <c r="H13" s="92">
        <v>83</v>
      </c>
      <c r="I13" s="122">
        <v>86</v>
      </c>
      <c r="J13" s="94">
        <v>88</v>
      </c>
      <c r="K13" s="95">
        <v>110</v>
      </c>
      <c r="L13" s="96">
        <v>115</v>
      </c>
      <c r="M13" s="96">
        <v>-117</v>
      </c>
      <c r="N13" s="78">
        <f t="shared" si="0"/>
        <v>88</v>
      </c>
      <c r="O13" s="78">
        <f t="shared" si="1"/>
        <v>115</v>
      </c>
      <c r="P13" s="78">
        <f t="shared" si="2"/>
        <v>203</v>
      </c>
      <c r="Q13" s="100">
        <f t="shared" si="3"/>
        <v>273.65060862149971</v>
      </c>
      <c r="R13" s="100" t="str">
        <f t="shared" si="4"/>
        <v/>
      </c>
      <c r="S13" s="82"/>
      <c r="T13" s="83" t="s">
        <v>20</v>
      </c>
      <c r="U13" s="81">
        <f t="shared" si="5"/>
        <v>1.3480325547857128</v>
      </c>
      <c r="V13" s="89">
        <f>R5</f>
        <v>44608</v>
      </c>
      <c r="W13" s="64" t="str">
        <f t="shared" si="6"/>
        <v>m</v>
      </c>
      <c r="X13" s="106">
        <f t="shared" ref="X13:X24" si="9">IF(OR(D13="",V13=""),0,(YEAR(V13)-YEAR(D13)))</f>
        <v>17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b">
        <f t="shared" si="7"/>
        <v>0</v>
      </c>
    </row>
    <row r="14" spans="1:28" s="10" customFormat="1" ht="20.100000000000001" customHeight="1" x14ac:dyDescent="0.4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44608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00000000000001" customHeight="1" x14ac:dyDescent="0.4">
      <c r="A15" s="91" t="s">
        <v>65</v>
      </c>
      <c r="B15" s="74">
        <v>73.8</v>
      </c>
      <c r="C15" s="75" t="s">
        <v>66</v>
      </c>
      <c r="D15" s="76">
        <v>36711</v>
      </c>
      <c r="E15" s="88"/>
      <c r="F15" s="90" t="s">
        <v>67</v>
      </c>
      <c r="G15" s="77" t="s">
        <v>57</v>
      </c>
      <c r="H15" s="92">
        <v>67</v>
      </c>
      <c r="I15" s="122">
        <v>-71</v>
      </c>
      <c r="J15" s="94">
        <v>-73</v>
      </c>
      <c r="K15" s="95">
        <v>88</v>
      </c>
      <c r="L15" s="96">
        <v>-92</v>
      </c>
      <c r="M15" s="96">
        <v>92</v>
      </c>
      <c r="N15" s="78">
        <f t="shared" si="0"/>
        <v>67</v>
      </c>
      <c r="O15" s="78">
        <f t="shared" si="1"/>
        <v>92</v>
      </c>
      <c r="P15" s="78">
        <f t="shared" si="2"/>
        <v>159</v>
      </c>
      <c r="Q15" s="100">
        <f t="shared" si="3"/>
        <v>203.16092125069147</v>
      </c>
      <c r="R15" s="100" t="str">
        <f t="shared" si="4"/>
        <v/>
      </c>
      <c r="S15" s="82"/>
      <c r="T15" s="83"/>
      <c r="U15" s="81">
        <f t="shared" si="5"/>
        <v>1.2777416430861099</v>
      </c>
      <c r="V15" s="89">
        <f>R5</f>
        <v>44608</v>
      </c>
      <c r="W15" s="64" t="str">
        <f t="shared" si="6"/>
        <v>m</v>
      </c>
      <c r="X15" s="106">
        <f t="shared" si="9"/>
        <v>22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b">
        <f t="shared" si="7"/>
        <v>0</v>
      </c>
    </row>
    <row r="16" spans="1:28" s="10" customFormat="1" ht="20.100000000000001" customHeight="1" x14ac:dyDescent="0.4">
      <c r="A16" s="121" t="s">
        <v>80</v>
      </c>
      <c r="B16" s="74">
        <v>83.15</v>
      </c>
      <c r="C16" s="75" t="s">
        <v>66</v>
      </c>
      <c r="D16" s="76">
        <v>37160</v>
      </c>
      <c r="E16" s="88"/>
      <c r="F16" s="90" t="s">
        <v>85</v>
      </c>
      <c r="G16" s="77" t="s">
        <v>57</v>
      </c>
      <c r="H16" s="92">
        <v>84</v>
      </c>
      <c r="I16" s="122">
        <v>87</v>
      </c>
      <c r="J16" s="94">
        <v>89</v>
      </c>
      <c r="K16" s="95">
        <v>110</v>
      </c>
      <c r="L16" s="96">
        <v>115</v>
      </c>
      <c r="M16" s="96">
        <v>120</v>
      </c>
      <c r="N16" s="78">
        <f t="shared" si="0"/>
        <v>89</v>
      </c>
      <c r="O16" s="78">
        <f t="shared" si="1"/>
        <v>120</v>
      </c>
      <c r="P16" s="78">
        <f t="shared" si="2"/>
        <v>209</v>
      </c>
      <c r="Q16" s="100">
        <f>IF(P16="","",IF(B16="","",IF((W16="k"),IF(B16&gt;153.655,P16,IF(B16&lt;28,10^(0.783497476*LOG10(28/153.655)^2)*P16,10^(0.783497476*LOG10(B16/153.655)^2)*P16)),IF(B16&gt;175.508,P16,IF(B16&lt;32,10^(0.75194503*LOG10(32/175.508)^2)*P16,10^(0.75194503*LOG10(B16/175.508)^2)*P16)))))</f>
        <v>250.78086962962007</v>
      </c>
      <c r="R16" s="100" t="str">
        <f t="shared" si="4"/>
        <v/>
      </c>
      <c r="S16" s="82"/>
      <c r="T16" s="83"/>
      <c r="U16" s="81">
        <f>IF(P16="","",IF(B16="","",IF((W16="k"),IF(B16&gt;153.655,1,IF(B16&lt;28,10^(0.783497476*LOG10(28/153.655)^2),10^(0.783497476*LOG10(B16/153.655)^2))),IF(B16&gt;175.508,1,IF(B16&lt;32,10^(0.75194503*LOG10(32/175.508)^2),10^(0.75194503*LOG10(B16/175.508)^2))))))</f>
        <v>1.1999084671273688</v>
      </c>
      <c r="V16" s="89">
        <f>R5</f>
        <v>44608</v>
      </c>
      <c r="W16" s="64" t="str">
        <f>IF(ISNUMBER(FIND("M",C16)),"m",IF(ISNUMBER(FIND("K",C16)),"k"))</f>
        <v>m</v>
      </c>
      <c r="X16" s="106">
        <f>IF(OR(D16="",V16=""),0,(YEAR(V16)-YEAR(D16)))</f>
        <v>21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b">
        <f t="shared" si="7"/>
        <v>0</v>
      </c>
    </row>
    <row r="17" spans="1:28" s="10" customFormat="1" ht="20.100000000000001" customHeight="1" x14ac:dyDescent="0.4">
      <c r="A17" s="121" t="s">
        <v>68</v>
      </c>
      <c r="B17" s="74">
        <v>92.66</v>
      </c>
      <c r="C17" s="75" t="s">
        <v>66</v>
      </c>
      <c r="D17" s="76">
        <v>37217</v>
      </c>
      <c r="E17" s="88"/>
      <c r="F17" s="90" t="s">
        <v>69</v>
      </c>
      <c r="G17" s="77" t="s">
        <v>57</v>
      </c>
      <c r="H17" s="92">
        <v>115</v>
      </c>
      <c r="I17" s="122">
        <v>-120</v>
      </c>
      <c r="J17" s="94">
        <v>-125</v>
      </c>
      <c r="K17" s="95">
        <v>138</v>
      </c>
      <c r="L17" s="96">
        <v>144</v>
      </c>
      <c r="M17" s="96">
        <v>147</v>
      </c>
      <c r="N17" s="78">
        <f t="shared" si="0"/>
        <v>115</v>
      </c>
      <c r="O17" s="78">
        <f t="shared" si="1"/>
        <v>147</v>
      </c>
      <c r="P17" s="78">
        <f t="shared" si="2"/>
        <v>262</v>
      </c>
      <c r="Q17" s="100">
        <f t="shared" si="3"/>
        <v>299.34083158423897</v>
      </c>
      <c r="R17" s="100" t="str">
        <f t="shared" si="4"/>
        <v/>
      </c>
      <c r="S17" s="82"/>
      <c r="T17" s="83"/>
      <c r="U17" s="81">
        <f t="shared" si="5"/>
        <v>1.1425222579551106</v>
      </c>
      <c r="V17" s="89">
        <f>R5</f>
        <v>44608</v>
      </c>
      <c r="W17" s="64" t="str">
        <f t="shared" si="6"/>
        <v>m</v>
      </c>
      <c r="X17" s="106">
        <f t="shared" si="9"/>
        <v>21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b">
        <f t="shared" si="7"/>
        <v>0</v>
      </c>
    </row>
    <row r="18" spans="1:28" s="10" customFormat="1" ht="20.100000000000001" customHeight="1" x14ac:dyDescent="0.4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>IF(P18="","",IF(B18="","",IF((W18="k"),IF(B18&gt;153.655,P18,IF(B18&lt;28,10^(0.783497476*LOG10(28/153.655)^2)*P18,10^(0.783497476*LOG10(B18/153.655)^2)*P18)),IF(B18&gt;175.508,P18,IF(B18&lt;32,10^(0.75194503*LOG10(32/175.508)^2)*P18,10^(0.75194503*LOG10(B18/175.508)^2)*P18)))))</f>
        <v/>
      </c>
      <c r="R18" s="100" t="str">
        <f t="shared" si="4"/>
        <v/>
      </c>
      <c r="S18" s="82"/>
      <c r="T18" s="83" t="s">
        <v>20</v>
      </c>
      <c r="U18" s="81" t="str">
        <f>IF(P18="","",IF(B18="","",IF((W18="k"),IF(B18&gt;153.655,1,IF(B18&lt;28,10^(0.783497476*LOG10(28/153.655)^2),10^(0.783497476*LOG10(B18/153.655)^2))),IF(B18&gt;175.508,1,IF(B18&lt;32,10^(0.75194503*LOG10(32/175.508)^2),10^(0.75194503*LOG10(B18/175.508)^2))))))</f>
        <v/>
      </c>
      <c r="V18" s="89">
        <f>R5</f>
        <v>44608</v>
      </c>
      <c r="W18" s="64" t="b">
        <f>IF(ISNUMBER(FIND("M",C18)),"m",IF(ISNUMBER(FIND("K",C18)),"k"))</f>
        <v>0</v>
      </c>
      <c r="X18" s="106">
        <f>IF(OR(D18="",V18=""),0,(YEAR(V18)-YEAR(D18)))</f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00000000000001" customHeight="1" x14ac:dyDescent="0.4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44608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00000000000001" customHeight="1" x14ac:dyDescent="0.4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44608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00000000000001" customHeight="1" x14ac:dyDescent="0.4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44608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00000000000001" customHeight="1" x14ac:dyDescent="0.4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44608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00000000000001" customHeight="1" x14ac:dyDescent="0.4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44608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00000000000001" customHeight="1" x14ac:dyDescent="0.4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44608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4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4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4" x14ac:dyDescent="0.45">
      <c r="A27" s="67" t="s">
        <v>17</v>
      </c>
      <c r="B27"/>
      <c r="C27" s="123" t="s">
        <v>70</v>
      </c>
      <c r="D27" s="123"/>
      <c r="E27" s="123"/>
      <c r="F27" s="123"/>
      <c r="G27" s="69" t="s">
        <v>33</v>
      </c>
      <c r="H27" s="63">
        <v>1</v>
      </c>
      <c r="I27" s="123" t="s">
        <v>76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Y27" s="1"/>
      <c r="AA27" s="108"/>
      <c r="AB27" s="108"/>
    </row>
    <row r="28" spans="1:28" s="7" customFormat="1" ht="13.9" x14ac:dyDescent="0.4">
      <c r="B28"/>
      <c r="C28" s="129" t="s">
        <v>20</v>
      </c>
      <c r="D28" s="129"/>
      <c r="E28" s="129"/>
      <c r="F28" s="129"/>
      <c r="G28" s="59" t="s">
        <v>20</v>
      </c>
      <c r="H28" s="63">
        <v>2</v>
      </c>
      <c r="I28" s="123" t="s">
        <v>77</v>
      </c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AA28" s="108"/>
      <c r="AB28" s="108"/>
    </row>
    <row r="29" spans="1:28" s="7" customFormat="1" ht="15.4" x14ac:dyDescent="0.45">
      <c r="A29" s="67" t="s">
        <v>32</v>
      </c>
      <c r="B29"/>
      <c r="C29" s="129"/>
      <c r="D29" s="129"/>
      <c r="E29" s="129"/>
      <c r="F29" s="129"/>
      <c r="G29" s="60"/>
      <c r="H29" s="63">
        <v>3</v>
      </c>
      <c r="I29" s="123" t="s">
        <v>78</v>
      </c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AA29" s="108"/>
      <c r="AB29" s="108"/>
    </row>
    <row r="30" spans="1:28" s="7" customFormat="1" ht="13.9" x14ac:dyDescent="0.4">
      <c r="A30" s="57"/>
      <c r="B30"/>
      <c r="C30" s="129"/>
      <c r="D30" s="129"/>
      <c r="E30" s="129"/>
      <c r="F30" s="129"/>
      <c r="G30" s="60"/>
      <c r="H30" s="6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W30" s="7" t="s">
        <v>20</v>
      </c>
      <c r="AA30" s="108"/>
      <c r="AB30" s="108"/>
    </row>
    <row r="31" spans="1:28" s="7" customFormat="1" ht="13.9" x14ac:dyDescent="0.4">
      <c r="A31" s="57"/>
      <c r="B31"/>
      <c r="C31" s="129"/>
      <c r="D31" s="129"/>
      <c r="E31" s="129"/>
      <c r="F31" s="129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4" x14ac:dyDescent="0.45">
      <c r="A32" s="7"/>
      <c r="B32"/>
      <c r="C32" s="63"/>
      <c r="D32" s="29"/>
      <c r="E32" s="29"/>
      <c r="F32" s="29"/>
      <c r="G32" s="70" t="s">
        <v>38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1:20" ht="15.4" x14ac:dyDescent="0.45">
      <c r="C33" s="30"/>
      <c r="D33" s="31"/>
      <c r="E33" s="31"/>
      <c r="F33" s="32"/>
      <c r="G33" s="70" t="s">
        <v>35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1:20" ht="15.4" x14ac:dyDescent="0.45">
      <c r="A34" s="67" t="s">
        <v>18</v>
      </c>
      <c r="B34"/>
      <c r="C34" s="123" t="s">
        <v>70</v>
      </c>
      <c r="D34" s="123"/>
      <c r="E34" s="123"/>
      <c r="F34" s="123"/>
      <c r="G34" s="70" t="s">
        <v>37</v>
      </c>
      <c r="H34" s="129" t="s">
        <v>70</v>
      </c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1:20" ht="13.9" x14ac:dyDescent="0.4">
      <c r="C35" s="123"/>
      <c r="D35" s="123"/>
      <c r="E35" s="123"/>
      <c r="F35" s="123"/>
      <c r="G35" s="58"/>
      <c r="H35" s="29"/>
      <c r="I35" s="61"/>
    </row>
    <row r="36" spans="1:20" ht="15.4" x14ac:dyDescent="0.45">
      <c r="A36" s="68" t="s">
        <v>36</v>
      </c>
      <c r="B36" s="53"/>
      <c r="C36" s="123" t="s">
        <v>75</v>
      </c>
      <c r="D36" s="123"/>
      <c r="E36" s="123"/>
      <c r="F36" s="123"/>
      <c r="G36" s="70" t="s">
        <v>22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</row>
    <row r="37" spans="1:20" ht="13.9" x14ac:dyDescent="0.4">
      <c r="C37" s="123"/>
      <c r="D37" s="123"/>
      <c r="E37" s="123"/>
      <c r="F37" s="123"/>
      <c r="G37" s="58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</row>
    <row r="38" spans="1:20" ht="13.9" x14ac:dyDescent="0.4">
      <c r="A38" s="53" t="s">
        <v>21</v>
      </c>
      <c r="B38" s="53"/>
      <c r="C38" s="33" t="s">
        <v>42</v>
      </c>
      <c r="D38" s="34"/>
      <c r="E38" s="34"/>
      <c r="F38" s="35"/>
      <c r="G38" s="5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</row>
    <row r="39" spans="1:20" ht="13.9" x14ac:dyDescent="0.4">
      <c r="A39" s="54"/>
      <c r="B39" s="54"/>
      <c r="C39" s="55"/>
      <c r="D39" s="31"/>
      <c r="E39" s="31"/>
      <c r="F39" s="32"/>
      <c r="G39" s="5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</row>
    <row r="40" spans="1:20" ht="13.9" x14ac:dyDescent="0.4">
      <c r="C40" s="3"/>
      <c r="D40" s="4"/>
      <c r="E40" s="4"/>
      <c r="F40" s="5"/>
      <c r="G40" s="5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</row>
    <row r="41" spans="1:20" x14ac:dyDescent="0.4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00000000-0002-0000-0100-000000000000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00000000-0002-0000-0100-000001000000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4" x14ac:dyDescent="0.35"/>
  <cols>
    <col min="1" max="1" width="11.28515625" customWidth="1"/>
    <col min="2" max="2" width="11.7109375" style="66" customWidth="1"/>
    <col min="3" max="3" width="12.28515625" bestFit="1" customWidth="1"/>
  </cols>
  <sheetData>
    <row r="1" spans="1:3" ht="12.75" x14ac:dyDescent="0.35">
      <c r="A1" s="130" t="s">
        <v>43</v>
      </c>
      <c r="B1" s="130"/>
      <c r="C1" s="130"/>
    </row>
    <row r="2" spans="1:3" ht="12.75" x14ac:dyDescent="0.35">
      <c r="A2" s="98" t="s">
        <v>40</v>
      </c>
      <c r="B2" s="97" t="s">
        <v>44</v>
      </c>
      <c r="C2" t="s">
        <v>45</v>
      </c>
    </row>
    <row r="3" spans="1:3" ht="12.75" x14ac:dyDescent="0.35">
      <c r="A3" s="102">
        <v>30</v>
      </c>
      <c r="B3" s="97">
        <v>1</v>
      </c>
      <c r="C3" s="118">
        <v>1</v>
      </c>
    </row>
    <row r="4" spans="1:3" ht="12.75" x14ac:dyDescent="0.35">
      <c r="A4" s="102">
        <v>31</v>
      </c>
      <c r="B4" s="97">
        <v>1.016</v>
      </c>
      <c r="C4" s="97">
        <v>1.016</v>
      </c>
    </row>
    <row r="5" spans="1:3" ht="12.75" x14ac:dyDescent="0.35">
      <c r="A5" s="102">
        <v>32</v>
      </c>
      <c r="B5" s="97">
        <v>1.0309999999999999</v>
      </c>
      <c r="C5" s="97">
        <v>1.0169999999999999</v>
      </c>
    </row>
    <row r="6" spans="1:3" ht="12.75" x14ac:dyDescent="0.35">
      <c r="A6" s="102">
        <v>33</v>
      </c>
      <c r="B6" s="97">
        <v>1.046</v>
      </c>
      <c r="C6" s="97">
        <v>1.046</v>
      </c>
    </row>
    <row r="7" spans="1:3" ht="12.75" x14ac:dyDescent="0.35">
      <c r="A7" s="102">
        <v>34</v>
      </c>
      <c r="B7" s="97">
        <v>1.0589999999999999</v>
      </c>
      <c r="C7" s="97">
        <v>1.0589999999999999</v>
      </c>
    </row>
    <row r="8" spans="1:3" ht="12.75" x14ac:dyDescent="0.35">
      <c r="A8" s="102">
        <v>35</v>
      </c>
      <c r="B8" s="97">
        <v>1.0720000000000001</v>
      </c>
      <c r="C8" s="97">
        <v>1.0720000000000001</v>
      </c>
    </row>
    <row r="9" spans="1:3" ht="12.75" x14ac:dyDescent="0.35">
      <c r="A9" s="102">
        <v>36</v>
      </c>
      <c r="B9" s="97">
        <v>1.083</v>
      </c>
      <c r="C9" s="97">
        <v>1.0840000000000001</v>
      </c>
    </row>
    <row r="10" spans="1:3" ht="12.75" x14ac:dyDescent="0.35">
      <c r="A10" s="102">
        <v>37</v>
      </c>
      <c r="B10" s="97">
        <v>1.0960000000000001</v>
      </c>
      <c r="C10" s="97">
        <v>1.097</v>
      </c>
    </row>
    <row r="11" spans="1:3" ht="12.75" x14ac:dyDescent="0.35">
      <c r="A11" s="102">
        <v>38</v>
      </c>
      <c r="B11" s="97">
        <v>1.109</v>
      </c>
      <c r="C11" s="97">
        <v>1.1100000000000001</v>
      </c>
    </row>
    <row r="12" spans="1:3" ht="12.75" x14ac:dyDescent="0.35">
      <c r="A12" s="102">
        <v>39</v>
      </c>
      <c r="B12" s="97">
        <v>1.1220000000000001</v>
      </c>
      <c r="C12" s="97">
        <v>1.1240000000000001</v>
      </c>
    </row>
    <row r="13" spans="1:3" ht="12.75" x14ac:dyDescent="0.35">
      <c r="A13" s="102">
        <v>40</v>
      </c>
      <c r="B13" s="97">
        <v>1.135</v>
      </c>
      <c r="C13" s="97">
        <v>1.1379999999999999</v>
      </c>
    </row>
    <row r="14" spans="1:3" ht="12.75" x14ac:dyDescent="0.35">
      <c r="A14" s="102">
        <v>41</v>
      </c>
      <c r="B14" s="97">
        <v>1.149</v>
      </c>
      <c r="C14" s="97">
        <v>1.153</v>
      </c>
    </row>
    <row r="15" spans="1:3" ht="12.75" x14ac:dyDescent="0.35">
      <c r="A15" s="102">
        <v>42</v>
      </c>
      <c r="B15" s="97">
        <v>1.1619999999999999</v>
      </c>
      <c r="C15" s="97">
        <v>1.17</v>
      </c>
    </row>
    <row r="16" spans="1:3" ht="12.75" x14ac:dyDescent="0.35">
      <c r="A16" s="102">
        <v>43</v>
      </c>
      <c r="B16" s="97">
        <v>1.1759999999999999</v>
      </c>
      <c r="C16" s="97">
        <v>1.1870000000000001</v>
      </c>
    </row>
    <row r="17" spans="1:3" ht="12.75" x14ac:dyDescent="0.35">
      <c r="A17" s="102">
        <v>44</v>
      </c>
      <c r="B17" s="97">
        <v>1.1890000000000001</v>
      </c>
      <c r="C17" s="97">
        <v>1.2050000000000001</v>
      </c>
    </row>
    <row r="18" spans="1:3" ht="12.75" x14ac:dyDescent="0.35">
      <c r="A18" s="102">
        <v>45</v>
      </c>
      <c r="B18" s="97">
        <v>1.2030000000000001</v>
      </c>
      <c r="C18" s="97">
        <v>1.2230000000000001</v>
      </c>
    </row>
    <row r="19" spans="1:3" ht="12.75" x14ac:dyDescent="0.35">
      <c r="A19" s="102">
        <v>46</v>
      </c>
      <c r="B19" s="97">
        <v>1.218</v>
      </c>
      <c r="C19" s="97">
        <v>1.244</v>
      </c>
    </row>
    <row r="20" spans="1:3" ht="12.75" x14ac:dyDescent="0.35">
      <c r="A20" s="102">
        <v>47</v>
      </c>
      <c r="B20" s="97">
        <v>1.2330000000000001</v>
      </c>
      <c r="C20" s="97">
        <v>1.2649999999999999</v>
      </c>
    </row>
    <row r="21" spans="1:3" ht="12.75" x14ac:dyDescent="0.35">
      <c r="A21" s="102">
        <v>48</v>
      </c>
      <c r="B21" s="97">
        <v>1.248</v>
      </c>
      <c r="C21" s="97">
        <v>1.288</v>
      </c>
    </row>
    <row r="22" spans="1:3" ht="12.75" x14ac:dyDescent="0.35">
      <c r="A22" s="102">
        <v>49</v>
      </c>
      <c r="B22" s="97">
        <v>1.2629999999999999</v>
      </c>
      <c r="C22" s="97">
        <v>1.3129999999999999</v>
      </c>
    </row>
    <row r="23" spans="1:3" ht="12.75" x14ac:dyDescent="0.35">
      <c r="A23" s="102">
        <v>50</v>
      </c>
      <c r="B23" s="97">
        <v>1.2789999999999999</v>
      </c>
      <c r="C23" s="97">
        <v>1.34</v>
      </c>
    </row>
    <row r="24" spans="1:3" ht="12.75" x14ac:dyDescent="0.35">
      <c r="A24" s="102">
        <v>51</v>
      </c>
      <c r="B24" s="97">
        <v>1.2969999999999999</v>
      </c>
      <c r="C24" s="97">
        <v>1.369</v>
      </c>
    </row>
    <row r="25" spans="1:3" ht="12.75" x14ac:dyDescent="0.35">
      <c r="A25" s="102">
        <v>52</v>
      </c>
      <c r="B25" s="97">
        <v>1.3160000000000001</v>
      </c>
      <c r="C25" s="97">
        <v>1.401</v>
      </c>
    </row>
    <row r="26" spans="1:3" ht="12.75" x14ac:dyDescent="0.35">
      <c r="A26" s="102">
        <v>53</v>
      </c>
      <c r="B26" s="97">
        <v>1.3380000000000001</v>
      </c>
      <c r="C26" s="97">
        <v>1.4350000000000001</v>
      </c>
    </row>
    <row r="27" spans="1:3" ht="12.75" x14ac:dyDescent="0.35">
      <c r="A27" s="102">
        <v>54</v>
      </c>
      <c r="B27" s="97">
        <v>1.361</v>
      </c>
      <c r="C27" s="97">
        <v>1.47</v>
      </c>
    </row>
    <row r="28" spans="1:3" ht="12.75" x14ac:dyDescent="0.35">
      <c r="A28" s="102">
        <v>55</v>
      </c>
      <c r="B28" s="97">
        <v>1.385</v>
      </c>
      <c r="C28" s="97">
        <v>1.5069999999999999</v>
      </c>
    </row>
    <row r="29" spans="1:3" ht="13.5" x14ac:dyDescent="0.35">
      <c r="A29" s="102">
        <v>56</v>
      </c>
      <c r="B29" s="97">
        <v>1.411</v>
      </c>
      <c r="C29" s="104">
        <v>1.5449999999999999</v>
      </c>
    </row>
    <row r="30" spans="1:3" ht="13.5" x14ac:dyDescent="0.35">
      <c r="A30" s="102">
        <v>57</v>
      </c>
      <c r="B30" s="97">
        <v>1.4370000000000001</v>
      </c>
      <c r="C30" s="103">
        <v>1.585</v>
      </c>
    </row>
    <row r="31" spans="1:3" ht="13.5" x14ac:dyDescent="0.35">
      <c r="A31" s="102">
        <v>58</v>
      </c>
      <c r="B31" s="97">
        <v>1.462</v>
      </c>
      <c r="C31" s="104">
        <v>1.625</v>
      </c>
    </row>
    <row r="32" spans="1:3" ht="13.5" x14ac:dyDescent="0.35">
      <c r="A32" s="102">
        <v>59</v>
      </c>
      <c r="B32" s="97">
        <v>1.488</v>
      </c>
      <c r="C32" s="103">
        <v>1.665</v>
      </c>
    </row>
    <row r="33" spans="1:3" ht="13.5" x14ac:dyDescent="0.35">
      <c r="A33" s="102">
        <v>60</v>
      </c>
      <c r="B33" s="97">
        <v>1.514</v>
      </c>
      <c r="C33" s="104">
        <v>1.7050000000000001</v>
      </c>
    </row>
    <row r="34" spans="1:3" ht="13.5" x14ac:dyDescent="0.35">
      <c r="A34" s="102">
        <v>61</v>
      </c>
      <c r="B34" s="97">
        <v>1.5409999999999999</v>
      </c>
      <c r="C34" s="103">
        <v>1.744</v>
      </c>
    </row>
    <row r="35" spans="1:3" ht="13.5" x14ac:dyDescent="0.35">
      <c r="A35" s="102">
        <v>62</v>
      </c>
      <c r="B35" s="97">
        <v>1.5680000000000001</v>
      </c>
      <c r="C35" s="104">
        <v>1.778</v>
      </c>
    </row>
    <row r="36" spans="1:3" ht="13.5" x14ac:dyDescent="0.35">
      <c r="A36" s="102">
        <v>63</v>
      </c>
      <c r="B36" s="97">
        <v>1.5980000000000001</v>
      </c>
      <c r="C36" s="103">
        <v>1.8080000000000001</v>
      </c>
    </row>
    <row r="37" spans="1:3" ht="13.5" x14ac:dyDescent="0.35">
      <c r="A37" s="102">
        <v>64</v>
      </c>
      <c r="B37" s="97">
        <v>1.629</v>
      </c>
      <c r="C37" s="104">
        <v>1.839</v>
      </c>
    </row>
    <row r="38" spans="1:3" ht="13.5" x14ac:dyDescent="0.35">
      <c r="A38" s="102">
        <v>65</v>
      </c>
      <c r="B38" s="97">
        <v>1.663</v>
      </c>
      <c r="C38" s="103">
        <v>1.873</v>
      </c>
    </row>
    <row r="39" spans="1:3" ht="13.5" x14ac:dyDescent="0.35">
      <c r="A39" s="102">
        <v>66</v>
      </c>
      <c r="B39" s="97">
        <v>1.6990000000000001</v>
      </c>
      <c r="C39" s="104">
        <v>1.909</v>
      </c>
    </row>
    <row r="40" spans="1:3" ht="13.5" x14ac:dyDescent="0.35">
      <c r="A40" s="102">
        <v>67</v>
      </c>
      <c r="B40" s="97">
        <v>1.738</v>
      </c>
      <c r="C40" s="103">
        <v>1.948</v>
      </c>
    </row>
    <row r="41" spans="1:3" ht="13.5" x14ac:dyDescent="0.35">
      <c r="A41" s="102">
        <v>68</v>
      </c>
      <c r="B41" s="97">
        <v>1.7789999999999999</v>
      </c>
      <c r="C41" s="104">
        <v>1.9890000000000001</v>
      </c>
    </row>
    <row r="42" spans="1:3" ht="13.5" x14ac:dyDescent="0.35">
      <c r="A42" s="102">
        <v>69</v>
      </c>
      <c r="B42" s="97">
        <v>1.823</v>
      </c>
      <c r="C42" s="103">
        <v>2.0329999999999999</v>
      </c>
    </row>
    <row r="43" spans="1:3" ht="13.5" x14ac:dyDescent="0.35">
      <c r="A43" s="102">
        <v>70</v>
      </c>
      <c r="B43" s="97">
        <v>1.867</v>
      </c>
      <c r="C43" s="104">
        <v>2.077</v>
      </c>
    </row>
    <row r="44" spans="1:3" ht="13.5" x14ac:dyDescent="0.35">
      <c r="A44" s="102">
        <v>71</v>
      </c>
      <c r="B44" s="97">
        <v>1.91</v>
      </c>
      <c r="C44" s="103">
        <v>2.12</v>
      </c>
    </row>
    <row r="45" spans="1:3" ht="13.5" x14ac:dyDescent="0.35">
      <c r="A45" s="102">
        <v>72</v>
      </c>
      <c r="B45" s="97">
        <v>1.9530000000000001</v>
      </c>
      <c r="C45" s="104">
        <v>2.1629999999999998</v>
      </c>
    </row>
    <row r="46" spans="1:3" ht="13.5" x14ac:dyDescent="0.35">
      <c r="A46" s="102">
        <v>73</v>
      </c>
      <c r="B46" s="97">
        <v>2.004</v>
      </c>
      <c r="C46" s="103">
        <v>2.214</v>
      </c>
    </row>
    <row r="47" spans="1:3" ht="13.5" x14ac:dyDescent="0.35">
      <c r="A47" s="102">
        <v>74</v>
      </c>
      <c r="B47" s="97">
        <v>2.06</v>
      </c>
      <c r="C47" s="104">
        <v>2.27</v>
      </c>
    </row>
    <row r="48" spans="1:3" ht="13.5" x14ac:dyDescent="0.35">
      <c r="A48" s="102">
        <v>75</v>
      </c>
      <c r="B48" s="97">
        <v>2.117</v>
      </c>
      <c r="C48" s="103">
        <v>2.327</v>
      </c>
    </row>
    <row r="49" spans="1:3" ht="13.5" x14ac:dyDescent="0.35">
      <c r="A49" s="102">
        <v>76</v>
      </c>
      <c r="B49" s="97">
        <v>2.181</v>
      </c>
      <c r="C49" s="104">
        <v>2.391</v>
      </c>
    </row>
    <row r="50" spans="1:3" ht="13.5" x14ac:dyDescent="0.35">
      <c r="A50" s="102">
        <v>77</v>
      </c>
      <c r="B50" s="97">
        <v>2.2549999999999999</v>
      </c>
      <c r="C50" s="103">
        <v>2.4649999999999999</v>
      </c>
    </row>
    <row r="51" spans="1:3" ht="13.5" x14ac:dyDescent="0.35">
      <c r="A51" s="102">
        <v>78</v>
      </c>
      <c r="B51" s="97">
        <v>2.3359999999999999</v>
      </c>
      <c r="C51" s="104">
        <v>2.5459999999999998</v>
      </c>
    </row>
    <row r="52" spans="1:3" ht="13.5" x14ac:dyDescent="0.35">
      <c r="A52" s="102">
        <v>79</v>
      </c>
      <c r="B52" s="97">
        <v>2.419</v>
      </c>
      <c r="C52" s="103">
        <v>2.629</v>
      </c>
    </row>
    <row r="53" spans="1:3" ht="13.5" x14ac:dyDescent="0.35">
      <c r="A53" s="102">
        <v>80</v>
      </c>
      <c r="B53" s="97">
        <v>2.504</v>
      </c>
      <c r="C53" s="104">
        <v>2.714</v>
      </c>
    </row>
    <row r="54" spans="1:3" ht="13.5" x14ac:dyDescent="0.35">
      <c r="A54" s="102">
        <v>81</v>
      </c>
      <c r="B54" s="97">
        <v>2.597</v>
      </c>
      <c r="C54" s="105"/>
    </row>
    <row r="55" spans="1:3" ht="13.5" x14ac:dyDescent="0.35">
      <c r="A55" s="102">
        <v>82</v>
      </c>
      <c r="B55" s="97">
        <v>2.702</v>
      </c>
      <c r="C55" s="105"/>
    </row>
    <row r="56" spans="1:3" ht="13.5" x14ac:dyDescent="0.35">
      <c r="A56" s="102">
        <v>83</v>
      </c>
      <c r="B56" s="97">
        <v>2.831</v>
      </c>
      <c r="C56" s="105"/>
    </row>
    <row r="57" spans="1:3" ht="13.5" x14ac:dyDescent="0.35">
      <c r="A57" s="102">
        <v>84</v>
      </c>
      <c r="B57" s="97">
        <v>2.9809999999999999</v>
      </c>
      <c r="C57" s="105"/>
    </row>
    <row r="58" spans="1:3" ht="13.5" x14ac:dyDescent="0.35">
      <c r="A58" s="102">
        <v>85</v>
      </c>
      <c r="B58" s="97">
        <v>3.153</v>
      </c>
      <c r="C58" s="105"/>
    </row>
    <row r="59" spans="1:3" ht="13.5" x14ac:dyDescent="0.35">
      <c r="A59" s="102">
        <v>86</v>
      </c>
      <c r="B59" s="97">
        <v>3.3519999999999999</v>
      </c>
      <c r="C59" s="105"/>
    </row>
    <row r="60" spans="1:3" ht="13.5" x14ac:dyDescent="0.35">
      <c r="A60" s="102">
        <v>87</v>
      </c>
      <c r="B60" s="97">
        <v>3.58</v>
      </c>
      <c r="C60" s="105"/>
    </row>
    <row r="61" spans="1:3" ht="13.5" x14ac:dyDescent="0.35">
      <c r="A61" s="102">
        <v>88</v>
      </c>
      <c r="B61" s="97">
        <v>3.8420000000000001</v>
      </c>
      <c r="C61" s="105"/>
    </row>
    <row r="62" spans="1:3" ht="13.5" x14ac:dyDescent="0.35">
      <c r="A62" s="102">
        <v>89</v>
      </c>
      <c r="B62" s="97">
        <v>4.1449999999999996</v>
      </c>
      <c r="C62" s="105"/>
    </row>
    <row r="63" spans="1:3" ht="13.5" x14ac:dyDescent="0.35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Grostad, Arne</cp:lastModifiedBy>
  <cp:lastPrinted>2022-02-16T19:35:58Z</cp:lastPrinted>
  <dcterms:created xsi:type="dcterms:W3CDTF">2001-08-31T20:44:44Z</dcterms:created>
  <dcterms:modified xsi:type="dcterms:W3CDTF">2022-02-18T13:08:15Z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