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8"/>
  <Override ContentType="application/binary" PartName="/xl/commentsmeta9"/>
  <Override ContentType="application/binary" PartName="/xl/commentsmeta6"/>
  <Override ContentType="application/binary" PartName="/xl/commentsmeta7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8.xml"/>
  <Override ContentType="application/vnd.openxmlformats-officedocument.spreadsheetml.comments+xml" PartName="/xl/comments7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4"/>
    <sheet state="visible" name="P2" sheetId="2" r:id="rId5"/>
    <sheet state="visible" name="P3" sheetId="3" r:id="rId6"/>
    <sheet state="visible" name="P4" sheetId="4" r:id="rId7"/>
    <sheet state="visible" name="P5" sheetId="5" r:id="rId8"/>
    <sheet state="visible" name="P6" sheetId="6" r:id="rId9"/>
    <sheet state="visible" name="P7" sheetId="7" r:id="rId10"/>
    <sheet state="visible" name="P8" sheetId="8" r:id="rId11"/>
    <sheet state="visible" name="P9" sheetId="9" r:id="rId12"/>
    <sheet state="visible" name="P10" sheetId="10" r:id="rId13"/>
    <sheet state="hidden" name="Meltzer-Faber" sheetId="11" r:id="rId14"/>
    <sheet state="hidden" name="Module1" sheetId="12" r:id="rId15"/>
  </sheets>
  <externalReferences>
    <externalReference r:id="rId16"/>
  </externalReferences>
  <definedNames/>
  <calcPr/>
  <extLst>
    <ext uri="GoogleSheetsCustomDataVersion1">
      <go:sheetsCustomData xmlns:go="http://customooxmlschemas.google.com/" r:id="rId17" roundtripDataSignature="AMtx7mgDD7LFS+hquSvDkkO6csDl498AZ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ID#AAAAUBLI5ps
NVF    (2021-01-21 09:28:56)
Bruk minus (-) for underkjent. Feks -140
Bruk N og F for neste og første, feks 170F og 175N</t>
      </text>
    </comment>
    <comment authorId="0" ref="Q7">
      <text>
        <t xml:space="preserve">======
ID#AAAAUBLI5r4
SLB    (2021-01-21 09:28:56)
Automatisk, ikke skriv I dette feltet
Svar ja/yes til Macro
under opstart</t>
      </text>
    </comment>
    <comment authorId="0" ref="I28">
      <text>
        <t xml:space="preserve">======
ID#AAAAUBLI5pE
Arne H. Pedersen    (2021-01-21 09:28:56)
Navn, klubb, dommer grad</t>
      </text>
    </comment>
    <comment authorId="0" ref="C33">
      <text>
        <t xml:space="preserve">======
ID#AAAAUBLI5os
Arne H. Pedersen    (2021-01-21 09:28:56)
Navn, klubb, dommer grad</t>
      </text>
    </comment>
    <comment authorId="0" ref="U7">
      <text>
        <t xml:space="preserve">======
ID#AAAAUBLI5pU
SLB    (2021-01-21 09:28:56)
Denne kononnen printes ikke</t>
      </text>
    </comment>
    <comment authorId="0" ref="C27">
      <text>
        <t xml:space="preserve">======
ID#AAAAUBLI5oU
Arne H. Pedersen    (2021-01-21 09:28:56)
Navn, klubb, dommer grad</t>
      </text>
    </comment>
    <comment authorId="0" ref="C7">
      <text>
        <t xml:space="preserve">======
ID#AAAAUBPHNlY
Schlumberger    (2021-01-21 09:28:56)
UK,JK,SK og VK blir SinclairTabell for Kvinner brukt.
M0,M1..Kvinner virker ikke.
For ALLE andre kategorier blir tabell for men brukt.</t>
      </text>
    </comment>
    <comment authorId="0" ref="O7">
      <text>
        <t xml:space="preserve">======
ID#AAAAUBPHNks
SLB    (2021-01-21 09:28:56)
Automatisk, ikke skriv I dette feltet</t>
      </text>
    </comment>
    <comment authorId="0" ref="P7">
      <text>
        <t xml:space="preserve">======
ID#AAAAUBPHNko
SLB    (2021-01-21 09:28:56)
Automatisk, ikke skriv I dette feltet</t>
      </text>
    </comment>
    <comment authorId="0" ref="L7">
      <text>
        <t xml:space="preserve">======
ID#AAAAUBPHNkk
NVF    (2021-01-21 09:28:56)
Bruk minus (-) for underkjent. Feks -140
Bruk N og F for neste og første, feks 170F og 175N</t>
      </text>
    </comment>
    <comment authorId="0" ref="I27">
      <text>
        <t xml:space="preserve">======
ID#AAAAUBHXfxw
Arne H. Pedersen    (2021-01-21 09:28:56)
Navn, klubb, dommer grad</t>
      </text>
    </comment>
    <comment authorId="0" ref="I29">
      <text>
        <t xml:space="preserve">======
ID#AAAAUBLI5to
Arne H. Pedersen    (2021-01-21 09:28:56)
Navn, klubb, dommer grad</t>
      </text>
    </comment>
    <comment authorId="0" ref="B7">
      <text>
        <t xml:space="preserve">======
ID#AAAAUBLI5ts
SLB    (2021-01-21 09:28:56)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jp7y/xTrf9iSm+WBSDZXwTqM7x3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ID#AAAAUBLI5qY
SLB    (2021-01-21 09:28:56)
I Norge bruke vi kun en desimal, internasjonalt 2, vi bør bruke 2 dersom innveiings vekta tillater det.</t>
      </text>
    </comment>
    <comment authorId="0" ref="I27">
      <text>
        <t xml:space="preserve">======
ID#AAAAUBLI5qc
Arne H. Pedersen    (2021-01-21 09:28:56)
Navn, klubb, dommer grad</t>
      </text>
    </comment>
    <comment authorId="0" ref="C33">
      <text>
        <t xml:space="preserve">======
ID#AAAAUBLI5pI
Arne H. Pedersen    (2021-01-21 09:28:56)
Navn, klubb, dommer grad</t>
      </text>
    </comment>
    <comment authorId="0" ref="P7">
      <text>
        <t xml:space="preserve">======
ID#AAAAUBLI5ro
SLB    (2021-01-21 09:28:56)
Automatisk, ikke skriv I dette feltet</t>
      </text>
    </comment>
    <comment authorId="0" ref="L7">
      <text>
        <t xml:space="preserve">======
ID#AAAAUBLI5rM
NVF    (2021-01-21 09:28:56)
Bruk minus (-) for underkjent. Feks -140
Bruk N og F for neste og første, feks 170F og 175N</t>
      </text>
    </comment>
    <comment authorId="0" ref="C27">
      <text>
        <t xml:space="preserve">======
ID#AAAAUBLI5rY
Arne H. Pedersen    (2021-01-21 09:28:56)
Navn, klubb, dommer grad</t>
      </text>
    </comment>
    <comment authorId="0" ref="I7">
      <text>
        <t xml:space="preserve">======
ID#AAAAUBHXfx8
NVF    (2021-01-21 09:28:56)
Bruk minus (-) for underkjent. Feks -140
Bruk N og F for neste og første, feks 170F og 175N</t>
      </text>
    </comment>
    <comment authorId="0" ref="I28">
      <text>
        <t xml:space="preserve">======
ID#AAAAUBLI5oQ
Arne H. Pedersen    (2021-01-21 09:28:56)
Navn, klubb, dommer grad</t>
      </text>
    </comment>
    <comment authorId="0" ref="O7">
      <text>
        <t xml:space="preserve">======
ID#AAAAUBLI5nk
SLB    (2021-01-21 09:28:56)
Automatisk, ikke skriv I dette feltet</t>
      </text>
    </comment>
    <comment authorId="0" ref="C7">
      <text>
        <t xml:space="preserve">======
ID#AAAAUBLI5pA
Schlumberger    (2021-01-21 09:28:56)
UK,JK,SK og VK blir SinclairTabell for Kvinner brukt.
M0,M1..Kvinner virker ikke.
For ALLE andre kategorier blir tabell for men brukt.</t>
      </text>
    </comment>
    <comment authorId="0" ref="U7">
      <text>
        <t xml:space="preserve">======
ID#AAAAUBLI5o8
SLB    (2021-01-21 09:28:56)
Denne kononnen printes ikke</t>
      </text>
    </comment>
    <comment authorId="0" ref="Q7">
      <text>
        <t xml:space="preserve">======
ID#AAAAUBPHNkw
SLB    (2021-01-21 09:28:56)
Automatisk, ikke skriv I dette feltet
Svar ja/yes til Macro
under opstart</t>
      </text>
    </comment>
    <comment authorId="0" ref="I29">
      <text>
        <t xml:space="preserve">======
ID#AAAAUBHXfxY
Arne H. Pedersen    (2021-01-21 09:28:56)
Navn, klubb, dommer grad</t>
      </text>
    </comment>
  </commentList>
  <extLst>
    <ext uri="GoogleSheetsCustomDataVersion1">
      <go:sheetsCustomData xmlns:go="http://customooxmlschemas.google.com/" r:id="rId1" roundtripDataSignature="AMtx7mh4oaF1UUNqcSBs0WgLhcQJG2KTTQ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3">
      <text>
        <t xml:space="preserve">======
ID#AAAAUBLI5pk
Arne H. Pedersen    (2021-01-21 09:28:56)
Navn, klubb, dommer grad</t>
      </text>
    </comment>
    <comment authorId="0" ref="Q7">
      <text>
        <t xml:space="preserve">======
ID#AAAAUBPHNg4
SLB    (2021-01-21 09:28:56)
Automatisk, ikke skriv I dette feltet
Svar ja/yes til Macro
under opstart</t>
      </text>
    </comment>
    <comment authorId="0" ref="O7">
      <text>
        <t xml:space="preserve">======
ID#AAAAUBLI5og
SLB    (2021-01-21 09:28:56)
Automatisk, ikke skriv I dette feltet</t>
      </text>
    </comment>
    <comment authorId="0" ref="L7">
      <text>
        <t xml:space="preserve">======
ID#AAAAUBLI5pQ
NVF    (2021-01-21 09:28:56)
Bruk minus (-) for underkjent. Feks -140
Bruk N og F for neste og første, feks 170F og 175N</t>
      </text>
    </comment>
    <comment authorId="0" ref="I7">
      <text>
        <t xml:space="preserve">======
ID#AAAAUBPHNh0
NVF    (2021-01-21 09:28:56)
Bruk minus (-) for underkjent. Feks -140
Bruk N og F for neste og første, feks 170F og 175N</t>
      </text>
    </comment>
    <comment authorId="0" ref="P7">
      <text>
        <t xml:space="preserve">======
ID#AAAAUBLI5q8
SLB    (2021-01-21 09:28:56)
Automatisk, ikke skriv I dette feltet</t>
      </text>
    </comment>
    <comment authorId="0" ref="I28">
      <text>
        <t xml:space="preserve">======
ID#AAAAUBLI5qg
Arne H. Pedersen    (2021-01-21 09:28:56)
Navn, klubb, dommer grad</t>
      </text>
    </comment>
    <comment authorId="0" ref="C7">
      <text>
        <t xml:space="preserve">======
ID#AAAAUBLI5nw
Schlumberger    (2021-01-21 09:28:56)
UK,JK,SK og VK blir SinclairTabell for Kvinner brukt.
M0,M1..Kvinner virker ikke.
For ALLE andre kategorier blir tabell for men brukt.</t>
      </text>
    </comment>
    <comment authorId="0" ref="I27">
      <text>
        <t xml:space="preserve">======
ID#AAAAUBLI5p8
Arne H. Pedersen    (2021-01-21 09:28:56)
Navn, klubb, dommer grad</t>
      </text>
    </comment>
    <comment authorId="0" ref="C27">
      <text>
        <t xml:space="preserve">======
ID#AAAAUBHXfyA
Arne H. Pedersen    (2021-01-21 09:28:56)
Navn, klubb, dommer grad</t>
      </text>
    </comment>
    <comment authorId="0" ref="I29">
      <text>
        <t xml:space="preserve">======
ID#AAAAUBHXfxg
Arne H. Pedersen    (2021-01-21 09:28:56)
Navn, klubb, dommer grad</t>
      </text>
    </comment>
    <comment authorId="0" ref="U7">
      <text>
        <t xml:space="preserve">======
ID#AAAAUBPHNjA
SLB    (2021-01-21 09:28:56)
Denne kononnen printes ikke</t>
      </text>
    </comment>
    <comment authorId="0" ref="B7">
      <text>
        <t xml:space="preserve">======
ID#AAAAUBPHNjs
SLB    (2021-01-21 09:28:56)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g0AYdadlqiK1zYxVj1YG1csrtRJw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ID#AAAAUBLI5po
NVF    (2021-01-21 09:28:56)
Bruk minus (-) for underkjent. Feks -140
Bruk N og F for neste og første, feks 170F og 175N</t>
      </text>
    </comment>
    <comment authorId="0" ref="I28">
      <text>
        <t xml:space="preserve">======
ID#AAAAUBLI5r8
Arne H. Pedersen    (2021-01-21 09:28:56)
Navn, klubb, dommer grad</t>
      </text>
    </comment>
    <comment authorId="0" ref="B7">
      <text>
        <t xml:space="preserve">======
ID#AAAAUBLI5rE
SLB    (2021-01-21 09:28:56)
I Norge bruke vi kun en desimal, internasjonalt 2, vi bør bruke 2 dersom innveiings vekta tillater det.</t>
      </text>
    </comment>
    <comment authorId="0" ref="O7">
      <text>
        <t xml:space="preserve">======
ID#AAAAUBPHNh8
SLB    (2021-01-21 09:28:56)
Automatisk, ikke skriv I dette feltet</t>
      </text>
    </comment>
    <comment authorId="0" ref="C27">
      <text>
        <t xml:space="preserve">======
ID#AAAAUBLI5q0
Arne H. Pedersen    (2021-01-21 09:28:56)
Navn, klubb, dommer grad</t>
      </text>
    </comment>
    <comment authorId="0" ref="C7">
      <text>
        <t xml:space="preserve">======
ID#AAAAUBLI5sQ
Schlumberger    (2021-01-21 09:28:56)
UK,JK,SK og VK blir SinclairTabell for Kvinner brukt.
M0,M1..Kvinner virker ikke.
For ALLE andre kategorier blir tabell for men brukt.</t>
      </text>
    </comment>
    <comment authorId="0" ref="C33">
      <text>
        <t xml:space="preserve">======
ID#AAAAUBLI5sY
Arne H. Pedersen    (2021-01-21 09:28:56)
Navn, klubb, dommer grad</t>
      </text>
    </comment>
    <comment authorId="0" ref="I7">
      <text>
        <t xml:space="preserve">======
ID#AAAAUBLI5rU
NVF    (2021-01-21 09:28:56)
Bruk minus (-) for underkjent. Feks -140
Bruk N og F for neste og første, feks 170F og 175N</t>
      </text>
    </comment>
    <comment authorId="0" ref="Q7">
      <text>
        <t xml:space="preserve">======
ID#AAAAUBLI5s8
SLB    (2021-01-21 09:28:56)
Automatisk, ikke skriv I dette feltet
Svar ja/yes til Macro
under opstart</t>
      </text>
    </comment>
    <comment authorId="0" ref="I29">
      <text>
        <t xml:space="preserve">======
ID#AAAAUBLI5oI
Arne H. Pedersen    (2021-01-21 09:28:56)
Navn, klubb, dommer grad</t>
      </text>
    </comment>
    <comment authorId="0" ref="P7">
      <text>
        <t xml:space="preserve">======
ID#AAAAUBLI5nc
SLB    (2021-01-21 09:28:56)
Automatisk, ikke skriv I dette feltet</t>
      </text>
    </comment>
    <comment authorId="0" ref="I27">
      <text>
        <t xml:space="preserve">======
ID#AAAAUBLI5oA
Arne H. Pedersen    (2021-01-21 09:28:56)
Navn, klubb, dommer grad</t>
      </text>
    </comment>
    <comment authorId="0" ref="U7">
      <text>
        <t xml:space="preserve">======
ID#AAAAUBLI5so
SLB    (2021-01-21 09:28:56)
Denne kononnen printes ikke</t>
      </text>
    </comment>
  </commentList>
  <extLst>
    <ext uri="GoogleSheetsCustomDataVersion1">
      <go:sheetsCustomData xmlns:go="http://customooxmlschemas.google.com/" r:id="rId1" roundtripDataSignature="AMtx7mhyht+J0Wxhv0R0gVU31Z1JtWZKMw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ID#AAAAUBLI5qI
SLB    (2021-01-21 09:28:56)
Automatisk, ikke skriv I dette feltet
Svar ja/yes til Macro
under opstart</t>
      </text>
    </comment>
    <comment authorId="0" ref="B7">
      <text>
        <t xml:space="preserve">======
ID#AAAAUBLI5r0
SLB    (2021-01-21 09:28:56)
I Norge bruke vi kun en desimal, internasjonalt 2, vi bør bruke 2 dersom innveiings vekta tillater det.</t>
      </text>
    </comment>
    <comment authorId="0" ref="I29">
      <text>
        <t xml:space="preserve">======
ID#AAAAUBLI5pc
Arne H. Pedersen    (2021-01-21 09:28:56)
Navn, klubb, dommer grad</t>
      </text>
    </comment>
    <comment authorId="0" ref="I27">
      <text>
        <t xml:space="preserve">======
ID#AAAAUBLI5qE
Arne H. Pedersen    (2021-01-21 09:28:56)
Navn, klubb, dommer grad</t>
      </text>
    </comment>
    <comment authorId="0" ref="N7">
      <text>
        <t xml:space="preserve">======
ID#AAAAUBLI5rg
SLB    (2021-01-21 09:28:56)
Automatisk, ikke skriv I dette feltet</t>
      </text>
    </comment>
    <comment authorId="0" ref="L7">
      <text>
        <t xml:space="preserve">======
ID#AAAAUBLI5qs
NVF    (2021-01-21 09:28:56)
Bruk minus (-) for underkjent. Feks -140
Bruk N og F for neste og første, feks 170F og 175N</t>
      </text>
    </comment>
    <comment authorId="0" ref="C33">
      <text>
        <t xml:space="preserve">======
ID#AAAAUBHXfx0
Arne H. Pedersen    (2021-01-21 09:28:56)
Navn, klubb, dommer grad</t>
      </text>
    </comment>
    <comment authorId="0" ref="P7">
      <text>
        <t xml:space="preserve">======
ID#AAAAUBLI5p4
SLB    (2021-01-21 09:28:56)
Automatisk, ikke skriv I dette feltet</t>
      </text>
    </comment>
    <comment authorId="0" ref="I28">
      <text>
        <t xml:space="preserve">======
ID#AAAAUBLI5ns
Arne H. Pedersen    (2021-01-21 09:28:56)
Navn, klubb, dommer grad</t>
      </text>
    </comment>
    <comment authorId="0" ref="I7">
      <text>
        <t xml:space="preserve">======
ID#AAAAUBLI5o4
NVF    (2021-01-21 09:28:56)
Bruk minus (-) for underkjent. Feks -140
Bruk N og F for neste og første, feks 170F og 175N</t>
      </text>
    </comment>
    <comment authorId="0" ref="U7">
      <text>
        <t xml:space="preserve">======
ID#AAAAUBPHNlI
SLB    (2021-01-21 09:28:56)
Denne kononnen printes ikke</t>
      </text>
    </comment>
    <comment authorId="0" ref="C27">
      <text>
        <t xml:space="preserve">======
ID#AAAAUBPHNlg
Arne H. Pedersen    (2021-01-21 09:28:56)
Navn, klubb, dommer grad</t>
      </text>
    </comment>
    <comment authorId="0" ref="C7">
      <text>
        <t xml:space="preserve">======
ID#AAAAUBPHNjM
Schlumberger    (2021-01-21 09:28:56)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h+eutWThuM5Vjpz4Tb1L3LRyXVhw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ID#AAAAUBLI5pg
SLB    (2021-01-21 09:28:56)
Denne kononnen printes ikke</t>
      </text>
    </comment>
    <comment authorId="0" ref="I27">
      <text>
        <t xml:space="preserve">======
ID#AAAAUBPHNg0
Arne H. Pedersen    (2021-01-21 09:28:56)
Navn, klubb, dommer grad</t>
      </text>
    </comment>
    <comment authorId="0" ref="B7">
      <text>
        <t xml:space="preserve">======
ID#AAAAUBLI5qQ
SLB    (2021-01-21 09:28:56)
I Norge bruke vi kun en desimal, internasjonalt 2, vi bør bruke 2 dersom innveiings vekta tillater det.</t>
      </text>
    </comment>
    <comment authorId="0" ref="C33">
      <text>
        <t xml:space="preserve">======
ID#AAAAUBLI5qA
Arne H. Pedersen    (2021-01-21 09:28:56)
Navn, klubb, dommer grad</t>
      </text>
    </comment>
    <comment authorId="0" ref="N7">
      <text>
        <t xml:space="preserve">======
ID#AAAAUBLI5qk
SLB    (2021-01-21 09:28:56)
Automatisk, ikke skriv I dette feltet</t>
      </text>
    </comment>
    <comment authorId="0" ref="L7">
      <text>
        <t xml:space="preserve">======
ID#AAAAUBLI5s4
NVF    (2021-01-21 09:28:56)
Bruk minus (-) for underkjent. Feks -140
Bruk N og F for neste og første, feks 170F og 175N</t>
      </text>
    </comment>
    <comment authorId="0" ref="I29">
      <text>
        <t xml:space="preserve">======
ID#AAAAUBLI5oc
Arne H. Pedersen    (2021-01-21 09:28:56)
Navn, klubb, dommer grad</t>
      </text>
    </comment>
    <comment authorId="0" ref="Q7">
      <text>
        <t xml:space="preserve">======
ID#AAAAUBLI5o0
SLB    (2021-01-21 09:28:56)
Automatisk, ikke skriv I dette feltet
Svar ja/yes til Macro
under opstart</t>
      </text>
    </comment>
    <comment authorId="0" ref="C27">
      <text>
        <t xml:space="preserve">======
ID#AAAAUBPHNlQ
Arne H. Pedersen    (2021-01-21 09:28:56)
Navn, klubb, dommer grad</t>
      </text>
    </comment>
    <comment authorId="0" ref="P7">
      <text>
        <t xml:space="preserve">======
ID#AAAAUBHXfxs
SLB    (2021-01-21 09:28:56)
Automatisk, ikke skriv I dette feltet</t>
      </text>
    </comment>
    <comment authorId="0" ref="I28">
      <text>
        <t xml:space="preserve">======
ID#AAAAUBHXfyI
Arne H. Pedersen    (2021-01-21 09:28:56)
Navn, klubb, dommer grad</t>
      </text>
    </comment>
    <comment authorId="0" ref="C7">
      <text>
        <t xml:space="preserve">======
ID#AAAAUBPHNkA
Schlumberger    (2021-01-21 09:28:56)
UK,JK,SK og VK blir SinclairTabell for Kvinner brukt.
M0,M1..Kvinner virker ikke.
For ALLE andre kategorier blir tabell for men brukt.</t>
      </text>
    </comment>
    <comment authorId="0" ref="I7">
      <text>
        <t xml:space="preserve">======
ID#AAAAUBLI5tw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7/g0nc4NMfDgC2yJAFLNx+xLOUw=="/>
    </ext>
  </extL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">
      <text>
        <t xml:space="preserve">======
ID#AAAAUBLI5qU
SLB    (2021-01-21 09:28:56)
Automatisk, ikke skriv I dette feltet</t>
      </text>
    </comment>
    <comment authorId="0" ref="C33">
      <text>
        <t xml:space="preserve">======
ID#AAAAUBLI5ow
Arne H. Pedersen    (2021-01-21 09:28:56)
Navn, klubb, dommer grad</t>
      </text>
    </comment>
    <comment authorId="0" ref="N7">
      <text>
        <t xml:space="preserve">======
ID#AAAAUBLI5sc
SLB    (2021-01-21 09:28:56)
Automatisk, ikke skriv I dette feltet</t>
      </text>
    </comment>
    <comment authorId="0" ref="Q7">
      <text>
        <t xml:space="preserve">======
ID#AAAAUBLI5sE
SLB    (2021-01-21 09:28:56)
Automatisk, ikke skriv I dette feltet
Svar ja/yes til Macro
under opstart</t>
      </text>
    </comment>
    <comment authorId="0" ref="U7">
      <text>
        <t xml:space="preserve">======
ID#AAAAUBLI5n0
SLB    (2021-01-21 09:28:56)
Denne kononnen printes ikke</t>
      </text>
    </comment>
    <comment authorId="0" ref="C27">
      <text>
        <t xml:space="preserve">======
ID#AAAAUBLI5n8
Arne H. Pedersen    (2021-01-21 09:28:56)
Navn, klubb, dommer grad</t>
      </text>
    </comment>
    <comment authorId="0" ref="L7">
      <text>
        <t xml:space="preserve">======
ID#AAAAUBLI5n4
NVF    (2021-01-21 09:28:56)
Bruk minus (-) for underkjent. Feks -140
Bruk N og F for neste og første, feks 170F og 175N</t>
      </text>
    </comment>
    <comment authorId="0" ref="I7">
      <text>
        <t xml:space="preserve">======
ID#AAAAUBLI5no
NVF    (2021-01-21 09:28:56)
Bruk minus (-) for underkjent. Feks -140
Bruk N og F for neste og første, feks 170F og 175N</t>
      </text>
    </comment>
    <comment authorId="0" ref="I29">
      <text>
        <t xml:space="preserve">======
ID#AAAAUBLI5nY
Arne H. Pedersen    (2021-01-21 09:28:56)
Navn, klubb, dommer grad</t>
      </text>
    </comment>
    <comment authorId="0" ref="I28">
      <text>
        <t xml:space="preserve">======
ID#AAAAUBPHNlU
Arne H. Pedersen    (2021-01-21 09:28:56)
Navn, klubb, dommer grad</t>
      </text>
    </comment>
    <comment authorId="0" ref="B7">
      <text>
        <t xml:space="preserve">======
ID#AAAAUBHXfyE
SLB    (2021-01-21 09:28:56)
I Norge bruke vi kun en desimal, internasjonalt 2, vi bør bruke 2 dersom innveiings vekta tillater det.</t>
      </text>
    </comment>
    <comment authorId="0" ref="I27">
      <text>
        <t xml:space="preserve">======
ID#AAAAUBHXfxc
Arne H. Pedersen    (2021-01-21 09:28:56)
Navn, klubb, dommer grad</t>
      </text>
    </comment>
    <comment authorId="0" ref="C7">
      <text>
        <t xml:space="preserve">======
ID#AAAAUBPHNk8
Schlumberger    (2021-01-21 09:28:56)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iD8Orvk/0OREhq2t4zzKJ2dhf56g=="/>
    </ext>
  </extLst>
</comments>
</file>

<file path=xl/comments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ID#AAAAUBLI5rA
NVF    (2021-01-21 09:28:56)
Bruk minus (-) for underkjent. Feks -140
Bruk N og F for neste og første, feks 170F og 175N</t>
      </text>
    </comment>
    <comment authorId="0" ref="I28">
      <text>
        <t xml:space="preserve">======
ID#AAAAUBLI5oo
Arne H. Pedersen    (2021-01-21 09:28:56)
Navn, klubb, dommer grad</t>
      </text>
    </comment>
    <comment authorId="0" ref="P7">
      <text>
        <t xml:space="preserve">======
ID#AAAAUBLI5pM
SLB    (2021-01-21 09:28:56)
Automatisk, ikke skriv I dette feltet</t>
      </text>
    </comment>
    <comment authorId="0" ref="L7">
      <text>
        <t xml:space="preserve">======
ID#AAAAUBLI5sI
NVF    (2021-01-21 09:28:56)
Bruk minus (-) for underkjent. Feks -140
Bruk N og F for neste og første, feks 170F og 175N</t>
      </text>
    </comment>
    <comment authorId="0" ref="I27">
      <text>
        <t xml:space="preserve">======
ID#AAAAUBLI5rs
Arne H. Pedersen    (2021-01-21 09:28:56)
Navn, klubb, dommer grad</t>
      </text>
    </comment>
    <comment authorId="0" ref="B7">
      <text>
        <t xml:space="preserve">======
ID#AAAAUBLI5sU
SLB    (2021-01-21 09:28:56)
I Norge bruke vi kun en desimal, internasjonalt 2, vi bør bruke 2 dersom innveiings vekta tillater det.</t>
      </text>
    </comment>
    <comment authorId="0" ref="U7">
      <text>
        <t xml:space="preserve">======
ID#AAAAUBLI5tA
SLB    (2021-01-21 09:28:56)
Denne kononnen printes ikke</t>
      </text>
    </comment>
    <comment authorId="0" ref="Q7">
      <text>
        <t xml:space="preserve">======
ID#AAAAUBLI5rI
SLB    (2021-01-21 09:28:56)
Automatisk, ikke skriv I dette feltet
Svar ja/yes til Macro
under opstart</t>
      </text>
    </comment>
    <comment authorId="0" ref="C33">
      <text>
        <t xml:space="preserve">======
ID#AAAAUBLI5qo
Arne H. Pedersen    (2021-01-21 09:28:56)
Navn, klubb, dommer grad</t>
      </text>
    </comment>
    <comment authorId="0" ref="I29">
      <text>
        <t xml:space="preserve">======
ID#AAAAUBHXfx4
Arne H. Pedersen    (2021-01-21 09:28:56)
Navn, klubb, dommer grad</t>
      </text>
    </comment>
    <comment authorId="0" ref="O7">
      <text>
        <t xml:space="preserve">======
ID#AAAAUBLI5oE
SLB    (2021-01-21 09:28:56)
Automatisk, ikke skriv I dette feltet</t>
      </text>
    </comment>
    <comment authorId="0" ref="C27">
      <text>
        <t xml:space="preserve">======
ID#AAAAUBLI5oY
Arne H. Pedersen    (2021-01-21 09:28:56)
Navn, klubb, dommer grad</t>
      </text>
    </comment>
    <comment authorId="0" ref="C7">
      <text>
        <t xml:space="preserve">======
ID#AAAAUBHXfyQ
Schlumberger    (2021-01-21 09:28:56)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gfSdlxdXP0ABEoM1YA+8mAqpPSiA=="/>
    </ext>
  </extLst>
</comments>
</file>

<file path=xl/comments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ID#AAAAUBLI5pw
Schlumberger    (2021-01-21 09:28:56)
UK,JK,SK og VK blir SinclairTabell for Kvinner brukt.
M0,M1..Kvinner virker ikke.
For ALLE andre kategorier blir tabell for men brukt.</t>
      </text>
    </comment>
    <comment authorId="0" ref="C33">
      <text>
        <t xml:space="preserve">======
ID#AAAAUBLI5ok
Arne H. Pedersen    (2021-01-21 09:28:56)
Navn, klubb, dommer grad</t>
      </text>
    </comment>
    <comment authorId="0" ref="O7">
      <text>
        <t xml:space="preserve">======
ID#AAAAUBLI5pY
SLB    (2021-01-21 09:28:56)
Automatisk, ikke skriv I dette feltet</t>
      </text>
    </comment>
    <comment authorId="0" ref="U7">
      <text>
        <t xml:space="preserve">======
ID#AAAAUBLI5rk
SLB    (2021-01-21 09:28:56)
Denne kononnen printes ikke</t>
      </text>
    </comment>
    <comment authorId="0" ref="I29">
      <text>
        <t xml:space="preserve">======
ID#AAAAUBLI5sM
Arne H. Pedersen    (2021-01-21 09:28:56)
Navn, klubb, dommer grad</t>
      </text>
    </comment>
    <comment authorId="0" ref="B7">
      <text>
        <t xml:space="preserve">======
ID#AAAAUBLI5rw
SLB    (2021-01-21 09:28:56)
I Norge bruke vi kun en desimal, internasjonalt 2, vi bør bruke 2 dersom innveiings vekta tillater det.</t>
      </text>
    </comment>
    <comment authorId="0" ref="C27">
      <text>
        <t xml:space="preserve">======
ID#AAAAUBLI5sg
Arne H. Pedersen    (2021-01-21 09:28:56)
Navn, klubb, dommer grad</t>
      </text>
    </comment>
    <comment authorId="0" ref="P7">
      <text>
        <t xml:space="preserve">======
ID#AAAAUBLI5s0
SLB    (2021-01-21 09:28:56)
Automatisk, ikke skriv I dette feltet</t>
      </text>
    </comment>
    <comment authorId="0" ref="I7">
      <text>
        <t xml:space="preserve">======
ID#AAAAUBLI5qw
NVF    (2021-01-21 09:28:56)
Bruk minus (-) for underkjent. Feks -140
Bruk N og F for neste og første, feks 170F og 175N</t>
      </text>
    </comment>
    <comment authorId="0" ref="I27">
      <text>
        <t xml:space="preserve">======
ID#AAAAUBLI5ng
Arne H. Pedersen    (2021-01-21 09:28:56)
Navn, klubb, dommer grad</t>
      </text>
    </comment>
    <comment authorId="0" ref="I28">
      <text>
        <t xml:space="preserve">======
ID#AAAAUBPHNkg
Arne H. Pedersen    (2021-01-21 09:28:56)
Navn, klubb, dommer grad</t>
      </text>
    </comment>
    <comment authorId="0" ref="Q7">
      <text>
        <t xml:space="preserve">======
ID#AAAAUBPHNkc
SLB    (2021-01-21 09:28:56)
Automatisk, ikke skriv I dette feltet
Svar ja/yes til Macro
under opstart</t>
      </text>
    </comment>
    <comment authorId="0" ref="L7">
      <text>
        <t xml:space="preserve">======
ID#AAAAUBHXfxk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i4CVDpeVbNfZX91Osn3KEMJvou5w=="/>
    </ext>
  </extLst>
</comments>
</file>

<file path=xl/comments1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ID#AAAAUBLI5qM
NVF    (2021-01-21 09:28:56)
Bruk minus (-) for underkjent. Feks -140
Bruk N og F for neste og første, feks 170F og 175N</t>
      </text>
    </comment>
    <comment authorId="0" ref="O7">
      <text>
        <t xml:space="preserve">======
ID#AAAAUBPHNg8
SLB    (2021-01-21 09:28:56)
Automatisk, ikke skriv I dette feltet</t>
      </text>
    </comment>
    <comment authorId="0" ref="P7">
      <text>
        <t xml:space="preserve">======
ID#AAAAUBLI5q4
SLB    (2021-01-21 09:28:56)
Automatisk, ikke skriv I dette feltet</t>
      </text>
    </comment>
    <comment authorId="0" ref="I29">
      <text>
        <t xml:space="preserve">======
ID#AAAAUBPHNh4
Arne H. Pedersen    (2021-01-21 09:28:56)
Navn, klubb, dommer grad</t>
      </text>
    </comment>
    <comment authorId="0" ref="C27">
      <text>
        <t xml:space="preserve">======
ID#AAAAUBLI5tE
Arne H. Pedersen    (2021-01-21 09:28:56)
Navn, klubb, dommer grad</t>
      </text>
    </comment>
    <comment authorId="0" ref="B7">
      <text>
        <t xml:space="preserve">======
ID#AAAAUBLI5rQ
SLB    (2021-01-21 09:28:56)
I Norge bruke vi kun en desimal, internasjonalt 2, vi bør bruke 2 dersom innveiings vekta tillater det.</t>
      </text>
    </comment>
    <comment authorId="0" ref="I7">
      <text>
        <t xml:space="preserve">======
ID#AAAAUBLI5rc
NVF    (2021-01-21 09:28:56)
Bruk minus (-) for underkjent. Feks -140
Bruk N og F for neste og første, feks 170F og 175N</t>
      </text>
    </comment>
    <comment authorId="0" ref="I27">
      <text>
        <t xml:space="preserve">======
ID#AAAAUBLI5sA
Arne H. Pedersen    (2021-01-21 09:28:56)
Navn, klubb, dommer grad</t>
      </text>
    </comment>
    <comment authorId="0" ref="U7">
      <text>
        <t xml:space="preserve">======
ID#AAAAUBLI5p0
SLB    (2021-01-21 09:28:56)
Denne kononnen printes ikke</t>
      </text>
    </comment>
    <comment authorId="0" ref="I28">
      <text>
        <t xml:space="preserve">======
ID#AAAAUBLI5oM
Arne H. Pedersen    (2021-01-21 09:28:56)
Navn, klubb, dommer grad</t>
      </text>
    </comment>
    <comment authorId="0" ref="C7">
      <text>
        <t xml:space="preserve">======
ID#AAAAUBPHNlE
Schlumberger    (2021-01-21 09:28:56)
UK,JK,SK og VK blir SinclairTabell for Kvinner brukt.
M0,M1..Kvinner virker ikke.
For ALLE andre kategorier blir tabell for men brukt.</t>
      </text>
    </comment>
    <comment authorId="0" ref="C33">
      <text>
        <t xml:space="preserve">======
ID#AAAAUBHXfyM
Arne H. Pedersen    (2021-01-21 09:28:56)
Navn, klubb, dommer grad</t>
      </text>
    </comment>
    <comment authorId="0" ref="Q7">
      <text>
        <t xml:space="preserve">======
ID#AAAAUBHXfxU
SLB    (2021-01-21 09:28:56)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hNnRYbf5k+WWGuWG4Xvx0CilxV8g=="/>
    </ext>
  </extLst>
</comments>
</file>

<file path=xl/sharedStrings.xml><?xml version="1.0" encoding="utf-8"?>
<sst xmlns="http://schemas.openxmlformats.org/spreadsheetml/2006/main" count="973" uniqueCount="193">
  <si>
    <t>S t e v n e p r o t o k o l l</t>
  </si>
  <si>
    <t>Norges Vektløfterforbund</t>
  </si>
  <si>
    <t>Stevnekat:</t>
  </si>
  <si>
    <t>Østlandsmesterskap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</si>
  <si>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</si>
  <si>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</si>
  <si>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</si>
  <si>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</si>
  <si>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</si>
  <si>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</si>
  <si>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</si>
  <si>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</si>
  <si>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</si>
  <si>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>Kate-</t>
  </si>
  <si>
    <t>Fødsels-</t>
  </si>
  <si>
    <t>St</t>
  </si>
  <si>
    <t>Navn</t>
  </si>
  <si>
    <t>Lag</t>
  </si>
  <si>
    <t>Rykk</t>
  </si>
  <si>
    <t>Støt</t>
  </si>
  <si>
    <t xml:space="preserve">Beste forsøk 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</si>
  <si>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</si>
  <si>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</si>
  <si>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</si>
  <si>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</si>
  <si>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</si>
  <si>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</si>
  <si>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</si>
  <si>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</si>
  <si>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</si>
  <si>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</si>
  <si>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</si>
  <si>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>i hver øvelse</t>
  </si>
  <si>
    <t>lagt</t>
  </si>
  <si>
    <t>Veteran</t>
  </si>
  <si>
    <t>Kjønn</t>
  </si>
  <si>
    <t>Alder</t>
  </si>
  <si>
    <t>menn</t>
  </si>
  <si>
    <t>kvinner</t>
  </si>
  <si>
    <t>gyldig</t>
  </si>
  <si>
    <t>49.0</t>
  </si>
  <si>
    <t>UM</t>
  </si>
  <si>
    <t>Jacob Thijn Sverdrup</t>
  </si>
  <si>
    <t>Larvik A.K.</t>
  </si>
  <si>
    <t xml:space="preserve"> </t>
  </si>
  <si>
    <t>61.0</t>
  </si>
  <si>
    <t>Rene Myhre</t>
  </si>
  <si>
    <t>Tønsberg K.</t>
  </si>
  <si>
    <t>73.0</t>
  </si>
  <si>
    <t>Sander Heyn Stave</t>
  </si>
  <si>
    <t>81.0</t>
  </si>
  <si>
    <t>Oliver Haugan</t>
  </si>
  <si>
    <t>89.0</t>
  </si>
  <si>
    <t>William Christiansen</t>
  </si>
  <si>
    <t>JM</t>
  </si>
  <si>
    <t>Knut Bjering Strand</t>
  </si>
  <si>
    <t>National</t>
  </si>
  <si>
    <t>Christian Karrestad</t>
  </si>
  <si>
    <t>M2</t>
  </si>
  <si>
    <t>Robert Grønland</t>
  </si>
  <si>
    <t>Elverum A.K.</t>
  </si>
  <si>
    <t>96.0</t>
  </si>
  <si>
    <t>M7</t>
  </si>
  <si>
    <t>Johan Thonerud</t>
  </si>
  <si>
    <t>Stevnets leder:</t>
  </si>
  <si>
    <t>Christian Lysenstøen SA - F</t>
  </si>
  <si>
    <t xml:space="preserve">Dommere:                                  </t>
  </si>
  <si>
    <t>Bjørn Thore Olsen SA - F</t>
  </si>
  <si>
    <t>Jørgen Kjellevand SA - F</t>
  </si>
  <si>
    <t>Jury:</t>
  </si>
  <si>
    <t>Jonas Grønstad SA - F</t>
  </si>
  <si>
    <t>Teknisk kontrollør:</t>
  </si>
  <si>
    <t>Chief Marshall:</t>
  </si>
  <si>
    <t>Daniel Roness SA - F</t>
  </si>
  <si>
    <t>Sekretær:</t>
  </si>
  <si>
    <t>Roger Trones SA - F</t>
  </si>
  <si>
    <t>Tidtaker:</t>
  </si>
  <si>
    <t xml:space="preserve">Reza Benorouz </t>
  </si>
  <si>
    <t>Speaker:</t>
  </si>
  <si>
    <t>Beskrivelse Rekorder:</t>
  </si>
  <si>
    <t>Notater:</t>
  </si>
  <si>
    <t>Ny Sinclair tablell benyttes fra 1.1.2018</t>
  </si>
  <si>
    <t>55.0</t>
  </si>
  <si>
    <t>UK</t>
  </si>
  <si>
    <t>Julie Eriksen</t>
  </si>
  <si>
    <t>71.0</t>
  </si>
  <si>
    <t>Linn Christina Larsen</t>
  </si>
  <si>
    <t>Mille Dekke</t>
  </si>
  <si>
    <t>76.0</t>
  </si>
  <si>
    <t>JK</t>
  </si>
  <si>
    <t>Mia Mundal</t>
  </si>
  <si>
    <t>Tønsberg Kam.</t>
  </si>
  <si>
    <t>K1</t>
  </si>
  <si>
    <t>Linn Anneth Myrann</t>
  </si>
  <si>
    <t>Oslo A.K.</t>
  </si>
  <si>
    <t>Kine Krøs</t>
  </si>
  <si>
    <t>59.0</t>
  </si>
  <si>
    <t>Nicole Assmann</t>
  </si>
  <si>
    <t>K2</t>
  </si>
  <si>
    <t>Ruth Kasirye</t>
  </si>
  <si>
    <t>xxx</t>
  </si>
  <si>
    <t>Aurora Foss</t>
  </si>
  <si>
    <t>Johan Thonerud SA - F</t>
  </si>
  <si>
    <t>Ole J. Aas - National Int. kat. II</t>
  </si>
  <si>
    <t>Nicolai Roness - Gjøvik A.K.</t>
  </si>
  <si>
    <t xml:space="preserve">Hans-Robert Krefting </t>
  </si>
  <si>
    <t>Ruth Kasirye norsk rekord 71 kilo K2: Rykk 72 - 76 - Støt 93 - 97 - 100 - Sammenlagt 169 - 173 - 176</t>
  </si>
  <si>
    <t>45.0</t>
  </si>
  <si>
    <t>SK</t>
  </si>
  <si>
    <t>Johanna Solli</t>
  </si>
  <si>
    <t>Evelina Galaibo</t>
  </si>
  <si>
    <t>Ragnhild Haug Lillegård</t>
  </si>
  <si>
    <t>Rebekka Tao Jacobsen</t>
  </si>
  <si>
    <t>-</t>
  </si>
  <si>
    <t>Oda Wiig</t>
  </si>
  <si>
    <t>64.0</t>
  </si>
  <si>
    <t>Emmy Kristine L. Rustad</t>
  </si>
  <si>
    <t>Grenland A.K.</t>
  </si>
  <si>
    <t>Karoline Merli</t>
  </si>
  <si>
    <t>Celine Mariell Båtnes</t>
  </si>
  <si>
    <t>Sara Broe Østvold</t>
  </si>
  <si>
    <t>Bjørnar Wold SA - F</t>
  </si>
  <si>
    <t>Robert Grønland - Elverum F</t>
  </si>
  <si>
    <t>Per Marstad TK - Int. Kat I</t>
  </si>
  <si>
    <t>Ina-Kristin Aasvang</t>
  </si>
  <si>
    <t>Christiania A.K.</t>
  </si>
  <si>
    <t>Tinna Ringsaker</t>
  </si>
  <si>
    <t>Ane Westrheim</t>
  </si>
  <si>
    <t>Lisbet Lervik</t>
  </si>
  <si>
    <t>Grenland A. K.</t>
  </si>
  <si>
    <t>87+</t>
  </si>
  <si>
    <t>Eva Kristin Erikson</t>
  </si>
  <si>
    <t>Ole J. Aas - National - Int. Kat. II</t>
  </si>
  <si>
    <t>Nicolai Roness - Gjøvik - F</t>
  </si>
  <si>
    <t>Ranghild Haug Lillegård OAK - F</t>
  </si>
  <si>
    <t>M1</t>
  </si>
  <si>
    <t>Mauricio Kjeldner</t>
  </si>
  <si>
    <t>Marco Mogueis</t>
  </si>
  <si>
    <t>Kristoffer Thonerud</t>
  </si>
  <si>
    <t>M3</t>
  </si>
  <si>
    <t>Nuno Correia</t>
  </si>
  <si>
    <t>x</t>
  </si>
  <si>
    <t>102.0</t>
  </si>
  <si>
    <t>M4</t>
  </si>
  <si>
    <t>Lars-Thomas Grønlien</t>
  </si>
  <si>
    <t>M6</t>
  </si>
  <si>
    <t xml:space="preserve">Terje Gulvik </t>
  </si>
  <si>
    <t xml:space="preserve">xx </t>
  </si>
  <si>
    <t>Geir Hestmann</t>
  </si>
  <si>
    <t>Pål Andersen</t>
  </si>
  <si>
    <t>M9</t>
  </si>
  <si>
    <t>Kolbjørn Bjerkholt</t>
  </si>
  <si>
    <t>M10</t>
  </si>
  <si>
    <t>Roald Bjerkholt</t>
  </si>
  <si>
    <t>Per Marstad TK - Int.Kat. I</t>
  </si>
  <si>
    <t>Egon Vee-Haugen - Grenland - F</t>
  </si>
  <si>
    <t>Sara Broe Østvold - SA - F</t>
  </si>
  <si>
    <t>Karoline Merli OAK - F</t>
  </si>
  <si>
    <t xml:space="preserve">Marco Mogueis 81 kilo M1 : Rykk 99 - 104 - støt 125 - 132 - sammenlagt 229 - 236 </t>
  </si>
  <si>
    <t>Nuno Correira 96 kilo M1: støt 118</t>
  </si>
  <si>
    <t>Terje Gulvik 81 kilo M6: Støt 102 - sammenlagt 175 - 177</t>
  </si>
  <si>
    <t>SM</t>
  </si>
  <si>
    <t>Trygve Stenrud Nilsen</t>
  </si>
  <si>
    <t>Simen Nerkvern</t>
  </si>
  <si>
    <t>Christian Lysenstøen</t>
  </si>
  <si>
    <t>Jonas Grønstad</t>
  </si>
  <si>
    <t>Mats Olsen</t>
  </si>
  <si>
    <t>Tønsberg  Kam.</t>
  </si>
  <si>
    <t>Simen Leithe Tajet</t>
  </si>
  <si>
    <t>Sara Broe Østvold SA - F</t>
  </si>
  <si>
    <t>Per Marstad TK - Int. Kat. I</t>
  </si>
  <si>
    <t>Leik Simon Aas - National - F</t>
  </si>
  <si>
    <t>Tinna Ringsaker  SA -F</t>
  </si>
  <si>
    <t>Daniel R. Erichsen</t>
  </si>
  <si>
    <t>Erlend Raastad</t>
  </si>
  <si>
    <t>Grenland A. K</t>
  </si>
  <si>
    <t>Hans-Robert Krefting</t>
  </si>
  <si>
    <t>Sydeberg Atletene</t>
  </si>
  <si>
    <t>109.0</t>
  </si>
  <si>
    <t>Ole Christiansen</t>
  </si>
  <si>
    <t>Leonard Sepehri</t>
  </si>
  <si>
    <t>Jørgen Kjellevand</t>
  </si>
  <si>
    <t>109+</t>
  </si>
  <si>
    <t>André Lima</t>
  </si>
  <si>
    <t>Johan Thonerud  SA - F</t>
  </si>
  <si>
    <t xml:space="preserve">Per Marstad TK - Int.Kat. I </t>
  </si>
  <si>
    <t>Kristoffer Thonerud SA - F</t>
  </si>
  <si>
    <t xml:space="preserve">Melissa Schanche </t>
  </si>
  <si>
    <t>Jørgen Kjellevand senior 109 kilo: Sammenlagt 302</t>
  </si>
  <si>
    <t xml:space="preserve">NM Senior 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</si>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</sst>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  <numFmt numFmtId="171" formatCode="0.0000"/>
  </numFmts>
  <fonts count="16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1.0"/>
      <color theme="1"/>
      <name val="Times New Roman"/>
    </font>
    <font>
      <b/>
      <sz val="11.0"/>
      <color theme="1"/>
      <name val="Times New Roman"/>
    </font>
    <font/>
    <font>
      <sz val="10.0"/>
      <color theme="1"/>
      <name val="Arial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3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left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4" fillId="0" fontId="8" numFmtId="0" xfId="0" applyBorder="1" applyFont="1"/>
    <xf borderId="3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8" numFmtId="0" xfId="0" applyBorder="1" applyFont="1"/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2" fillId="0" fontId="7" numFmtId="49" xfId="0" applyAlignment="1" applyBorder="1" applyFont="1" applyNumberFormat="1">
      <alignment horizontal="right" vertical="center"/>
    </xf>
    <xf borderId="2" fillId="0" fontId="7" numFmtId="2" xfId="0" applyAlignment="1" applyBorder="1" applyFont="1" applyNumberFormat="1">
      <alignment horizontal="right" vertical="center"/>
    </xf>
    <xf borderId="2" fillId="0" fontId="7" numFmtId="0" xfId="0" applyAlignment="1" applyBorder="1" applyFont="1">
      <alignment horizontal="center" vertical="center"/>
    </xf>
    <xf borderId="2" fillId="0" fontId="7" numFmtId="166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horizontal="left" vertical="center"/>
    </xf>
    <xf borderId="11" fillId="0" fontId="6" numFmtId="1" xfId="0" applyAlignment="1" applyBorder="1" applyFont="1" applyNumberFormat="1">
      <alignment horizontal="center" vertical="center"/>
    </xf>
    <xf borderId="12" fillId="0" fontId="6" numFmtId="1" xfId="0" applyAlignment="1" applyBorder="1" applyFont="1" applyNumberFormat="1">
      <alignment horizontal="center" vertical="center"/>
    </xf>
    <xf borderId="13" fillId="0" fontId="6" numFmtId="1" xfId="0" applyAlignment="1" applyBorder="1" applyFont="1" applyNumberFormat="1">
      <alignment horizontal="center" vertical="center"/>
    </xf>
    <xf borderId="14" fillId="0" fontId="6" numFmtId="1" xfId="0" applyAlignment="1" applyBorder="1" applyFont="1" applyNumberFormat="1">
      <alignment horizontal="center" vertical="center"/>
    </xf>
    <xf borderId="15" fillId="0" fontId="6" numFmtId="1" xfId="0" applyAlignment="1" applyBorder="1" applyFont="1" applyNumberFormat="1">
      <alignment horizontal="center" vertical="center"/>
    </xf>
    <xf borderId="16" fillId="0" fontId="7" numFmtId="167" xfId="0" applyAlignment="1" applyBorder="1" applyFont="1" applyNumberFormat="1">
      <alignment horizontal="center" vertical="center"/>
    </xf>
    <xf borderId="16" fillId="0" fontId="7" numFmtId="2" xfId="0" applyAlignment="1" applyBorder="1" applyFont="1" applyNumberFormat="1">
      <alignment horizontal="center" vertical="center"/>
    </xf>
    <xf borderId="17" fillId="0" fontId="7" numFmtId="1" xfId="0" applyAlignment="1" applyBorder="1" applyFont="1" applyNumberFormat="1">
      <alignment horizontal="center" vertical="center"/>
    </xf>
    <xf borderId="0" fillId="0" fontId="7" numFmtId="168" xfId="0" applyAlignment="1" applyFont="1" applyNumberFormat="1">
      <alignment horizontal="center" vertical="center"/>
    </xf>
    <xf borderId="0" fillId="0" fontId="9" numFmtId="166" xfId="0" applyAlignment="1" applyFont="1" applyNumberFormat="1">
      <alignment horizontal="right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18" fillId="0" fontId="7" numFmtId="49" xfId="0" applyAlignment="1" applyBorder="1" applyFont="1" applyNumberFormat="1">
      <alignment horizontal="right" vertical="center"/>
    </xf>
    <xf borderId="18" fillId="0" fontId="7" numFmtId="2" xfId="0" applyAlignment="1" applyBorder="1" applyFont="1" applyNumberFormat="1">
      <alignment horizontal="right" vertical="center"/>
    </xf>
    <xf borderId="18" fillId="0" fontId="7" numFmtId="0" xfId="0" applyAlignment="1" applyBorder="1" applyFont="1">
      <alignment horizontal="center" vertical="center"/>
    </xf>
    <xf borderId="18" fillId="0" fontId="7" numFmtId="166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horizontal="left" vertical="center"/>
    </xf>
    <xf borderId="19" fillId="0" fontId="6" numFmtId="1" xfId="0" applyAlignment="1" applyBorder="1" applyFont="1" applyNumberFormat="1">
      <alignment horizontal="center" vertical="center"/>
    </xf>
    <xf borderId="20" fillId="0" fontId="6" numFmtId="1" xfId="0" applyAlignment="1" applyBorder="1" applyFont="1" applyNumberFormat="1">
      <alignment horizontal="center" vertical="center"/>
    </xf>
    <xf borderId="21" fillId="0" fontId="6" numFmtId="1" xfId="0" applyAlignment="1" applyBorder="1" applyFont="1" applyNumberFormat="1">
      <alignment horizontal="center" vertical="center"/>
    </xf>
    <xf borderId="22" fillId="0" fontId="6" numFmtId="1" xfId="0" applyAlignment="1" applyBorder="1" applyFont="1" applyNumberFormat="1">
      <alignment horizontal="center" vertical="center"/>
    </xf>
    <xf borderId="23" fillId="0" fontId="7" numFmtId="1" xfId="0" applyAlignment="1" applyBorder="1" applyFont="1" applyNumberFormat="1">
      <alignment horizontal="center" vertical="center"/>
    </xf>
    <xf borderId="0" fillId="0" fontId="10" numFmtId="0" xfId="0" applyAlignment="1" applyFont="1">
      <alignment horizontal="right" vertical="center"/>
    </xf>
    <xf borderId="18" fillId="0" fontId="7" numFmtId="1" xfId="0" applyAlignment="1" applyBorder="1" applyFont="1" applyNumberFormat="1">
      <alignment horizontal="left" vertical="center"/>
    </xf>
    <xf borderId="18" fillId="0" fontId="7" numFmtId="166" xfId="0" applyAlignment="1" applyBorder="1" applyFont="1" applyNumberFormat="1">
      <alignment horizontal="center" shrinkToFit="0" vertical="center" wrapText="1"/>
    </xf>
    <xf borderId="18" fillId="0" fontId="7" numFmtId="0" xfId="0" applyAlignment="1" applyBorder="1" applyFont="1">
      <alignment horizontal="left" shrinkToFit="0" vertical="center" wrapText="1"/>
    </xf>
    <xf borderId="24" fillId="0" fontId="6" numFmtId="1" xfId="0" applyAlignment="1" applyBorder="1" applyFont="1" applyNumberFormat="1">
      <alignment horizontal="center" vertical="center"/>
    </xf>
    <xf borderId="25" fillId="0" fontId="7" numFmtId="2" xfId="0" applyAlignment="1" applyBorder="1" applyFont="1" applyNumberFormat="1">
      <alignment horizontal="right" vertical="center"/>
    </xf>
    <xf borderId="25" fillId="0" fontId="7" numFmtId="0" xfId="0" applyAlignment="1" applyBorder="1" applyFont="1">
      <alignment horizontal="center" vertical="center"/>
    </xf>
    <xf borderId="25" fillId="0" fontId="7" numFmtId="166" xfId="0" applyAlignment="1" applyBorder="1" applyFont="1" applyNumberFormat="1">
      <alignment horizontal="center" vertical="center"/>
    </xf>
    <xf borderId="25" fillId="0" fontId="7" numFmtId="1" xfId="0" applyAlignment="1" applyBorder="1" applyFont="1" applyNumberFormat="1">
      <alignment horizontal="center" vertical="center"/>
    </xf>
    <xf borderId="25" fillId="0" fontId="7" numFmtId="0" xfId="0" applyAlignment="1" applyBorder="1" applyFont="1">
      <alignment horizontal="left" vertical="center"/>
    </xf>
    <xf borderId="0" fillId="0" fontId="10" numFmtId="169" xfId="0" applyAlignment="1" applyFont="1" applyNumberFormat="1">
      <alignment vertical="center"/>
    </xf>
    <xf borderId="0" fillId="0" fontId="10" numFmtId="169" xfId="0" applyAlignment="1" applyFont="1" applyNumberFormat="1">
      <alignment horizontal="right" vertical="center"/>
    </xf>
    <xf borderId="23" fillId="0" fontId="7" numFmtId="49" xfId="0" applyAlignment="1" applyBorder="1" applyFont="1" applyNumberFormat="1">
      <alignment horizontal="right" vertical="center"/>
    </xf>
    <xf borderId="23" fillId="0" fontId="7" numFmtId="2" xfId="0" applyAlignment="1" applyBorder="1" applyFont="1" applyNumberFormat="1">
      <alignment horizontal="right" vertical="center"/>
    </xf>
    <xf borderId="23" fillId="0" fontId="7" numFmtId="0" xfId="0" applyAlignment="1" applyBorder="1" applyFont="1">
      <alignment horizontal="center" vertical="center"/>
    </xf>
    <xf borderId="23" fillId="0" fontId="7" numFmtId="166" xfId="0" applyAlignment="1" applyBorder="1" applyFont="1" applyNumberFormat="1">
      <alignment horizontal="center" vertical="center"/>
    </xf>
    <xf borderId="23" fillId="0" fontId="7" numFmtId="0" xfId="0" applyAlignment="1" applyBorder="1" applyFont="1">
      <alignment horizontal="left" vertical="center"/>
    </xf>
    <xf borderId="26" fillId="0" fontId="6" numFmtId="1" xfId="0" applyAlignment="1" applyBorder="1" applyFont="1" applyNumberFormat="1">
      <alignment horizontal="center" vertical="center"/>
    </xf>
    <xf borderId="27" fillId="0" fontId="6" numFmtId="1" xfId="0" applyAlignment="1" applyBorder="1" applyFont="1" applyNumberFormat="1">
      <alignment horizontal="center" vertical="center"/>
    </xf>
    <xf borderId="28" fillId="0" fontId="6" numFmtId="1" xfId="0" applyAlignment="1" applyBorder="1" applyFont="1" applyNumberFormat="1">
      <alignment horizontal="center" vertical="center"/>
    </xf>
    <xf borderId="29" fillId="0" fontId="7" numFmtId="167" xfId="0" applyAlignment="1" applyBorder="1" applyFont="1" applyNumberFormat="1">
      <alignment horizontal="center" vertical="center"/>
    </xf>
    <xf borderId="5" fillId="0" fontId="7" numFmtId="1" xfId="0" applyAlignment="1" applyBorder="1" applyFont="1" applyNumberFormat="1">
      <alignment horizontal="center" vertical="center"/>
    </xf>
    <xf borderId="4" fillId="0" fontId="10" numFmtId="0" xfId="0" applyBorder="1" applyFont="1"/>
    <xf borderId="4" fillId="0" fontId="10" numFmtId="164" xfId="0" applyAlignment="1" applyBorder="1" applyFont="1" applyNumberFormat="1">
      <alignment horizontal="right"/>
    </xf>
    <xf borderId="4" fillId="0" fontId="10" numFmtId="0" xfId="0" applyAlignment="1" applyBorder="1" applyFont="1">
      <alignment horizontal="center"/>
    </xf>
    <xf borderId="4" fillId="0" fontId="10" numFmtId="0" xfId="0" applyAlignment="1" applyBorder="1" applyFont="1">
      <alignment horizontal="right"/>
    </xf>
    <xf borderId="4" fillId="0" fontId="10" numFmtId="170" xfId="0" applyBorder="1" applyFont="1" applyNumberFormat="1"/>
    <xf borderId="4" fillId="0" fontId="10" numFmtId="2" xfId="0" applyBorder="1" applyFont="1" applyNumberFormat="1"/>
    <xf borderId="0" fillId="0" fontId="10" numFmtId="2" xfId="0" applyFont="1" applyNumberFormat="1"/>
    <xf borderId="0" fillId="0" fontId="10" numFmtId="0" xfId="0" applyAlignment="1" applyFont="1">
      <alignment horizontal="right"/>
    </xf>
    <xf borderId="0" fillId="0" fontId="9" numFmtId="171" xfId="0" applyAlignment="1" applyFont="1" applyNumberFormat="1">
      <alignment horizontal="right"/>
    </xf>
    <xf borderId="0" fillId="0" fontId="10" numFmtId="0" xfId="0" applyFont="1"/>
    <xf borderId="0" fillId="0" fontId="1" numFmtId="164" xfId="0" applyAlignment="1" applyFont="1" applyNumberFormat="1">
      <alignment horizontal="right"/>
    </xf>
    <xf borderId="0" fillId="0" fontId="3" numFmtId="2" xfId="0" applyFont="1" applyNumberFormat="1"/>
    <xf borderId="0" fillId="0" fontId="6" numFmtId="0" xfId="0" applyAlignment="1" applyFont="1">
      <alignment vertical="top"/>
    </xf>
    <xf borderId="0" fillId="0" fontId="6" numFmtId="0" xfId="0" applyAlignment="1" applyFont="1">
      <alignment horizontal="right" vertical="top"/>
    </xf>
    <xf borderId="0" fillId="0" fontId="6" numFmtId="0" xfId="0" applyFont="1"/>
    <xf borderId="0" fillId="0" fontId="11" numFmtId="0" xfId="0" applyAlignment="1" applyFont="1">
      <alignment horizontal="left"/>
    </xf>
    <xf borderId="0" fillId="0" fontId="6" numFmtId="165" xfId="0" applyAlignment="1" applyFont="1" applyNumberFormat="1">
      <alignment horizontal="center"/>
    </xf>
    <xf borderId="0" fillId="0" fontId="12" numFmtId="0" xfId="0" applyAlignment="1" applyFont="1">
      <alignment horizontal="left"/>
    </xf>
    <xf borderId="0" fillId="0" fontId="12" numFmtId="164" xfId="0" applyAlignment="1" applyFont="1" applyNumberFormat="1">
      <alignment horizontal="left"/>
    </xf>
    <xf borderId="0" fillId="0" fontId="12" numFmtId="0" xfId="0" applyAlignment="1" applyFont="1">
      <alignment horizontal="right"/>
    </xf>
    <xf borderId="0" fillId="0" fontId="12" numFmtId="0" xfId="0" applyFont="1"/>
    <xf borderId="17" fillId="0" fontId="7" numFmtId="49" xfId="0" applyAlignment="1" applyBorder="1" applyFont="1" applyNumberFormat="1">
      <alignment horizontal="right" vertical="center"/>
    </xf>
    <xf borderId="17" fillId="0" fontId="7" numFmtId="2" xfId="0" applyAlignment="1" applyBorder="1" applyFont="1" applyNumberFormat="1">
      <alignment horizontal="right" vertical="center"/>
    </xf>
    <xf borderId="17" fillId="0" fontId="7" numFmtId="0" xfId="0" applyAlignment="1" applyBorder="1" applyFont="1">
      <alignment horizontal="center" vertical="center"/>
    </xf>
    <xf borderId="17" fillId="0" fontId="7" numFmtId="166" xfId="0" applyAlignment="1" applyBorder="1" applyFont="1" applyNumberFormat="1">
      <alignment horizontal="center" vertical="center"/>
    </xf>
    <xf borderId="17" fillId="0" fontId="7" numFmtId="0" xfId="0" applyAlignment="1" applyBorder="1" applyFont="1">
      <alignment horizontal="left" vertical="center"/>
    </xf>
    <xf borderId="30" fillId="0" fontId="6" numFmtId="1" xfId="0" applyAlignment="1" applyBorder="1" applyFont="1" applyNumberFormat="1">
      <alignment horizontal="center" vertical="center"/>
    </xf>
    <xf borderId="31" fillId="0" fontId="6" numFmtId="1" xfId="0" applyAlignment="1" applyBorder="1" applyFont="1" applyNumberFormat="1">
      <alignment horizontal="center" vertical="center"/>
    </xf>
    <xf borderId="32" fillId="0" fontId="6" numFmtId="1" xfId="0" applyAlignment="1" applyBorder="1" applyFont="1" applyNumberFormat="1">
      <alignment horizontal="center" vertical="center"/>
    </xf>
    <xf borderId="33" fillId="0" fontId="6" numFmtId="1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vertical="center"/>
    </xf>
    <xf borderId="34" fillId="0" fontId="6" numFmtId="1" xfId="0" applyAlignment="1" applyBorder="1" applyFont="1" applyNumberFormat="1">
      <alignment horizontal="center" vertical="center"/>
    </xf>
    <xf borderId="35" fillId="0" fontId="6" numFmtId="1" xfId="0" applyAlignment="1" applyBorder="1" applyFont="1" applyNumberFormat="1">
      <alignment horizontal="center" vertical="center"/>
    </xf>
    <xf borderId="36" fillId="0" fontId="6" numFmtId="1" xfId="0" applyAlignment="1" applyBorder="1" applyFont="1" applyNumberFormat="1">
      <alignment horizontal="center" vertical="center"/>
    </xf>
    <xf borderId="37" fillId="0" fontId="6" numFmtId="1" xfId="0" applyAlignment="1" applyBorder="1" applyFont="1" applyNumberFormat="1">
      <alignment horizontal="center" vertical="center"/>
    </xf>
    <xf borderId="16" fillId="0" fontId="7" numFmtId="2" xfId="0" applyAlignment="1" applyBorder="1" applyFont="1" applyNumberFormat="1">
      <alignment horizontal="right" vertical="center"/>
    </xf>
    <xf borderId="29" fillId="0" fontId="7" numFmtId="2" xfId="0" applyAlignment="1" applyBorder="1" applyFont="1" applyNumberFormat="1">
      <alignment horizontal="right" vertical="center"/>
    </xf>
    <xf borderId="29" fillId="0" fontId="7" numFmtId="0" xfId="0" applyAlignment="1" applyBorder="1" applyFont="1">
      <alignment horizontal="center" vertical="center"/>
    </xf>
    <xf borderId="29" fillId="0" fontId="7" numFmtId="1" xfId="0" applyAlignment="1" applyBorder="1" applyFont="1" applyNumberFormat="1">
      <alignment horizontal="center" vertical="center"/>
    </xf>
    <xf borderId="29" fillId="0" fontId="7" numFmtId="0" xfId="0" applyAlignment="1" applyBorder="1" applyFont="1">
      <alignment horizontal="left" vertical="center"/>
    </xf>
    <xf borderId="38" fillId="0" fontId="7" numFmtId="49" xfId="0" applyAlignment="1" applyBorder="1" applyFont="1" applyNumberFormat="1">
      <alignment horizontal="right" vertical="center"/>
    </xf>
    <xf borderId="16" fillId="0" fontId="7" numFmtId="0" xfId="0" applyAlignment="1" applyBorder="1" applyFont="1">
      <alignment horizontal="center" vertical="center"/>
    </xf>
    <xf borderId="16" fillId="0" fontId="7" numFmtId="166" xfId="0" applyAlignment="1" applyBorder="1" applyFont="1" applyNumberFormat="1">
      <alignment horizontal="center" vertical="center"/>
    </xf>
    <xf borderId="16" fillId="0" fontId="7" numFmtId="1" xfId="0" applyAlignment="1" applyBorder="1" applyFont="1" applyNumberFormat="1">
      <alignment horizontal="center" vertical="center"/>
    </xf>
    <xf borderId="16" fillId="0" fontId="7" numFmtId="0" xfId="0" applyAlignment="1" applyBorder="1" applyFont="1">
      <alignment horizontal="left" vertical="center"/>
    </xf>
    <xf borderId="16" fillId="0" fontId="7" numFmtId="14" xfId="0" applyAlignment="1" applyBorder="1" applyFont="1" applyNumberFormat="1">
      <alignment horizontal="center" vertical="center"/>
    </xf>
    <xf borderId="9" fillId="0" fontId="6" numFmtId="1" xfId="0" applyAlignment="1" applyBorder="1" applyFont="1" applyNumberFormat="1">
      <alignment horizontal="center" vertical="center"/>
    </xf>
    <xf borderId="0" fillId="0" fontId="0" numFmtId="0" xfId="0" applyFont="1"/>
    <xf borderId="0" fillId="0" fontId="9" numFmtId="0" xfId="0" applyAlignment="1" applyFont="1">
      <alignment horizontal="center"/>
    </xf>
    <xf borderId="0" fillId="0" fontId="9" numFmtId="0" xfId="0" applyFont="1"/>
    <xf borderId="0" fillId="0" fontId="9" numFmtId="169" xfId="0" applyFont="1" applyNumberFormat="1"/>
    <xf borderId="0" fillId="0" fontId="13" numFmtId="0" xfId="0" applyFont="1"/>
    <xf borderId="0" fillId="0" fontId="9" numFmtId="1" xfId="0" applyFont="1" applyNumberFormat="1"/>
    <xf borderId="0" fillId="0" fontId="14" numFmtId="169" xfId="0" applyAlignment="1" applyFont="1" applyNumberFormat="1">
      <alignment horizontal="right" vertical="center"/>
    </xf>
    <xf borderId="1" fillId="3" fontId="14" numFmtId="169" xfId="0" applyAlignment="1" applyBorder="1" applyFill="1" applyFont="1" applyNumberFormat="1">
      <alignment horizontal="right" vertical="center"/>
    </xf>
    <xf borderId="0" fillId="0" fontId="15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<Relationships xmlns="http://schemas.openxmlformats.org/package/2006/relationships"><Relationship Id="rId1" Type="http://customschemas.google.com/relationships/workbookmetadata" Target="commentsmeta9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323850</xdr:colOff>
      <xdr:row>0</xdr:row>
      <xdr:rowOff>47625</xdr:rowOff>
    </xdr:from>
    <xdr:ext cx="7620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781050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&#216;M%202022%20(version%201)%20s&#248;ndag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1"/>
      <sheetName val="P2"/>
      <sheetName val="P3"/>
      <sheetName val="P4"/>
      <sheetName val="P8"/>
      <sheetName val="P9"/>
      <sheetName val="P10"/>
      <sheetName val="P11"/>
      <sheetName val="P12"/>
      <sheetName val="P13"/>
      <sheetName val="P14"/>
      <sheetName val="P15"/>
      <sheetName val="Resultat NM Senior"/>
      <sheetName val="Resultat Kongepokal"/>
      <sheetName val="Meltzer-Faber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10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44583.0</v>
      </c>
      <c r="S5" s="14" t="s">
        <v>9</v>
      </c>
      <c r="T5" s="15">
        <v>1.0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36" t="s">
        <v>40</v>
      </c>
      <c r="B9" s="37">
        <v>43.2</v>
      </c>
      <c r="C9" s="38" t="s">
        <v>41</v>
      </c>
      <c r="D9" s="39">
        <v>40536.0</v>
      </c>
      <c r="E9" s="38"/>
      <c r="F9" s="40" t="s">
        <v>42</v>
      </c>
      <c r="G9" s="40" t="s">
        <v>43</v>
      </c>
      <c r="H9" s="41">
        <v>18.0</v>
      </c>
      <c r="I9" s="42">
        <v>20.0</v>
      </c>
      <c r="J9" s="43">
        <v>21.0</v>
      </c>
      <c r="K9" s="44">
        <v>23.0</v>
      </c>
      <c r="L9" s="45">
        <v>25.0</v>
      </c>
      <c r="M9" s="45">
        <v>-27.0</v>
      </c>
      <c r="N9" s="46">
        <f t="shared" ref="N9:N10" si="1">IF(MAX(H9:J9)&lt;0,0,TRUNC(MAX(H9:J9)/1)*1)</f>
        <v>21</v>
      </c>
      <c r="O9" s="46">
        <f t="shared" ref="O9:O10" si="2">IF(MAX(K9:M9)&lt;0,0,TRUNC(MAX(K9:M9)/1)*1)</f>
        <v>25</v>
      </c>
      <c r="P9" s="46">
        <f t="shared" ref="P9:P10" si="3">IF(N9=0,0,IF(O9=0,0,SUM(N9:O9)))</f>
        <v>46</v>
      </c>
      <c r="Q9" s="47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87.3914351</v>
      </c>
      <c r="R9" s="47" t="str">
        <f t="shared" ref="R9:R24" si="5">IF(Y9=1,Q9*AB9,"")</f>
        <v/>
      </c>
      <c r="S9" s="48">
        <v>1.0</v>
      </c>
      <c r="T9" s="48" t="s">
        <v>44</v>
      </c>
      <c r="U9" s="49">
        <f t="shared" ref="U9:U24" si="6">IF(P9="","",IF(B9="","",IF(W9="k",IF(B9&gt;153.655,1,IF(B9&lt;28,10^(0.783497476*LOG10(28/153.655)^2),10^(0.783497476*LOG10(B9/153.655)^2))),IF(B9&gt;175.508,1,IF(B9&lt;32,10^(0.78194503*LOG10(32/175.508)^2),10^(0.75194503*LOG10(B9/175.508)^2))))))</f>
        <v>1.899813807</v>
      </c>
      <c r="V9" s="50">
        <f>R5</f>
        <v>44583</v>
      </c>
      <c r="W9" s="51" t="str">
        <f t="shared" ref="W9:W24" si="7">IF(ISNUMBER(FIND("M",C9)),"m",IF(ISNUMBER(FIND("K",C9)),"k"))</f>
        <v>m</v>
      </c>
      <c r="X9" s="51">
        <f t="shared" ref="X9:X24" si="8">IF(OR(D9="",V9=""),0,(YEAR(V9)-YEAR(D9)))</f>
        <v>12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b">
        <f t="shared" ref="AB9:AB24" si="10">IF(W9="m",Z9,IF(W9="k",AA9,""))</f>
        <v>0</v>
      </c>
    </row>
    <row r="10" ht="19.5" customHeight="1">
      <c r="A10" s="53" t="s">
        <v>45</v>
      </c>
      <c r="B10" s="54">
        <v>59.82</v>
      </c>
      <c r="C10" s="55" t="s">
        <v>41</v>
      </c>
      <c r="D10" s="56">
        <v>40059.0</v>
      </c>
      <c r="E10" s="55"/>
      <c r="F10" s="57" t="s">
        <v>46</v>
      </c>
      <c r="G10" s="57" t="s">
        <v>47</v>
      </c>
      <c r="H10" s="58">
        <v>43.0</v>
      </c>
      <c r="I10" s="59">
        <v>45.0</v>
      </c>
      <c r="J10" s="60">
        <v>48.0</v>
      </c>
      <c r="K10" s="61">
        <v>60.0</v>
      </c>
      <c r="L10" s="45">
        <v>65.0</v>
      </c>
      <c r="M10" s="45">
        <v>-68.0</v>
      </c>
      <c r="N10" s="46">
        <f t="shared" si="1"/>
        <v>48</v>
      </c>
      <c r="O10" s="46">
        <f t="shared" si="2"/>
        <v>65</v>
      </c>
      <c r="P10" s="46">
        <f t="shared" si="3"/>
        <v>113</v>
      </c>
      <c r="Q10" s="47">
        <f t="shared" si="4"/>
        <v>164.9627681</v>
      </c>
      <c r="R10" s="47" t="str">
        <f t="shared" si="5"/>
        <v/>
      </c>
      <c r="S10" s="62">
        <v>1.0</v>
      </c>
      <c r="T10" s="62"/>
      <c r="U10" s="49">
        <f t="shared" si="6"/>
        <v>1.459847505</v>
      </c>
      <c r="V10" s="50">
        <f>R5</f>
        <v>44583</v>
      </c>
      <c r="W10" s="51" t="str">
        <f t="shared" si="7"/>
        <v>m</v>
      </c>
      <c r="X10" s="51">
        <f t="shared" si="8"/>
        <v>13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b">
        <f t="shared" si="10"/>
        <v>0</v>
      </c>
    </row>
    <row r="11" ht="19.5" customHeight="1">
      <c r="A11" s="53"/>
      <c r="B11" s="54"/>
      <c r="C11" s="55"/>
      <c r="D11" s="56"/>
      <c r="E11" s="55"/>
      <c r="F11" s="57"/>
      <c r="G11" s="57"/>
      <c r="H11" s="58"/>
      <c r="I11" s="59"/>
      <c r="J11" s="60"/>
      <c r="K11" s="61"/>
      <c r="L11" s="45"/>
      <c r="M11" s="45"/>
      <c r="N11" s="46"/>
      <c r="O11" s="46"/>
      <c r="P11" s="46"/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44583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53" t="s">
        <v>48</v>
      </c>
      <c r="B12" s="54">
        <v>68.28</v>
      </c>
      <c r="C12" s="55" t="s">
        <v>41</v>
      </c>
      <c r="D12" s="56">
        <v>38400.0</v>
      </c>
      <c r="E12" s="55"/>
      <c r="F12" s="57" t="s">
        <v>49</v>
      </c>
      <c r="G12" s="57" t="s">
        <v>43</v>
      </c>
      <c r="H12" s="58">
        <v>76.0</v>
      </c>
      <c r="I12" s="59">
        <v>79.0</v>
      </c>
      <c r="J12" s="60">
        <v>-82.0</v>
      </c>
      <c r="K12" s="61">
        <v>96.0</v>
      </c>
      <c r="L12" s="45">
        <v>100.0</v>
      </c>
      <c r="M12" s="45">
        <v>-104.0</v>
      </c>
      <c r="N12" s="46">
        <f t="shared" ref="N12:N14" si="11">IF(MAX(H12:J12)&lt;0,0,TRUNC(MAX(H12:J12)/1)*1)</f>
        <v>79</v>
      </c>
      <c r="O12" s="46">
        <f t="shared" ref="O12:O14" si="12">IF(MAX(K12:M12)&lt;0,0,TRUNC(MAX(K12:M12)/1)*1)</f>
        <v>100</v>
      </c>
      <c r="P12" s="46">
        <f t="shared" ref="P12:P14" si="13">IF(N12=0,0,IF(O12=0,0,SUM(N12:O12)))</f>
        <v>179</v>
      </c>
      <c r="Q12" s="47">
        <f t="shared" si="4"/>
        <v>239.473295</v>
      </c>
      <c r="R12" s="47" t="str">
        <f t="shared" si="5"/>
        <v/>
      </c>
      <c r="S12" s="62">
        <v>1.0</v>
      </c>
      <c r="T12" s="62" t="s">
        <v>44</v>
      </c>
      <c r="U12" s="49">
        <f t="shared" si="6"/>
        <v>1.337839637</v>
      </c>
      <c r="V12" s="50">
        <f>R5</f>
        <v>44583</v>
      </c>
      <c r="W12" s="51" t="str">
        <f t="shared" si="7"/>
        <v>m</v>
      </c>
      <c r="X12" s="51">
        <f t="shared" si="8"/>
        <v>17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b">
        <f t="shared" si="10"/>
        <v>0</v>
      </c>
    </row>
    <row r="13" ht="19.5" customHeight="1">
      <c r="A13" s="53" t="s">
        <v>50</v>
      </c>
      <c r="B13" s="54">
        <v>77.22</v>
      </c>
      <c r="C13" s="55" t="s">
        <v>41</v>
      </c>
      <c r="D13" s="56">
        <v>39332.0</v>
      </c>
      <c r="E13" s="55"/>
      <c r="F13" s="57" t="s">
        <v>51</v>
      </c>
      <c r="G13" s="57" t="s">
        <v>47</v>
      </c>
      <c r="H13" s="58">
        <v>66.0</v>
      </c>
      <c r="I13" s="59">
        <v>69.0</v>
      </c>
      <c r="J13" s="60">
        <v>71.0</v>
      </c>
      <c r="K13" s="61">
        <v>80.0</v>
      </c>
      <c r="L13" s="45">
        <v>85.0</v>
      </c>
      <c r="M13" s="45">
        <v>90.0</v>
      </c>
      <c r="N13" s="46">
        <f t="shared" si="11"/>
        <v>71</v>
      </c>
      <c r="O13" s="46">
        <f t="shared" si="12"/>
        <v>90</v>
      </c>
      <c r="P13" s="46">
        <f t="shared" si="13"/>
        <v>161</v>
      </c>
      <c r="Q13" s="47">
        <f t="shared" si="4"/>
        <v>200.6449579</v>
      </c>
      <c r="R13" s="47" t="str">
        <f t="shared" si="5"/>
        <v/>
      </c>
      <c r="S13" s="62">
        <v>1.0</v>
      </c>
      <c r="T13" s="62" t="s">
        <v>44</v>
      </c>
      <c r="U13" s="49">
        <f t="shared" si="6"/>
        <v>1.246241975</v>
      </c>
      <c r="V13" s="50">
        <f>R5</f>
        <v>44583</v>
      </c>
      <c r="W13" s="51" t="str">
        <f t="shared" si="7"/>
        <v>m</v>
      </c>
      <c r="X13" s="51">
        <f t="shared" si="8"/>
        <v>15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b">
        <f t="shared" si="10"/>
        <v>0</v>
      </c>
    </row>
    <row r="14" ht="19.5" customHeight="1">
      <c r="A14" s="53" t="s">
        <v>52</v>
      </c>
      <c r="B14" s="54">
        <v>87.06</v>
      </c>
      <c r="C14" s="55" t="s">
        <v>41</v>
      </c>
      <c r="D14" s="56">
        <v>38980.0</v>
      </c>
      <c r="E14" s="55"/>
      <c r="F14" s="57" t="s">
        <v>53</v>
      </c>
      <c r="G14" s="57" t="s">
        <v>43</v>
      </c>
      <c r="H14" s="58">
        <v>72.0</v>
      </c>
      <c r="I14" s="59">
        <v>75.0</v>
      </c>
      <c r="J14" s="60">
        <v>78.0</v>
      </c>
      <c r="K14" s="61">
        <v>90.0</v>
      </c>
      <c r="L14" s="45">
        <v>95.0</v>
      </c>
      <c r="M14" s="45">
        <v>100.0</v>
      </c>
      <c r="N14" s="46">
        <f t="shared" si="11"/>
        <v>78</v>
      </c>
      <c r="O14" s="46">
        <f t="shared" si="12"/>
        <v>100</v>
      </c>
      <c r="P14" s="46">
        <f t="shared" si="13"/>
        <v>178</v>
      </c>
      <c r="Q14" s="47">
        <f t="shared" si="4"/>
        <v>208.9924397</v>
      </c>
      <c r="R14" s="47" t="str">
        <f t="shared" si="5"/>
        <v/>
      </c>
      <c r="S14" s="62">
        <v>1.0</v>
      </c>
      <c r="T14" s="62" t="s">
        <v>44</v>
      </c>
      <c r="U14" s="49">
        <f t="shared" si="6"/>
        <v>1.17411483</v>
      </c>
      <c r="V14" s="50">
        <f>R5</f>
        <v>44583</v>
      </c>
      <c r="W14" s="51" t="str">
        <f t="shared" si="7"/>
        <v>m</v>
      </c>
      <c r="X14" s="51">
        <f t="shared" si="8"/>
        <v>16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b">
        <f t="shared" si="10"/>
        <v>0</v>
      </c>
    </row>
    <row r="15" ht="19.5" customHeight="1">
      <c r="A15" s="53"/>
      <c r="B15" s="54"/>
      <c r="C15" s="55"/>
      <c r="D15" s="56"/>
      <c r="E15" s="55"/>
      <c r="F15" s="57" t="s">
        <v>44</v>
      </c>
      <c r="G15" s="57" t="s">
        <v>44</v>
      </c>
      <c r="H15" s="58"/>
      <c r="I15" s="59"/>
      <c r="J15" s="60"/>
      <c r="K15" s="61"/>
      <c r="L15" s="45"/>
      <c r="M15" s="45"/>
      <c r="N15" s="46"/>
      <c r="O15" s="46"/>
      <c r="P15" s="46"/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44583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53"/>
      <c r="B16" s="54"/>
      <c r="C16" s="55"/>
      <c r="D16" s="56"/>
      <c r="E16" s="64"/>
      <c r="F16" s="57"/>
      <c r="G16" s="57"/>
      <c r="H16" s="58"/>
      <c r="I16" s="59"/>
      <c r="J16" s="60"/>
      <c r="K16" s="61"/>
      <c r="L16" s="45"/>
      <c r="M16" s="45"/>
      <c r="N16" s="46"/>
      <c r="O16" s="46"/>
      <c r="P16" s="46"/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44583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53" t="s">
        <v>52</v>
      </c>
      <c r="B17" s="54">
        <v>88.66</v>
      </c>
      <c r="C17" s="55" t="s">
        <v>54</v>
      </c>
      <c r="D17" s="65">
        <v>38211.0</v>
      </c>
      <c r="E17" s="64"/>
      <c r="F17" s="66" t="s">
        <v>55</v>
      </c>
      <c r="G17" s="57" t="s">
        <v>56</v>
      </c>
      <c r="H17" s="58">
        <v>73.0</v>
      </c>
      <c r="I17" s="67">
        <v>77.0</v>
      </c>
      <c r="J17" s="60">
        <v>81.0</v>
      </c>
      <c r="K17" s="61">
        <v>95.0</v>
      </c>
      <c r="L17" s="45">
        <v>100.0</v>
      </c>
      <c r="M17" s="45">
        <v>-103.0</v>
      </c>
      <c r="N17" s="46">
        <f t="shared" ref="N17:N18" si="14">IF(MAX(H17:J17)&lt;0,0,TRUNC(MAX(H17:J17)/1)*1)</f>
        <v>81</v>
      </c>
      <c r="O17" s="46">
        <f t="shared" ref="O17:O18" si="15">IF(MAX(K17:M17)&lt;0,0,TRUNC(MAX(K17:M17)/1)*1)</f>
        <v>100</v>
      </c>
      <c r="P17" s="46">
        <f t="shared" ref="P17:P18" si="16">IF(N17=0,0,IF(O17=0,0,SUM(N17:O17)))</f>
        <v>181</v>
      </c>
      <c r="Q17" s="47">
        <f t="shared" si="4"/>
        <v>210.7728219</v>
      </c>
      <c r="R17" s="47" t="str">
        <f t="shared" si="5"/>
        <v/>
      </c>
      <c r="S17" s="62">
        <v>2.0</v>
      </c>
      <c r="T17" s="62"/>
      <c r="U17" s="49">
        <f t="shared" si="6"/>
        <v>1.164490729</v>
      </c>
      <c r="V17" s="50">
        <f>R5</f>
        <v>44583</v>
      </c>
      <c r="W17" s="51" t="str">
        <f t="shared" si="7"/>
        <v>m</v>
      </c>
      <c r="X17" s="51">
        <f t="shared" si="8"/>
        <v>18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b">
        <f t="shared" si="10"/>
        <v>0</v>
      </c>
    </row>
    <row r="18" ht="19.5" customHeight="1">
      <c r="A18" s="53" t="s">
        <v>52</v>
      </c>
      <c r="B18" s="54">
        <v>82.23</v>
      </c>
      <c r="C18" s="55" t="s">
        <v>54</v>
      </c>
      <c r="D18" s="56">
        <v>37967.0</v>
      </c>
      <c r="E18" s="55"/>
      <c r="F18" s="57" t="s">
        <v>57</v>
      </c>
      <c r="G18" s="57" t="s">
        <v>5</v>
      </c>
      <c r="H18" s="58">
        <v>90.0</v>
      </c>
      <c r="I18" s="67">
        <v>-95.0</v>
      </c>
      <c r="J18" s="60">
        <v>95.0</v>
      </c>
      <c r="K18" s="61">
        <v>110.0</v>
      </c>
      <c r="L18" s="45">
        <v>115.0</v>
      </c>
      <c r="M18" s="45">
        <v>120.0</v>
      </c>
      <c r="N18" s="46">
        <f t="shared" si="14"/>
        <v>95</v>
      </c>
      <c r="O18" s="46">
        <f t="shared" si="15"/>
        <v>120</v>
      </c>
      <c r="P18" s="46">
        <f t="shared" si="16"/>
        <v>215</v>
      </c>
      <c r="Q18" s="47">
        <f t="shared" si="4"/>
        <v>259.3950696</v>
      </c>
      <c r="R18" s="47" t="str">
        <f t="shared" si="5"/>
        <v/>
      </c>
      <c r="S18" s="62">
        <v>1.0</v>
      </c>
      <c r="T18" s="62" t="s">
        <v>44</v>
      </c>
      <c r="U18" s="49">
        <f t="shared" si="6"/>
        <v>1.206488696</v>
      </c>
      <c r="V18" s="50">
        <f>R5</f>
        <v>44583</v>
      </c>
      <c r="W18" s="51" t="str">
        <f t="shared" si="7"/>
        <v>m</v>
      </c>
      <c r="X18" s="51">
        <f t="shared" si="8"/>
        <v>19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b">
        <f t="shared" si="10"/>
        <v>0</v>
      </c>
    </row>
    <row r="19" ht="19.5" customHeight="1">
      <c r="A19" s="53"/>
      <c r="B19" s="68"/>
      <c r="C19" s="69"/>
      <c r="D19" s="70"/>
      <c r="E19" s="71"/>
      <c r="F19" s="72"/>
      <c r="G19" s="72"/>
      <c r="H19" s="58"/>
      <c r="I19" s="59"/>
      <c r="J19" s="60"/>
      <c r="K19" s="61"/>
      <c r="L19" s="45"/>
      <c r="M19" s="45"/>
      <c r="N19" s="46"/>
      <c r="O19" s="46"/>
      <c r="P19" s="46"/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44583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53" t="s">
        <v>50</v>
      </c>
      <c r="B20" s="68">
        <v>79.6</v>
      </c>
      <c r="C20" s="69" t="s">
        <v>58</v>
      </c>
      <c r="D20" s="70">
        <v>28814.0</v>
      </c>
      <c r="E20" s="71"/>
      <c r="F20" s="72" t="s">
        <v>59</v>
      </c>
      <c r="G20" s="72" t="s">
        <v>60</v>
      </c>
      <c r="H20" s="58">
        <v>74.0</v>
      </c>
      <c r="I20" s="67">
        <v>77.0</v>
      </c>
      <c r="J20" s="60">
        <v>-80.0</v>
      </c>
      <c r="K20" s="61">
        <v>100.0</v>
      </c>
      <c r="L20" s="45">
        <v>105.0</v>
      </c>
      <c r="M20" s="45">
        <v>-109.0</v>
      </c>
      <c r="N20" s="46">
        <f t="shared" ref="N20:N21" si="17">IF(MAX(H20:J20)&lt;0,0,TRUNC(MAX(H20:J20)/1)*1)</f>
        <v>77</v>
      </c>
      <c r="O20" s="46">
        <f t="shared" ref="O20:O21" si="18">IF(MAX(K20:M20)&lt;0,0,TRUNC(MAX(K20:M20)/1)*1)</f>
        <v>105</v>
      </c>
      <c r="P20" s="46">
        <f t="shared" ref="P20:P21" si="19">IF(N20=0,0,IF(O20=0,0,SUM(N20:O20)))</f>
        <v>182</v>
      </c>
      <c r="Q20" s="47">
        <f t="shared" si="4"/>
        <v>223.2210169</v>
      </c>
      <c r="R20" s="47">
        <f t="shared" si="5"/>
        <v>265.4097891</v>
      </c>
      <c r="S20" s="62"/>
      <c r="T20" s="62"/>
      <c r="U20" s="49">
        <f t="shared" si="6"/>
        <v>1.226489104</v>
      </c>
      <c r="V20" s="50">
        <f>R5</f>
        <v>44583</v>
      </c>
      <c r="W20" s="51" t="str">
        <f t="shared" si="7"/>
        <v>m</v>
      </c>
      <c r="X20" s="51">
        <f t="shared" si="8"/>
        <v>44</v>
      </c>
      <c r="Y20" s="51">
        <f t="shared" si="9"/>
        <v>1</v>
      </c>
      <c r="Z20" s="73">
        <f>IF(Y20=1,LOOKUP(X20,'Meltzer-Faber'!A3:A63,'Meltzer-Faber'!B3:B63))</f>
        <v>1.189</v>
      </c>
      <c r="AA20" s="74">
        <f>IF(Y20=1,LOOKUP(X20,'Meltzer-Faber'!A3:A63,'Meltzer-Faber'!C3:C63))</f>
        <v>1.205</v>
      </c>
      <c r="AB20" s="73">
        <f t="shared" si="10"/>
        <v>1.189</v>
      </c>
    </row>
    <row r="21" ht="19.5" customHeight="1">
      <c r="A21" s="75" t="s">
        <v>61</v>
      </c>
      <c r="B21" s="76">
        <v>94.59</v>
      </c>
      <c r="C21" s="77" t="s">
        <v>62</v>
      </c>
      <c r="D21" s="78">
        <v>19656.0</v>
      </c>
      <c r="E21" s="77"/>
      <c r="F21" s="79" t="s">
        <v>63</v>
      </c>
      <c r="G21" s="79" t="s">
        <v>5</v>
      </c>
      <c r="H21" s="58">
        <v>65.0</v>
      </c>
      <c r="I21" s="59">
        <v>68.0</v>
      </c>
      <c r="J21" s="60">
        <v>70.0</v>
      </c>
      <c r="K21" s="61">
        <v>80.0</v>
      </c>
      <c r="L21" s="45">
        <v>83.0</v>
      </c>
      <c r="M21" s="45">
        <v>85.0</v>
      </c>
      <c r="N21" s="46">
        <f t="shared" si="17"/>
        <v>70</v>
      </c>
      <c r="O21" s="46">
        <f t="shared" si="18"/>
        <v>85</v>
      </c>
      <c r="P21" s="46">
        <f t="shared" si="19"/>
        <v>155</v>
      </c>
      <c r="Q21" s="47">
        <f t="shared" si="4"/>
        <v>175.5988237</v>
      </c>
      <c r="R21" s="47">
        <f t="shared" si="5"/>
        <v>320.1166557</v>
      </c>
      <c r="S21" s="62"/>
      <c r="T21" s="62"/>
      <c r="U21" s="49">
        <f t="shared" si="6"/>
        <v>1.132895637</v>
      </c>
      <c r="V21" s="50">
        <f>R5</f>
        <v>44583</v>
      </c>
      <c r="W21" s="51" t="str">
        <f t="shared" si="7"/>
        <v>m</v>
      </c>
      <c r="X21" s="51">
        <f t="shared" si="8"/>
        <v>69</v>
      </c>
      <c r="Y21" s="51">
        <f t="shared" si="9"/>
        <v>1</v>
      </c>
      <c r="Z21" s="73">
        <f>IF(Y21=1,LOOKUP(X21,'Meltzer-Faber'!A3:A63,'Meltzer-Faber'!B3:B63))</f>
        <v>1.823</v>
      </c>
      <c r="AA21" s="74">
        <f>IF(Y21=1,LOOKUP(X21,'Meltzer-Faber'!A3:A63,'Meltzer-Faber'!C3:C63))</f>
        <v>2.033</v>
      </c>
      <c r="AB21" s="73">
        <f t="shared" si="10"/>
        <v>1.823</v>
      </c>
    </row>
    <row r="22" ht="19.5" customHeight="1">
      <c r="A22" s="75"/>
      <c r="B22" s="76"/>
      <c r="C22" s="77"/>
      <c r="D22" s="78"/>
      <c r="E22" s="77"/>
      <c r="F22" s="79"/>
      <c r="G22" s="79"/>
      <c r="H22" s="58"/>
      <c r="I22" s="67"/>
      <c r="J22" s="60" t="s">
        <v>44</v>
      </c>
      <c r="K22" s="61"/>
      <c r="L22" s="45"/>
      <c r="M22" s="45"/>
      <c r="N22" s="46"/>
      <c r="O22" s="46"/>
      <c r="P22" s="46"/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44583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75"/>
      <c r="B23" s="76"/>
      <c r="C23" s="77"/>
      <c r="D23" s="78"/>
      <c r="E23" s="77"/>
      <c r="F23" s="79"/>
      <c r="G23" s="79"/>
      <c r="H23" s="58"/>
      <c r="I23" s="67"/>
      <c r="J23" s="60"/>
      <c r="K23" s="61"/>
      <c r="L23" s="45"/>
      <c r="M23" s="45"/>
      <c r="N23" s="46"/>
      <c r="O23" s="46"/>
      <c r="P23" s="46"/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44583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75"/>
      <c r="B24" s="76"/>
      <c r="C24" s="77"/>
      <c r="D24" s="78"/>
      <c r="E24" s="77"/>
      <c r="F24" s="79"/>
      <c r="G24" s="79"/>
      <c r="H24" s="80"/>
      <c r="I24" s="45"/>
      <c r="J24" s="81"/>
      <c r="K24" s="82"/>
      <c r="L24" s="45"/>
      <c r="M24" s="45"/>
      <c r="N24" s="46"/>
      <c r="O24" s="46"/>
      <c r="P24" s="83"/>
      <c r="Q24" s="47" t="str">
        <f t="shared" si="4"/>
        <v/>
      </c>
      <c r="R24" s="47" t="str">
        <f t="shared" si="5"/>
        <v/>
      </c>
      <c r="S24" s="84"/>
      <c r="T24" s="84"/>
      <c r="U24" s="49" t="str">
        <f t="shared" si="6"/>
        <v/>
      </c>
      <c r="V24" s="50">
        <f>R5</f>
        <v>44583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C27" s="16" t="s">
        <v>65</v>
      </c>
      <c r="G27" s="97" t="s">
        <v>66</v>
      </c>
      <c r="H27" s="16">
        <v>1.0</v>
      </c>
      <c r="I27" s="16" t="s">
        <v>67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44</v>
      </c>
      <c r="H28" s="16">
        <v>2.0</v>
      </c>
      <c r="I28" s="16" t="s">
        <v>68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C29" s="16"/>
      <c r="G29" s="99"/>
      <c r="H29" s="16">
        <v>3.0</v>
      </c>
      <c r="I29" s="16" t="s">
        <v>70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99" t="s">
        <v>71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 t="s">
        <v>73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6" t="s">
        <v>75</v>
      </c>
      <c r="G33" s="99" t="s">
        <v>76</v>
      </c>
      <c r="H33" s="16" t="s">
        <v>77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 t="s">
        <v>75</v>
      </c>
      <c r="G35" s="99" t="s">
        <v>79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9 H17:M18 H20:M20 H22:M23">
    <cfRule type="cellIs" dxfId="0" priority="1" stopIfTrue="1" operator="between">
      <formula>1</formula>
      <formula>300</formula>
    </cfRule>
  </conditionalFormatting>
  <conditionalFormatting sqref="H9:M9 H17:M18 H20:M20 H22:M23">
    <cfRule type="cellIs" dxfId="1" priority="2" stopIfTrue="1" operator="lessThanOrEqual">
      <formula>0</formula>
    </cfRule>
  </conditionalFormatting>
  <conditionalFormatting sqref="H21:M21">
    <cfRule type="cellIs" dxfId="0" priority="3" stopIfTrue="1" operator="between">
      <formula>1</formula>
      <formula>300</formula>
    </cfRule>
  </conditionalFormatting>
  <conditionalFormatting sqref="H21:M21">
    <cfRule type="cellIs" dxfId="1" priority="4" stopIfTrue="1" operator="lessThanOrEqual">
      <formula>0</formula>
    </cfRule>
  </conditionalFormatting>
  <conditionalFormatting sqref="H16:M16">
    <cfRule type="cellIs" dxfId="0" priority="5" stopIfTrue="1" operator="between">
      <formula>1</formula>
      <formula>300</formula>
    </cfRule>
  </conditionalFormatting>
  <conditionalFormatting sqref="H16:M16">
    <cfRule type="cellIs" dxfId="1" priority="6" stopIfTrue="1" operator="lessThanOrEqual">
      <formula>0</formula>
    </cfRule>
  </conditionalFormatting>
  <conditionalFormatting sqref="H12:M12">
    <cfRule type="cellIs" dxfId="0" priority="7" stopIfTrue="1" operator="between">
      <formula>1</formula>
      <formula>300</formula>
    </cfRule>
  </conditionalFormatting>
  <conditionalFormatting sqref="H12:M12">
    <cfRule type="cellIs" dxfId="1" priority="8" stopIfTrue="1" operator="lessThanOrEqual">
      <formula>0</formula>
    </cfRule>
  </conditionalFormatting>
  <conditionalFormatting sqref="H24:M24">
    <cfRule type="cellIs" dxfId="0" priority="9" stopIfTrue="1" operator="between">
      <formula>1</formula>
      <formula>300</formula>
    </cfRule>
  </conditionalFormatting>
  <conditionalFormatting sqref="H24:M24">
    <cfRule type="cellIs" dxfId="1" priority="10" stopIfTrue="1" operator="lessThanOrEqual">
      <formula>0</formula>
    </cfRule>
  </conditionalFormatting>
  <conditionalFormatting sqref="H19:M19">
    <cfRule type="cellIs" dxfId="0" priority="11" stopIfTrue="1" operator="between">
      <formula>1</formula>
      <formula>300</formula>
    </cfRule>
  </conditionalFormatting>
  <conditionalFormatting sqref="H19:M19">
    <cfRule type="cellIs" dxfId="1" priority="12" stopIfTrue="1" operator="lessThanOrEqual">
      <formula>0</formula>
    </cfRule>
  </conditionalFormatting>
  <conditionalFormatting sqref="H11:M11">
    <cfRule type="cellIs" dxfId="0" priority="13" stopIfTrue="1" operator="between">
      <formula>1</formula>
      <formula>300</formula>
    </cfRule>
  </conditionalFormatting>
  <conditionalFormatting sqref="H11:M11">
    <cfRule type="cellIs" dxfId="1" priority="14" stopIfTrue="1" operator="lessThanOrEqual">
      <formula>0</formula>
    </cfRule>
  </conditionalFormatting>
  <conditionalFormatting sqref="H10:M10">
    <cfRule type="cellIs" dxfId="0" priority="15" stopIfTrue="1" operator="between">
      <formula>1</formula>
      <formula>300</formula>
    </cfRule>
  </conditionalFormatting>
  <conditionalFormatting sqref="H10:M10">
    <cfRule type="cellIs" dxfId="1" priority="16" stopIfTrue="1" operator="lessThanOrEqual">
      <formula>0</formula>
    </cfRule>
  </conditionalFormatting>
  <conditionalFormatting sqref="H13:M13">
    <cfRule type="cellIs" dxfId="0" priority="17" stopIfTrue="1" operator="between">
      <formula>1</formula>
      <formula>300</formula>
    </cfRule>
  </conditionalFormatting>
  <conditionalFormatting sqref="H13:M13">
    <cfRule type="cellIs" dxfId="1" priority="18" stopIfTrue="1" operator="lessThanOrEqual">
      <formula>0</formula>
    </cfRule>
  </conditionalFormatting>
  <conditionalFormatting sqref="H14:M14">
    <cfRule type="cellIs" dxfId="0" priority="19" stopIfTrue="1" operator="between">
      <formula>1</formula>
      <formula>300</formula>
    </cfRule>
  </conditionalFormatting>
  <conditionalFormatting sqref="H14:M14">
    <cfRule type="cellIs" dxfId="1" priority="20" stopIfTrue="1" operator="lessThanOrEqual">
      <formula>0</formula>
    </cfRule>
  </conditionalFormatting>
  <conditionalFormatting sqref="H15:M15">
    <cfRule type="cellIs" dxfId="0" priority="21" stopIfTrue="1" operator="between">
      <formula>1</formula>
      <formula>300</formula>
    </cfRule>
  </conditionalFormatting>
  <conditionalFormatting sqref="H15:M15">
    <cfRule type="cellIs" dxfId="1" priority="22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44583.0</v>
      </c>
      <c r="S5" s="14" t="s">
        <v>9</v>
      </c>
      <c r="T5" s="15">
        <v>2.0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 t="s">
        <v>82</v>
      </c>
      <c r="B9" s="107">
        <v>51.82</v>
      </c>
      <c r="C9" s="108" t="s">
        <v>83</v>
      </c>
      <c r="D9" s="109">
        <v>40405.0</v>
      </c>
      <c r="E9" s="108"/>
      <c r="F9" s="110" t="s">
        <v>84</v>
      </c>
      <c r="G9" s="110" t="s">
        <v>43</v>
      </c>
      <c r="H9" s="111">
        <v>22.0</v>
      </c>
      <c r="I9" s="112">
        <v>24.0</v>
      </c>
      <c r="J9" s="113">
        <v>25.0</v>
      </c>
      <c r="K9" s="114">
        <v>26.0</v>
      </c>
      <c r="L9" s="45">
        <v>28.0</v>
      </c>
      <c r="M9" s="45">
        <v>-30.0</v>
      </c>
      <c r="N9" s="46">
        <f t="shared" ref="N9:N11" si="1">IF(MAX(H9:J9)&lt;0,0,TRUNC(MAX(H9:J9)/1)*1)</f>
        <v>25</v>
      </c>
      <c r="O9" s="46">
        <f t="shared" ref="O9:O11" si="2">IF(MAX(K9:M9)&lt;0,0,TRUNC(MAX(K9:M9)/1)*1)</f>
        <v>28</v>
      </c>
      <c r="P9" s="46">
        <f t="shared" ref="P9:P11" si="3">IF(N9=0,0,IF(O9=0,0,SUM(N9:O9)))</f>
        <v>53</v>
      </c>
      <c r="Q9" s="47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79.22514229</v>
      </c>
      <c r="R9" s="47" t="str">
        <f t="shared" ref="R9:R24" si="4">IF(Y9=1,Q9*AB9,"")</f>
        <v/>
      </c>
      <c r="S9" s="48">
        <v>1.0</v>
      </c>
      <c r="T9" s="48" t="s">
        <v>44</v>
      </c>
      <c r="U9" s="49">
        <f t="shared" ref="U9:U24" si="5">IF(P9="","",IF(B9="","",IF(W9="k",IF(B9&gt;153.655,1,IF(B9&lt;28,10^(0.783497476*LOG10(28/153.655)^2),10^(0.783497476*LOG10(B9/153.655)^2))),IF(B9&gt;175.508,1,IF(B9&lt;32,10^(0.78194503*LOG10(32/175.508)^2),10^(0.75194503*LOG10(B9/175.508)^2))))))</f>
        <v>1.494814006</v>
      </c>
      <c r="V9" s="50">
        <f>R5</f>
        <v>44583</v>
      </c>
      <c r="W9" s="51" t="str">
        <f t="shared" ref="W9:W24" si="6">IF(ISNUMBER(FIND("M",C9)),"m",IF(ISNUMBER(FIND("K",C9)),"k"))</f>
        <v>k</v>
      </c>
      <c r="X9" s="51">
        <f t="shared" ref="X9:X24" si="7">IF(OR(D9="",V9=""),0,(YEAR(V9)-YEAR(D9)))</f>
        <v>12</v>
      </c>
      <c r="Y9" s="51">
        <f t="shared" ref="Y9:Y24" si="8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b">
        <f t="shared" ref="AB9:AB24" si="9">IF(W9="m",Z9,IF(W9="k",AA9,""))</f>
        <v>0</v>
      </c>
    </row>
    <row r="10" ht="19.5" customHeight="1">
      <c r="A10" s="53" t="s">
        <v>85</v>
      </c>
      <c r="B10" s="54">
        <v>70.98</v>
      </c>
      <c r="C10" s="55" t="s">
        <v>83</v>
      </c>
      <c r="D10" s="65">
        <v>38581.0</v>
      </c>
      <c r="E10" s="64"/>
      <c r="F10" s="66" t="s">
        <v>86</v>
      </c>
      <c r="G10" s="57" t="s">
        <v>43</v>
      </c>
      <c r="H10" s="58">
        <v>62.0</v>
      </c>
      <c r="I10" s="67">
        <v>65.0</v>
      </c>
      <c r="J10" s="60">
        <v>67.0</v>
      </c>
      <c r="K10" s="61">
        <v>68.0</v>
      </c>
      <c r="L10" s="45">
        <v>71.0</v>
      </c>
      <c r="M10" s="45">
        <v>74.0</v>
      </c>
      <c r="N10" s="46">
        <f t="shared" si="1"/>
        <v>67</v>
      </c>
      <c r="O10" s="46">
        <f t="shared" si="2"/>
        <v>74</v>
      </c>
      <c r="P10" s="46">
        <f t="shared" si="3"/>
        <v>141</v>
      </c>
      <c r="Q10" s="47">
        <f t="shared" ref="Q10:Q24" si="10">IF(P10="","",IF(B10="","",IF(OR(C10="UK",C10="JK",C10="SK",C10="K1",C10="K2",C10="K3",C10="K4",C10="K5",C10="K6",C10="K7",C10="K8",C10="K9",C10="K10"),IF(B10&gt;153.655,P10,IF(B10&lt;28,10^(0.783497476*LOG10(28/153.655)^2)*P10,10^(0.783497476*LOG10(B10/153.655)^2)*P10)),IF(B10&gt;175.508,P10,IF(B10&lt;32,10^(0.75194503*LOG10(32/175.508)^2)*P10,10^(0.75194503*LOG10(B10/175.508)^2)*P10)))))</f>
        <v>172.7280397</v>
      </c>
      <c r="R10" s="47" t="str">
        <f t="shared" si="4"/>
        <v/>
      </c>
      <c r="S10" s="62">
        <v>1.0</v>
      </c>
      <c r="T10" s="62"/>
      <c r="U10" s="49">
        <f t="shared" si="5"/>
        <v>1.225021558</v>
      </c>
      <c r="V10" s="50">
        <f>R5</f>
        <v>44583</v>
      </c>
      <c r="W10" s="51" t="str">
        <f t="shared" si="6"/>
        <v>k</v>
      </c>
      <c r="X10" s="51">
        <f t="shared" si="7"/>
        <v>17</v>
      </c>
      <c r="Y10" s="51">
        <f t="shared" si="8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b">
        <f t="shared" si="9"/>
        <v>0</v>
      </c>
    </row>
    <row r="11" ht="19.5" customHeight="1">
      <c r="A11" s="53" t="s">
        <v>85</v>
      </c>
      <c r="B11" s="54">
        <v>67.88</v>
      </c>
      <c r="C11" s="55" t="s">
        <v>83</v>
      </c>
      <c r="D11" s="65">
        <v>39742.0</v>
      </c>
      <c r="E11" s="55"/>
      <c r="F11" s="66" t="s">
        <v>87</v>
      </c>
      <c r="G11" s="115" t="s">
        <v>5</v>
      </c>
      <c r="H11" s="58">
        <v>32.0</v>
      </c>
      <c r="I11" s="67">
        <v>35.0</v>
      </c>
      <c r="J11" s="60">
        <v>-37.0</v>
      </c>
      <c r="K11" s="61">
        <v>41.0</v>
      </c>
      <c r="L11" s="45">
        <v>44.0</v>
      </c>
      <c r="M11" s="45">
        <v>46.0</v>
      </c>
      <c r="N11" s="46">
        <f t="shared" si="1"/>
        <v>35</v>
      </c>
      <c r="O11" s="46">
        <f t="shared" si="2"/>
        <v>46</v>
      </c>
      <c r="P11" s="46">
        <f t="shared" si="3"/>
        <v>81</v>
      </c>
      <c r="Q11" s="47">
        <f t="shared" si="10"/>
        <v>101.6521964</v>
      </c>
      <c r="R11" s="47" t="str">
        <f t="shared" si="4"/>
        <v/>
      </c>
      <c r="S11" s="62">
        <v>2.0</v>
      </c>
      <c r="T11" s="62"/>
      <c r="U11" s="49">
        <f t="shared" si="5"/>
        <v>1.254965388</v>
      </c>
      <c r="V11" s="50">
        <f>R5</f>
        <v>44583</v>
      </c>
      <c r="W11" s="51" t="str">
        <f t="shared" si="6"/>
        <v>k</v>
      </c>
      <c r="X11" s="51">
        <f t="shared" si="7"/>
        <v>14</v>
      </c>
      <c r="Y11" s="51">
        <f t="shared" si="8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b">
        <f t="shared" si="9"/>
        <v>0</v>
      </c>
    </row>
    <row r="12" ht="19.5" customHeight="1">
      <c r="A12" s="53"/>
      <c r="B12" s="54"/>
      <c r="C12" s="55"/>
      <c r="D12" s="65"/>
      <c r="E12" s="55"/>
      <c r="F12" s="66"/>
      <c r="G12" s="115"/>
      <c r="H12" s="58"/>
      <c r="I12" s="67"/>
      <c r="J12" s="60"/>
      <c r="K12" s="61"/>
      <c r="L12" s="45"/>
      <c r="M12" s="45"/>
      <c r="N12" s="46"/>
      <c r="O12" s="46"/>
      <c r="P12" s="46"/>
      <c r="Q12" s="47" t="str">
        <f t="shared" si="10"/>
        <v/>
      </c>
      <c r="R12" s="47" t="str">
        <f t="shared" si="4"/>
        <v/>
      </c>
      <c r="S12" s="62" t="s">
        <v>44</v>
      </c>
      <c r="T12" s="62" t="s">
        <v>44</v>
      </c>
      <c r="U12" s="49" t="str">
        <f t="shared" si="5"/>
        <v/>
      </c>
      <c r="V12" s="50">
        <f>R5</f>
        <v>44583</v>
      </c>
      <c r="W12" s="51" t="b">
        <f t="shared" si="6"/>
        <v>0</v>
      </c>
      <c r="X12" s="51">
        <f t="shared" si="7"/>
        <v>0</v>
      </c>
      <c r="Y12" s="51">
        <f t="shared" si="8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9"/>
        <v/>
      </c>
    </row>
    <row r="13" ht="19.5" customHeight="1">
      <c r="A13" s="53" t="s">
        <v>88</v>
      </c>
      <c r="B13" s="54">
        <v>73.82</v>
      </c>
      <c r="C13" s="55" t="s">
        <v>89</v>
      </c>
      <c r="D13" s="56">
        <v>37485.0</v>
      </c>
      <c r="E13" s="55"/>
      <c r="F13" s="57" t="s">
        <v>90</v>
      </c>
      <c r="G13" s="57" t="s">
        <v>91</v>
      </c>
      <c r="H13" s="116">
        <v>66.0</v>
      </c>
      <c r="I13" s="117">
        <v>-70.0</v>
      </c>
      <c r="J13" s="118">
        <v>70.0</v>
      </c>
      <c r="K13" s="119">
        <v>90.0</v>
      </c>
      <c r="L13" s="45">
        <v>95.0</v>
      </c>
      <c r="M13" s="45">
        <v>97.0</v>
      </c>
      <c r="N13" s="46">
        <f>IF(MAX(H13:J13)&lt;0,0,TRUNC(MAX(H13:J13)/1)*1)</f>
        <v>70</v>
      </c>
      <c r="O13" s="46">
        <f>IF(MAX(K13:M13)&lt;0,0,TRUNC(MAX(K13:M13)/1)*1)</f>
        <v>97</v>
      </c>
      <c r="P13" s="46">
        <f>IF(N13=0,0,IF(O13=0,0,SUM(N13:O13)))</f>
        <v>167</v>
      </c>
      <c r="Q13" s="47">
        <f t="shared" si="10"/>
        <v>200.5084478</v>
      </c>
      <c r="R13" s="47" t="str">
        <f t="shared" si="4"/>
        <v/>
      </c>
      <c r="S13" s="62">
        <v>1.0</v>
      </c>
      <c r="T13" s="62" t="s">
        <v>44</v>
      </c>
      <c r="U13" s="49">
        <f t="shared" si="5"/>
        <v>1.200649388</v>
      </c>
      <c r="V13" s="50">
        <f>R5</f>
        <v>44583</v>
      </c>
      <c r="W13" s="51" t="str">
        <f t="shared" si="6"/>
        <v>k</v>
      </c>
      <c r="X13" s="51">
        <f t="shared" si="7"/>
        <v>20</v>
      </c>
      <c r="Y13" s="51">
        <f t="shared" si="8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b">
        <f t="shared" si="9"/>
        <v>0</v>
      </c>
    </row>
    <row r="14" ht="19.5" customHeight="1">
      <c r="A14" s="53"/>
      <c r="B14" s="54"/>
      <c r="C14" s="55"/>
      <c r="D14" s="65"/>
      <c r="E14" s="55"/>
      <c r="F14" s="66"/>
      <c r="G14" s="57"/>
      <c r="H14" s="58"/>
      <c r="I14" s="59"/>
      <c r="J14" s="60"/>
      <c r="K14" s="61"/>
      <c r="L14" s="45"/>
      <c r="M14" s="45"/>
      <c r="N14" s="46"/>
      <c r="O14" s="46"/>
      <c r="P14" s="46"/>
      <c r="Q14" s="47" t="str">
        <f t="shared" si="10"/>
        <v/>
      </c>
      <c r="R14" s="47" t="str">
        <f t="shared" si="4"/>
        <v/>
      </c>
      <c r="S14" s="62" t="s">
        <v>44</v>
      </c>
      <c r="T14" s="62" t="s">
        <v>44</v>
      </c>
      <c r="U14" s="49" t="str">
        <f t="shared" si="5"/>
        <v/>
      </c>
      <c r="V14" s="50">
        <f>R5</f>
        <v>44583</v>
      </c>
      <c r="W14" s="51" t="b">
        <f t="shared" si="6"/>
        <v>0</v>
      </c>
      <c r="X14" s="51">
        <f t="shared" si="7"/>
        <v>0</v>
      </c>
      <c r="Y14" s="51">
        <f t="shared" si="8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9"/>
        <v/>
      </c>
    </row>
    <row r="15" ht="19.5" customHeight="1">
      <c r="A15" s="53" t="s">
        <v>82</v>
      </c>
      <c r="B15" s="54">
        <v>53.7</v>
      </c>
      <c r="C15" s="55" t="s">
        <v>92</v>
      </c>
      <c r="D15" s="56">
        <v>31845.0</v>
      </c>
      <c r="E15" s="64"/>
      <c r="F15" s="57" t="s">
        <v>93</v>
      </c>
      <c r="G15" s="57" t="s">
        <v>94</v>
      </c>
      <c r="H15" s="58">
        <v>45.0</v>
      </c>
      <c r="I15" s="67">
        <v>50.0</v>
      </c>
      <c r="J15" s="60">
        <v>55.0</v>
      </c>
      <c r="K15" s="61">
        <v>65.0</v>
      </c>
      <c r="L15" s="45">
        <v>71.0</v>
      </c>
      <c r="M15" s="45">
        <v>76.0</v>
      </c>
      <c r="N15" s="46">
        <f t="shared" ref="N15:N19" si="11">IF(MAX(H15:J15)&lt;0,0,TRUNC(MAX(H15:J15)/1)*1)</f>
        <v>55</v>
      </c>
      <c r="O15" s="46">
        <f t="shared" ref="O15:O19" si="12">IF(MAX(K15:M15)&lt;0,0,TRUNC(MAX(K15:M15)/1)*1)</f>
        <v>76</v>
      </c>
      <c r="P15" s="46">
        <f t="shared" ref="P15:P19" si="13">IF(N15=0,0,IF(O15=0,0,SUM(N15:O15)))</f>
        <v>131</v>
      </c>
      <c r="Q15" s="47">
        <f t="shared" si="10"/>
        <v>190.8085801</v>
      </c>
      <c r="R15" s="47">
        <f t="shared" si="4"/>
        <v>204.5467979</v>
      </c>
      <c r="S15" s="62">
        <v>1.0</v>
      </c>
      <c r="T15" s="62"/>
      <c r="U15" s="49">
        <f t="shared" si="5"/>
        <v>1.456554047</v>
      </c>
      <c r="V15" s="50">
        <f>R5</f>
        <v>44583</v>
      </c>
      <c r="W15" s="51" t="str">
        <f t="shared" si="6"/>
        <v>k</v>
      </c>
      <c r="X15" s="51">
        <f t="shared" si="7"/>
        <v>35</v>
      </c>
      <c r="Y15" s="51">
        <f t="shared" si="8"/>
        <v>1</v>
      </c>
      <c r="Z15" s="73">
        <f>IF(Y15=1,LOOKUP(X15,'Meltzer-Faber'!A3:A63,'Meltzer-Faber'!B3:B63))</f>
        <v>1.072</v>
      </c>
      <c r="AA15" s="74">
        <f>IF(Y15=1,LOOKUP(X15,'Meltzer-Faber'!A3:A63,'Meltzer-Faber'!C3:C63))</f>
        <v>1.072</v>
      </c>
      <c r="AB15" s="73">
        <f t="shared" si="9"/>
        <v>1.072</v>
      </c>
    </row>
    <row r="16" ht="19.5" customHeight="1">
      <c r="A16" s="53" t="s">
        <v>82</v>
      </c>
      <c r="B16" s="54">
        <v>54.12</v>
      </c>
      <c r="C16" s="55" t="s">
        <v>92</v>
      </c>
      <c r="D16" s="56">
        <v>32020.0</v>
      </c>
      <c r="E16" s="64"/>
      <c r="F16" s="57" t="s">
        <v>95</v>
      </c>
      <c r="G16" s="57" t="s">
        <v>5</v>
      </c>
      <c r="H16" s="58">
        <v>53.0</v>
      </c>
      <c r="I16" s="67">
        <v>57.0</v>
      </c>
      <c r="J16" s="60">
        <v>-60.0</v>
      </c>
      <c r="K16" s="61">
        <v>-72.0</v>
      </c>
      <c r="L16" s="45">
        <v>-72.0</v>
      </c>
      <c r="M16" s="45">
        <v>72.0</v>
      </c>
      <c r="N16" s="46">
        <f t="shared" si="11"/>
        <v>57</v>
      </c>
      <c r="O16" s="46">
        <f t="shared" si="12"/>
        <v>72</v>
      </c>
      <c r="P16" s="46">
        <f t="shared" si="13"/>
        <v>129</v>
      </c>
      <c r="Q16" s="47">
        <f t="shared" si="10"/>
        <v>186.8549334</v>
      </c>
      <c r="R16" s="47">
        <f t="shared" si="4"/>
        <v>200.3084886</v>
      </c>
      <c r="S16" s="62">
        <v>2.0</v>
      </c>
      <c r="T16" s="62"/>
      <c r="U16" s="49">
        <f t="shared" si="5"/>
        <v>1.448487856</v>
      </c>
      <c r="V16" s="50">
        <f>R5</f>
        <v>44583</v>
      </c>
      <c r="W16" s="51" t="str">
        <f t="shared" si="6"/>
        <v>k</v>
      </c>
      <c r="X16" s="51">
        <f t="shared" si="7"/>
        <v>35</v>
      </c>
      <c r="Y16" s="51">
        <f t="shared" si="8"/>
        <v>1</v>
      </c>
      <c r="Z16" s="73">
        <f>IF(Y16=1,LOOKUP(X16,'Meltzer-Faber'!A3:A63,'Meltzer-Faber'!B3:B63))</f>
        <v>1.072</v>
      </c>
      <c r="AA16" s="74">
        <f>IF(Y16=1,LOOKUP(X16,'Meltzer-Faber'!A3:A63,'Meltzer-Faber'!C3:C63))</f>
        <v>1.072</v>
      </c>
      <c r="AB16" s="73">
        <f t="shared" si="9"/>
        <v>1.072</v>
      </c>
    </row>
    <row r="17" ht="19.5" customHeight="1">
      <c r="A17" s="53" t="s">
        <v>96</v>
      </c>
      <c r="B17" s="54">
        <v>58.0</v>
      </c>
      <c r="C17" s="55" t="s">
        <v>92</v>
      </c>
      <c r="D17" s="56">
        <v>31446.0</v>
      </c>
      <c r="E17" s="64"/>
      <c r="F17" s="57" t="s">
        <v>97</v>
      </c>
      <c r="G17" s="57" t="s">
        <v>94</v>
      </c>
      <c r="H17" s="58">
        <v>45.0</v>
      </c>
      <c r="I17" s="67">
        <v>48.0</v>
      </c>
      <c r="J17" s="60">
        <v>50.0</v>
      </c>
      <c r="K17" s="61">
        <v>62.0</v>
      </c>
      <c r="L17" s="45">
        <v>65.0</v>
      </c>
      <c r="M17" s="45">
        <v>-68.0</v>
      </c>
      <c r="N17" s="46">
        <f t="shared" si="11"/>
        <v>50</v>
      </c>
      <c r="O17" s="46">
        <f t="shared" si="12"/>
        <v>65</v>
      </c>
      <c r="P17" s="46">
        <f t="shared" si="13"/>
        <v>115</v>
      </c>
      <c r="Q17" s="47">
        <f t="shared" si="10"/>
        <v>158.8425873</v>
      </c>
      <c r="R17" s="47">
        <f t="shared" si="4"/>
        <v>172.1853647</v>
      </c>
      <c r="S17" s="62">
        <v>1.0</v>
      </c>
      <c r="T17" s="62"/>
      <c r="U17" s="49">
        <f t="shared" si="5"/>
        <v>1.38123989</v>
      </c>
      <c r="V17" s="50">
        <f>R5</f>
        <v>44583</v>
      </c>
      <c r="W17" s="51" t="str">
        <f t="shared" si="6"/>
        <v>k</v>
      </c>
      <c r="X17" s="51">
        <f t="shared" si="7"/>
        <v>36</v>
      </c>
      <c r="Y17" s="51">
        <f t="shared" si="8"/>
        <v>1</v>
      </c>
      <c r="Z17" s="73">
        <f>IF(Y17=1,LOOKUP(X17,'Meltzer-Faber'!A3:A63,'Meltzer-Faber'!B3:B63))</f>
        <v>1.083</v>
      </c>
      <c r="AA17" s="74">
        <f>IF(Y17=1,LOOKUP(X17,'Meltzer-Faber'!A3:A63,'Meltzer-Faber'!C3:C63))</f>
        <v>1.084</v>
      </c>
      <c r="AB17" s="73">
        <f t="shared" si="9"/>
        <v>1.084</v>
      </c>
    </row>
    <row r="18" ht="19.5" customHeight="1">
      <c r="A18" s="53" t="s">
        <v>85</v>
      </c>
      <c r="B18" s="120">
        <v>67.56</v>
      </c>
      <c r="C18" s="55" t="s">
        <v>98</v>
      </c>
      <c r="D18" s="56">
        <v>30112.0</v>
      </c>
      <c r="E18" s="64"/>
      <c r="F18" s="57" t="s">
        <v>99</v>
      </c>
      <c r="G18" s="57" t="s">
        <v>91</v>
      </c>
      <c r="H18" s="58">
        <v>72.0</v>
      </c>
      <c r="I18" s="67">
        <v>76.0</v>
      </c>
      <c r="J18" s="60">
        <v>-80.0</v>
      </c>
      <c r="K18" s="61">
        <v>93.0</v>
      </c>
      <c r="L18" s="45">
        <v>97.0</v>
      </c>
      <c r="M18" s="45">
        <v>100.0</v>
      </c>
      <c r="N18" s="46">
        <f t="shared" si="11"/>
        <v>76</v>
      </c>
      <c r="O18" s="46">
        <f t="shared" si="12"/>
        <v>100</v>
      </c>
      <c r="P18" s="46">
        <f t="shared" si="13"/>
        <v>176</v>
      </c>
      <c r="Q18" s="47">
        <f t="shared" si="10"/>
        <v>221.4566308</v>
      </c>
      <c r="R18" s="47">
        <f t="shared" si="4"/>
        <v>252.0176458</v>
      </c>
      <c r="S18" s="62">
        <v>1.0</v>
      </c>
      <c r="T18" s="62" t="s">
        <v>100</v>
      </c>
      <c r="U18" s="49">
        <f t="shared" si="5"/>
        <v>1.258276311</v>
      </c>
      <c r="V18" s="50">
        <f>R5</f>
        <v>44583</v>
      </c>
      <c r="W18" s="51" t="str">
        <f t="shared" si="6"/>
        <v>k</v>
      </c>
      <c r="X18" s="51">
        <f t="shared" si="7"/>
        <v>40</v>
      </c>
      <c r="Y18" s="51">
        <f t="shared" si="8"/>
        <v>1</v>
      </c>
      <c r="Z18" s="73">
        <f>IF(Y18=1,LOOKUP(X18,'Meltzer-Faber'!A3:A63,'Meltzer-Faber'!B3:B63))</f>
        <v>1.135</v>
      </c>
      <c r="AA18" s="74">
        <f>IF(Y18=1,LOOKUP(X18,'Meltzer-Faber'!A3:A63,'Meltzer-Faber'!C3:C63))</f>
        <v>1.138</v>
      </c>
      <c r="AB18" s="73">
        <f t="shared" si="9"/>
        <v>1.138</v>
      </c>
    </row>
    <row r="19" ht="19.5" customHeight="1">
      <c r="A19" s="53" t="s">
        <v>85</v>
      </c>
      <c r="B19" s="120">
        <v>65.86</v>
      </c>
      <c r="C19" s="55" t="s">
        <v>98</v>
      </c>
      <c r="D19" s="65">
        <v>30216.0</v>
      </c>
      <c r="E19" s="64"/>
      <c r="F19" s="66" t="s">
        <v>101</v>
      </c>
      <c r="G19" s="57" t="s">
        <v>94</v>
      </c>
      <c r="H19" s="58">
        <v>38.0</v>
      </c>
      <c r="I19" s="67">
        <v>40.0</v>
      </c>
      <c r="J19" s="60">
        <v>42.0</v>
      </c>
      <c r="K19" s="61">
        <v>53.0</v>
      </c>
      <c r="L19" s="45">
        <v>-57.0</v>
      </c>
      <c r="M19" s="45">
        <v>-57.0</v>
      </c>
      <c r="N19" s="46">
        <f t="shared" si="11"/>
        <v>42</v>
      </c>
      <c r="O19" s="46">
        <f t="shared" si="12"/>
        <v>53</v>
      </c>
      <c r="P19" s="46">
        <f t="shared" si="13"/>
        <v>95</v>
      </c>
      <c r="Q19" s="47">
        <f t="shared" si="10"/>
        <v>121.2787483</v>
      </c>
      <c r="R19" s="47">
        <f t="shared" si="4"/>
        <v>138.0152155</v>
      </c>
      <c r="S19" s="62">
        <v>2.0</v>
      </c>
      <c r="T19" s="62"/>
      <c r="U19" s="49">
        <f t="shared" si="5"/>
        <v>1.276618403</v>
      </c>
      <c r="V19" s="50">
        <f>R5</f>
        <v>44583</v>
      </c>
      <c r="W19" s="51" t="str">
        <f t="shared" si="6"/>
        <v>k</v>
      </c>
      <c r="X19" s="51">
        <f t="shared" si="7"/>
        <v>40</v>
      </c>
      <c r="Y19" s="51">
        <f t="shared" si="8"/>
        <v>1</v>
      </c>
      <c r="Z19" s="73">
        <f>IF(Y19=1,LOOKUP(X19,'Meltzer-Faber'!A3:A63,'Meltzer-Faber'!B3:B63))</f>
        <v>1.135</v>
      </c>
      <c r="AA19" s="74">
        <f>IF(Y19=1,LOOKUP(X19,'Meltzer-Faber'!A3:A63,'Meltzer-Faber'!C3:C63))</f>
        <v>1.138</v>
      </c>
      <c r="AB19" s="73">
        <f t="shared" si="9"/>
        <v>1.138</v>
      </c>
    </row>
    <row r="20" ht="19.5" customHeight="1">
      <c r="A20" s="53"/>
      <c r="B20" s="120"/>
      <c r="C20" s="55"/>
      <c r="D20" s="65"/>
      <c r="E20" s="64"/>
      <c r="F20" s="66"/>
      <c r="G20" s="57" t="s">
        <v>44</v>
      </c>
      <c r="H20" s="58"/>
      <c r="I20" s="67"/>
      <c r="J20" s="60"/>
      <c r="K20" s="61"/>
      <c r="L20" s="45"/>
      <c r="M20" s="45"/>
      <c r="N20" s="46"/>
      <c r="O20" s="46"/>
      <c r="P20" s="46"/>
      <c r="Q20" s="47" t="str">
        <f t="shared" si="10"/>
        <v/>
      </c>
      <c r="R20" s="47" t="str">
        <f t="shared" si="4"/>
        <v/>
      </c>
      <c r="S20" s="62"/>
      <c r="T20" s="62"/>
      <c r="U20" s="49" t="str">
        <f t="shared" si="5"/>
        <v/>
      </c>
      <c r="V20" s="50">
        <f>R5</f>
        <v>44583</v>
      </c>
      <c r="W20" s="51" t="b">
        <f t="shared" si="6"/>
        <v>0</v>
      </c>
      <c r="X20" s="51">
        <f t="shared" si="7"/>
        <v>0</v>
      </c>
      <c r="Y20" s="51">
        <f t="shared" si="8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9"/>
        <v/>
      </c>
    </row>
    <row r="21" ht="19.5" customHeight="1">
      <c r="A21" s="53"/>
      <c r="B21" s="120"/>
      <c r="C21" s="55"/>
      <c r="D21" s="65"/>
      <c r="E21" s="64"/>
      <c r="F21" s="66"/>
      <c r="G21" s="57"/>
      <c r="H21" s="116"/>
      <c r="I21" s="117"/>
      <c r="J21" s="118"/>
      <c r="K21" s="119"/>
      <c r="L21" s="45"/>
      <c r="M21" s="45"/>
      <c r="N21" s="46"/>
      <c r="O21" s="46"/>
      <c r="P21" s="46"/>
      <c r="Q21" s="47" t="str">
        <f t="shared" si="10"/>
        <v/>
      </c>
      <c r="R21" s="47" t="str">
        <f t="shared" si="4"/>
        <v/>
      </c>
      <c r="S21" s="62"/>
      <c r="T21" s="62"/>
      <c r="U21" s="49" t="str">
        <f t="shared" si="5"/>
        <v/>
      </c>
      <c r="V21" s="50">
        <f>R5</f>
        <v>44583</v>
      </c>
      <c r="W21" s="51" t="b">
        <f t="shared" si="6"/>
        <v>0</v>
      </c>
      <c r="X21" s="51">
        <f t="shared" si="7"/>
        <v>0</v>
      </c>
      <c r="Y21" s="51">
        <f t="shared" si="8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9"/>
        <v/>
      </c>
    </row>
    <row r="22" ht="19.5" customHeight="1">
      <c r="A22" s="53"/>
      <c r="B22" s="54"/>
      <c r="C22" s="55"/>
      <c r="D22" s="56"/>
      <c r="E22" s="55"/>
      <c r="F22" s="57"/>
      <c r="G22" s="57"/>
      <c r="H22" s="58"/>
      <c r="I22" s="59"/>
      <c r="J22" s="60"/>
      <c r="K22" s="61"/>
      <c r="L22" s="45"/>
      <c r="M22" s="45"/>
      <c r="N22" s="46">
        <f t="shared" ref="N22:N24" si="14">IF(MAX(H22:J22)&lt;0,0,TRUNC(MAX(H22:J22)/1)*1)</f>
        <v>0</v>
      </c>
      <c r="O22" s="46">
        <f t="shared" ref="O22:O24" si="15">IF(MAX(K22:M22)&lt;0,0,TRUNC(MAX(K22:M22)/1)*1)</f>
        <v>0</v>
      </c>
      <c r="P22" s="46">
        <f t="shared" ref="P22:P24" si="16">IF(N22=0,0,IF(O22=0,0,SUM(N22:O22)))</f>
        <v>0</v>
      </c>
      <c r="Q22" s="47" t="str">
        <f t="shared" si="10"/>
        <v/>
      </c>
      <c r="R22" s="47" t="str">
        <f t="shared" si="4"/>
        <v/>
      </c>
      <c r="S22" s="62"/>
      <c r="T22" s="62"/>
      <c r="U22" s="49" t="str">
        <f t="shared" si="5"/>
        <v/>
      </c>
      <c r="V22" s="50">
        <f>R5</f>
        <v>44583</v>
      </c>
      <c r="W22" s="51" t="b">
        <f t="shared" si="6"/>
        <v>0</v>
      </c>
      <c r="X22" s="51">
        <f t="shared" si="7"/>
        <v>0</v>
      </c>
      <c r="Y22" s="51">
        <f t="shared" si="8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9"/>
        <v/>
      </c>
    </row>
    <row r="23" ht="19.5" customHeight="1">
      <c r="A23" s="53"/>
      <c r="B23" s="121"/>
      <c r="C23" s="122"/>
      <c r="D23" s="122"/>
      <c r="E23" s="123"/>
      <c r="F23" s="124"/>
      <c r="G23" s="124"/>
      <c r="H23" s="116"/>
      <c r="I23" s="117"/>
      <c r="J23" s="118"/>
      <c r="K23" s="119"/>
      <c r="L23" s="45"/>
      <c r="M23" s="45"/>
      <c r="N23" s="46">
        <f t="shared" si="14"/>
        <v>0</v>
      </c>
      <c r="O23" s="46">
        <f t="shared" si="15"/>
        <v>0</v>
      </c>
      <c r="P23" s="46">
        <f t="shared" si="16"/>
        <v>0</v>
      </c>
      <c r="Q23" s="47" t="str">
        <f t="shared" si="10"/>
        <v/>
      </c>
      <c r="R23" s="47" t="str">
        <f t="shared" si="4"/>
        <v/>
      </c>
      <c r="S23" s="62"/>
      <c r="T23" s="62"/>
      <c r="U23" s="49" t="str">
        <f t="shared" si="5"/>
        <v/>
      </c>
      <c r="V23" s="50">
        <f>R5</f>
        <v>44583</v>
      </c>
      <c r="W23" s="51" t="b">
        <f t="shared" si="6"/>
        <v>0</v>
      </c>
      <c r="X23" s="51">
        <f t="shared" si="7"/>
        <v>0</v>
      </c>
      <c r="Y23" s="51">
        <f t="shared" si="8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9"/>
        <v/>
      </c>
    </row>
    <row r="24" ht="19.5" customHeight="1">
      <c r="A24" s="125"/>
      <c r="B24" s="54"/>
      <c r="C24" s="55"/>
      <c r="D24" s="56"/>
      <c r="E24" s="55"/>
      <c r="F24" s="57"/>
      <c r="G24" s="57"/>
      <c r="H24" s="58"/>
      <c r="I24" s="59"/>
      <c r="J24" s="60"/>
      <c r="K24" s="61"/>
      <c r="L24" s="45"/>
      <c r="M24" s="45"/>
      <c r="N24" s="46">
        <f t="shared" si="14"/>
        <v>0</v>
      </c>
      <c r="O24" s="46">
        <f t="shared" si="15"/>
        <v>0</v>
      </c>
      <c r="P24" s="83">
        <f t="shared" si="16"/>
        <v>0</v>
      </c>
      <c r="Q24" s="47" t="str">
        <f t="shared" si="10"/>
        <v/>
      </c>
      <c r="R24" s="47" t="str">
        <f t="shared" si="4"/>
        <v/>
      </c>
      <c r="S24" s="84"/>
      <c r="T24" s="84"/>
      <c r="U24" s="49" t="str">
        <f t="shared" si="5"/>
        <v/>
      </c>
      <c r="V24" s="50">
        <f>R5</f>
        <v>44583</v>
      </c>
      <c r="W24" s="51" t="b">
        <f t="shared" si="6"/>
        <v>0</v>
      </c>
      <c r="X24" s="51">
        <f t="shared" si="7"/>
        <v>0</v>
      </c>
      <c r="Y24" s="51">
        <f t="shared" si="8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9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C27" s="16" t="s">
        <v>102</v>
      </c>
      <c r="G27" s="97" t="s">
        <v>66</v>
      </c>
      <c r="H27" s="16">
        <v>1.0</v>
      </c>
      <c r="I27" s="16" t="s">
        <v>67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44</v>
      </c>
      <c r="H28" s="16">
        <v>2.0</v>
      </c>
      <c r="I28" s="16" t="s">
        <v>103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C29" s="16"/>
      <c r="G29" s="99"/>
      <c r="H29" s="16">
        <v>3.0</v>
      </c>
      <c r="I29" s="16" t="s">
        <v>104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99" t="s">
        <v>71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 t="s">
        <v>65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6" t="s">
        <v>75</v>
      </c>
      <c r="G33" s="99" t="s">
        <v>76</v>
      </c>
      <c r="H33" s="16" t="s">
        <v>105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 t="s">
        <v>75</v>
      </c>
      <c r="G35" s="99" t="s">
        <v>79</v>
      </c>
      <c r="H35" s="16" t="s">
        <v>106</v>
      </c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5:M20 H23:M23 L14:M14 L22:M22">
    <cfRule type="cellIs" dxfId="0" priority="1" stopIfTrue="1" operator="between">
      <formula>1</formula>
      <formula>300</formula>
    </cfRule>
  </conditionalFormatting>
  <conditionalFormatting sqref="H9:M12 H15:M20 H23:M23 L14:M14 L22:M22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L24:M24">
    <cfRule type="cellIs" dxfId="0" priority="7" stopIfTrue="1" operator="between">
      <formula>1</formula>
      <formula>300</formula>
    </cfRule>
  </conditionalFormatting>
  <conditionalFormatting sqref="L24:M24">
    <cfRule type="cellIs" dxfId="1" priority="8" stopIfTrue="1" operator="lessThanOrEqual">
      <formula>0</formula>
    </cfRule>
  </conditionalFormatting>
  <conditionalFormatting sqref="H14:K14">
    <cfRule type="cellIs" dxfId="0" priority="9" stopIfTrue="1" operator="between">
      <formula>1</formula>
      <formula>300</formula>
    </cfRule>
  </conditionalFormatting>
  <conditionalFormatting sqref="H14:K14">
    <cfRule type="cellIs" dxfId="1" priority="10" stopIfTrue="1" operator="lessThanOrEqual">
      <formula>0</formula>
    </cfRule>
  </conditionalFormatting>
  <conditionalFormatting sqref="H22:K22">
    <cfRule type="cellIs" dxfId="0" priority="11" stopIfTrue="1" operator="between">
      <formula>1</formula>
      <formula>300</formula>
    </cfRule>
  </conditionalFormatting>
  <conditionalFormatting sqref="H22:K22">
    <cfRule type="cellIs" dxfId="1" priority="12" stopIfTrue="1" operator="lessThanOrEqual">
      <formula>0</formula>
    </cfRule>
  </conditionalFormatting>
  <conditionalFormatting sqref="H24:K24">
    <cfRule type="cellIs" dxfId="0" priority="13" stopIfTrue="1" operator="between">
      <formula>1</formula>
      <formula>300</formula>
    </cfRule>
  </conditionalFormatting>
  <conditionalFormatting sqref="H24:K24">
    <cfRule type="cellIs" dxfId="1" priority="14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44583.0</v>
      </c>
      <c r="S5" s="14" t="s">
        <v>9</v>
      </c>
      <c r="T5" s="15">
        <v>3.0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 t="s">
        <v>107</v>
      </c>
      <c r="B9" s="107">
        <v>40.22</v>
      </c>
      <c r="C9" s="108" t="s">
        <v>108</v>
      </c>
      <c r="D9" s="109">
        <v>33621.0</v>
      </c>
      <c r="E9" s="108"/>
      <c r="F9" s="110" t="s">
        <v>109</v>
      </c>
      <c r="G9" s="110" t="s">
        <v>91</v>
      </c>
      <c r="H9" s="111">
        <v>34.0</v>
      </c>
      <c r="I9" s="112">
        <v>-37.0</v>
      </c>
      <c r="J9" s="113">
        <v>37.0</v>
      </c>
      <c r="K9" s="114">
        <v>47.0</v>
      </c>
      <c r="L9" s="45">
        <v>-50.0</v>
      </c>
      <c r="M9" s="45">
        <v>-50.0</v>
      </c>
      <c r="N9" s="46">
        <f>IF(MAX(H9:J9)&lt;0,0,TRUNC(MAX(H9:J9)/1)*1)</f>
        <v>37</v>
      </c>
      <c r="O9" s="46">
        <f>IF(MAX(K9:M9)&lt;0,0,TRUNC(MAX(K9:M9)/1)*1)</f>
        <v>47</v>
      </c>
      <c r="P9" s="46">
        <f>IF(N9=0,0,IF(O9=0,0,SUM(N9:O9)))</f>
        <v>84</v>
      </c>
      <c r="Q9" s="47">
        <f t="shared" ref="Q9:Q24" si="1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154.7975618</v>
      </c>
      <c r="R9" s="47" t="str">
        <f t="shared" ref="R9:R24" si="2">IF(Y9=1,Q9*AB9,"")</f>
        <v/>
      </c>
      <c r="S9" s="48">
        <v>1.0</v>
      </c>
      <c r="T9" s="48" t="s">
        <v>44</v>
      </c>
      <c r="U9" s="49">
        <f t="shared" ref="U9:U24" si="3">IF(P9="","",IF(B9="","",IF((W9="k"),IF(B9&gt;153.655,1,IF(B9&lt;28,10^(0.783497476*LOG10(28/153.655)^2),10^(0.783497476*LOG10(B9/153.655)^2))),IF(B9&gt;175.508,1,IF(B9&lt;32,10^(0.78194503*LOG10(32/175.508)^2),10^(0.75194503*LOG10(B9/175.508)^2))))))</f>
        <v>1.842828117</v>
      </c>
      <c r="V9" s="50">
        <f>R5</f>
        <v>44583</v>
      </c>
      <c r="W9" s="51" t="str">
        <f t="shared" ref="W9:W24" si="4">IF(ISNUMBER(FIND("M",C9)),"m",IF(ISNUMBER(FIND("K",C9)),"k"))</f>
        <v>k</v>
      </c>
      <c r="X9" s="51">
        <f t="shared" ref="X9:X24" si="5">IF(OR(D9="",V9=""),0,(YEAR(V9)-YEAR(D9)))</f>
        <v>30</v>
      </c>
      <c r="Y9" s="51">
        <f t="shared" ref="Y9:Y24" si="6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b">
        <f t="shared" ref="AB9:AB24" si="7">IF(W9="m",Z9,IF(W9="k",AA9,""))</f>
        <v>0</v>
      </c>
    </row>
    <row r="10" ht="19.5" customHeight="1">
      <c r="A10" s="53"/>
      <c r="B10" s="54"/>
      <c r="C10" s="55"/>
      <c r="D10" s="65"/>
      <c r="E10" s="64"/>
      <c r="F10" s="66"/>
      <c r="G10" s="57"/>
      <c r="H10" s="58"/>
      <c r="I10" s="67"/>
      <c r="J10" s="60"/>
      <c r="K10" s="61"/>
      <c r="L10" s="45"/>
      <c r="M10" s="45"/>
      <c r="N10" s="46"/>
      <c r="O10" s="46"/>
      <c r="P10" s="46"/>
      <c r="Q10" s="47" t="str">
        <f t="shared" si="1"/>
        <v/>
      </c>
      <c r="R10" s="47" t="str">
        <f t="shared" si="2"/>
        <v/>
      </c>
      <c r="S10" s="62"/>
      <c r="T10" s="62"/>
      <c r="U10" s="49" t="str">
        <f t="shared" si="3"/>
        <v/>
      </c>
      <c r="V10" s="50">
        <f>R5</f>
        <v>44583</v>
      </c>
      <c r="W10" s="51" t="b">
        <f t="shared" si="4"/>
        <v>0</v>
      </c>
      <c r="X10" s="51">
        <f t="shared" si="5"/>
        <v>0</v>
      </c>
      <c r="Y10" s="51">
        <f t="shared" si="6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7"/>
        <v/>
      </c>
    </row>
    <row r="11" ht="19.5" customHeight="1">
      <c r="A11" s="53" t="s">
        <v>96</v>
      </c>
      <c r="B11" s="54">
        <v>58.44</v>
      </c>
      <c r="C11" s="55" t="s">
        <v>108</v>
      </c>
      <c r="D11" s="65">
        <v>34618.0</v>
      </c>
      <c r="E11" s="64"/>
      <c r="F11" s="66" t="s">
        <v>110</v>
      </c>
      <c r="G11" s="57" t="s">
        <v>94</v>
      </c>
      <c r="H11" s="58">
        <v>54.0</v>
      </c>
      <c r="I11" s="67">
        <v>-57.0</v>
      </c>
      <c r="J11" s="60">
        <v>-57.0</v>
      </c>
      <c r="K11" s="61">
        <v>69.0</v>
      </c>
      <c r="L11" s="45">
        <v>71.0</v>
      </c>
      <c r="M11" s="45">
        <v>-75.0</v>
      </c>
      <c r="N11" s="46">
        <f t="shared" ref="N11:N14" si="8">IF(MAX(H11:J11)&lt;0,0,TRUNC(MAX(H11:J11)/1)*1)</f>
        <v>54</v>
      </c>
      <c r="O11" s="46">
        <f t="shared" ref="O11:O14" si="9">IF(MAX(K11:M11)&lt;0,0,TRUNC(MAX(K11:M11)/1)*1)</f>
        <v>71</v>
      </c>
      <c r="P11" s="46">
        <f t="shared" ref="P11:P14" si="10">IF(N11=0,0,IF(O11=0,0,SUM(N11:O11)))</f>
        <v>125</v>
      </c>
      <c r="Q11" s="47">
        <f t="shared" si="1"/>
        <v>171.7953389</v>
      </c>
      <c r="R11" s="47" t="str">
        <f t="shared" si="2"/>
        <v/>
      </c>
      <c r="S11" s="62">
        <v>4.0</v>
      </c>
      <c r="T11" s="62"/>
      <c r="U11" s="49">
        <f t="shared" si="3"/>
        <v>1.374362711</v>
      </c>
      <c r="V11" s="50">
        <f>R5</f>
        <v>44583</v>
      </c>
      <c r="W11" s="51" t="str">
        <f t="shared" si="4"/>
        <v>k</v>
      </c>
      <c r="X11" s="51">
        <f t="shared" si="5"/>
        <v>28</v>
      </c>
      <c r="Y11" s="51">
        <f t="shared" si="6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b">
        <f t="shared" si="7"/>
        <v>0</v>
      </c>
    </row>
    <row r="12" ht="19.5" customHeight="1">
      <c r="A12" s="53" t="s">
        <v>96</v>
      </c>
      <c r="B12" s="54">
        <v>58.18</v>
      </c>
      <c r="C12" s="55" t="s">
        <v>108</v>
      </c>
      <c r="D12" s="65">
        <v>33921.0</v>
      </c>
      <c r="E12" s="64"/>
      <c r="F12" s="66" t="s">
        <v>111</v>
      </c>
      <c r="G12" s="57" t="s">
        <v>94</v>
      </c>
      <c r="H12" s="58">
        <v>65.0</v>
      </c>
      <c r="I12" s="67">
        <v>69.0</v>
      </c>
      <c r="J12" s="60">
        <v>72.0</v>
      </c>
      <c r="K12" s="61">
        <v>82.0</v>
      </c>
      <c r="L12" s="45">
        <v>-88.0</v>
      </c>
      <c r="M12" s="45">
        <v>89.0</v>
      </c>
      <c r="N12" s="46">
        <f t="shared" si="8"/>
        <v>72</v>
      </c>
      <c r="O12" s="46">
        <f t="shared" si="9"/>
        <v>89</v>
      </c>
      <c r="P12" s="46">
        <f t="shared" si="10"/>
        <v>161</v>
      </c>
      <c r="Q12" s="47">
        <f t="shared" si="1"/>
        <v>221.9239425</v>
      </c>
      <c r="R12" s="47" t="str">
        <f t="shared" si="2"/>
        <v/>
      </c>
      <c r="S12" s="62">
        <v>2.0</v>
      </c>
      <c r="T12" s="62" t="s">
        <v>44</v>
      </c>
      <c r="U12" s="49">
        <f t="shared" si="3"/>
        <v>1.378409581</v>
      </c>
      <c r="V12" s="50">
        <f>R5</f>
        <v>44583</v>
      </c>
      <c r="W12" s="51" t="str">
        <f t="shared" si="4"/>
        <v>k</v>
      </c>
      <c r="X12" s="51">
        <f t="shared" si="5"/>
        <v>30</v>
      </c>
      <c r="Y12" s="51">
        <f t="shared" si="6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b">
        <f t="shared" si="7"/>
        <v>0</v>
      </c>
    </row>
    <row r="13" ht="19.5" customHeight="1">
      <c r="A13" s="53" t="s">
        <v>96</v>
      </c>
      <c r="B13" s="54">
        <v>57.2</v>
      </c>
      <c r="C13" s="55" t="s">
        <v>108</v>
      </c>
      <c r="D13" s="65">
        <v>35320.0</v>
      </c>
      <c r="E13" s="55"/>
      <c r="F13" s="66" t="s">
        <v>112</v>
      </c>
      <c r="G13" s="57" t="s">
        <v>43</v>
      </c>
      <c r="H13" s="60">
        <v>73.0</v>
      </c>
      <c r="I13" s="60">
        <v>-76.0</v>
      </c>
      <c r="J13" s="60" t="s">
        <v>113</v>
      </c>
      <c r="K13" s="61">
        <v>93.0</v>
      </c>
      <c r="L13" s="45">
        <v>96.0</v>
      </c>
      <c r="M13" s="45">
        <v>98.0</v>
      </c>
      <c r="N13" s="46">
        <f t="shared" si="8"/>
        <v>73</v>
      </c>
      <c r="O13" s="46">
        <f t="shared" si="9"/>
        <v>98</v>
      </c>
      <c r="P13" s="46">
        <f t="shared" si="10"/>
        <v>171</v>
      </c>
      <c r="Q13" s="47">
        <f t="shared" si="1"/>
        <v>238.3927659</v>
      </c>
      <c r="R13" s="47" t="str">
        <f t="shared" si="2"/>
        <v/>
      </c>
      <c r="S13" s="62">
        <v>1.0</v>
      </c>
      <c r="T13" s="62" t="s">
        <v>44</v>
      </c>
      <c r="U13" s="49">
        <f t="shared" si="3"/>
        <v>1.394109742</v>
      </c>
      <c r="V13" s="50">
        <f>R5</f>
        <v>44583</v>
      </c>
      <c r="W13" s="51" t="str">
        <f t="shared" si="4"/>
        <v>k</v>
      </c>
      <c r="X13" s="51">
        <f t="shared" si="5"/>
        <v>26</v>
      </c>
      <c r="Y13" s="51">
        <f t="shared" si="6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b">
        <f t="shared" si="7"/>
        <v>0</v>
      </c>
    </row>
    <row r="14" ht="19.5" customHeight="1">
      <c r="A14" s="53" t="s">
        <v>96</v>
      </c>
      <c r="B14" s="54">
        <v>58.46</v>
      </c>
      <c r="C14" s="55" t="s">
        <v>108</v>
      </c>
      <c r="D14" s="56">
        <v>34771.0</v>
      </c>
      <c r="E14" s="64"/>
      <c r="F14" s="57" t="s">
        <v>114</v>
      </c>
      <c r="G14" s="57" t="s">
        <v>5</v>
      </c>
      <c r="H14" s="58">
        <v>-65.0</v>
      </c>
      <c r="I14" s="67">
        <v>65.0</v>
      </c>
      <c r="J14" s="60">
        <v>68.0</v>
      </c>
      <c r="K14" s="61">
        <v>85.0</v>
      </c>
      <c r="L14" s="45">
        <v>87.0</v>
      </c>
      <c r="M14" s="45">
        <v>-90.0</v>
      </c>
      <c r="N14" s="46">
        <f t="shared" si="8"/>
        <v>68</v>
      </c>
      <c r="O14" s="46">
        <f t="shared" si="9"/>
        <v>87</v>
      </c>
      <c r="P14" s="46">
        <f t="shared" si="10"/>
        <v>155</v>
      </c>
      <c r="Q14" s="47">
        <f t="shared" si="1"/>
        <v>212.9782799</v>
      </c>
      <c r="R14" s="47" t="str">
        <f t="shared" si="2"/>
        <v/>
      </c>
      <c r="S14" s="62">
        <v>3.0</v>
      </c>
      <c r="T14" s="62" t="s">
        <v>44</v>
      </c>
      <c r="U14" s="49">
        <f t="shared" si="3"/>
        <v>1.374053419</v>
      </c>
      <c r="V14" s="50">
        <f>R5</f>
        <v>44583</v>
      </c>
      <c r="W14" s="51" t="str">
        <f t="shared" si="4"/>
        <v>k</v>
      </c>
      <c r="X14" s="51">
        <f t="shared" si="5"/>
        <v>27</v>
      </c>
      <c r="Y14" s="51">
        <f t="shared" si="6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b">
        <f t="shared" si="7"/>
        <v>0</v>
      </c>
    </row>
    <row r="15" ht="19.5" customHeight="1">
      <c r="A15" s="53"/>
      <c r="B15" s="54"/>
      <c r="C15" s="55"/>
      <c r="D15" s="65"/>
      <c r="E15" s="64"/>
      <c r="F15" s="66"/>
      <c r="G15" s="57"/>
      <c r="H15" s="58"/>
      <c r="I15" s="67"/>
      <c r="J15" s="60"/>
      <c r="K15" s="61"/>
      <c r="L15" s="45"/>
      <c r="M15" s="45"/>
      <c r="N15" s="46"/>
      <c r="O15" s="46"/>
      <c r="P15" s="46"/>
      <c r="Q15" s="47" t="str">
        <f t="shared" si="1"/>
        <v/>
      </c>
      <c r="R15" s="47" t="str">
        <f t="shared" si="2"/>
        <v/>
      </c>
      <c r="S15" s="62"/>
      <c r="T15" s="62"/>
      <c r="U15" s="49" t="str">
        <f t="shared" si="3"/>
        <v/>
      </c>
      <c r="V15" s="50">
        <f>R5</f>
        <v>44583</v>
      </c>
      <c r="W15" s="51" t="b">
        <f t="shared" si="4"/>
        <v>0</v>
      </c>
      <c r="X15" s="51">
        <f t="shared" si="5"/>
        <v>0</v>
      </c>
      <c r="Y15" s="51">
        <f t="shared" si="6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7"/>
        <v/>
      </c>
    </row>
    <row r="16" ht="19.5" customHeight="1">
      <c r="A16" s="53" t="s">
        <v>115</v>
      </c>
      <c r="B16" s="120">
        <v>59.04</v>
      </c>
      <c r="C16" s="126" t="s">
        <v>108</v>
      </c>
      <c r="D16" s="127">
        <v>35388.0</v>
      </c>
      <c r="E16" s="128"/>
      <c r="F16" s="129" t="s">
        <v>116</v>
      </c>
      <c r="G16" s="129" t="s">
        <v>117</v>
      </c>
      <c r="H16" s="58">
        <v>63.0</v>
      </c>
      <c r="I16" s="67">
        <v>67.0</v>
      </c>
      <c r="J16" s="60">
        <v>70.0</v>
      </c>
      <c r="K16" s="61">
        <v>80.0</v>
      </c>
      <c r="L16" s="45">
        <v>84.0</v>
      </c>
      <c r="M16" s="45">
        <v>-88.0</v>
      </c>
      <c r="N16" s="46">
        <f t="shared" ref="N16:N19" si="11">IF(MAX(H16:J16)&lt;0,0,TRUNC(MAX(H16:J16)/1)*1)</f>
        <v>70</v>
      </c>
      <c r="O16" s="46">
        <f t="shared" ref="O16:O19" si="12">IF(MAX(K16:M16)&lt;0,0,TRUNC(MAX(K16:M16)/1)*1)</f>
        <v>84</v>
      </c>
      <c r="P16" s="46">
        <f t="shared" ref="P16:P19" si="13">IF(N16=0,0,IF(O16=0,0,SUM(N16:O16)))</f>
        <v>154</v>
      </c>
      <c r="Q16" s="47">
        <f t="shared" si="1"/>
        <v>210.2417906</v>
      </c>
      <c r="R16" s="47" t="str">
        <f t="shared" si="2"/>
        <v/>
      </c>
      <c r="S16" s="62">
        <v>2.0</v>
      </c>
      <c r="T16" s="62"/>
      <c r="U16" s="49">
        <f t="shared" si="3"/>
        <v>1.365206433</v>
      </c>
      <c r="V16" s="50">
        <f>R5</f>
        <v>44583</v>
      </c>
      <c r="W16" s="51" t="str">
        <f t="shared" si="4"/>
        <v>k</v>
      </c>
      <c r="X16" s="51">
        <f t="shared" si="5"/>
        <v>26</v>
      </c>
      <c r="Y16" s="51">
        <f t="shared" si="6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b">
        <f t="shared" si="7"/>
        <v>0</v>
      </c>
    </row>
    <row r="17" ht="19.5" customHeight="1">
      <c r="A17" s="53" t="s">
        <v>115</v>
      </c>
      <c r="B17" s="120">
        <v>63.02</v>
      </c>
      <c r="C17" s="126" t="s">
        <v>108</v>
      </c>
      <c r="D17" s="127">
        <v>32764.0</v>
      </c>
      <c r="E17" s="128"/>
      <c r="F17" s="129" t="s">
        <v>118</v>
      </c>
      <c r="G17" s="129" t="s">
        <v>94</v>
      </c>
      <c r="H17" s="58">
        <v>53.0</v>
      </c>
      <c r="I17" s="67">
        <v>56.0</v>
      </c>
      <c r="J17" s="60">
        <v>59.0</v>
      </c>
      <c r="K17" s="61">
        <v>68.0</v>
      </c>
      <c r="L17" s="45">
        <v>71.0</v>
      </c>
      <c r="M17" s="45">
        <v>-74.0</v>
      </c>
      <c r="N17" s="46">
        <f t="shared" si="11"/>
        <v>59</v>
      </c>
      <c r="O17" s="46">
        <f t="shared" si="12"/>
        <v>71</v>
      </c>
      <c r="P17" s="46">
        <f t="shared" si="13"/>
        <v>130</v>
      </c>
      <c r="Q17" s="47">
        <f t="shared" si="1"/>
        <v>170.3446143</v>
      </c>
      <c r="R17" s="47" t="str">
        <f t="shared" si="2"/>
        <v/>
      </c>
      <c r="S17" s="62">
        <v>4.0</v>
      </c>
      <c r="T17" s="62"/>
      <c r="U17" s="49">
        <f t="shared" si="3"/>
        <v>1.310343187</v>
      </c>
      <c r="V17" s="50">
        <f>R5</f>
        <v>44583</v>
      </c>
      <c r="W17" s="51" t="str">
        <f t="shared" si="4"/>
        <v>k</v>
      </c>
      <c r="X17" s="51">
        <f t="shared" si="5"/>
        <v>33</v>
      </c>
      <c r="Y17" s="51">
        <f t="shared" si="6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b">
        <f t="shared" si="7"/>
        <v>0</v>
      </c>
    </row>
    <row r="18" ht="19.5" customHeight="1">
      <c r="A18" s="53" t="s">
        <v>115</v>
      </c>
      <c r="B18" s="120">
        <v>63.28</v>
      </c>
      <c r="C18" s="126" t="s">
        <v>108</v>
      </c>
      <c r="D18" s="127">
        <v>34222.0</v>
      </c>
      <c r="E18" s="128"/>
      <c r="F18" s="129" t="s">
        <v>119</v>
      </c>
      <c r="G18" s="129" t="s">
        <v>5</v>
      </c>
      <c r="H18" s="58">
        <v>63.0</v>
      </c>
      <c r="I18" s="67">
        <v>-66.0</v>
      </c>
      <c r="J18" s="60">
        <v>-66.0</v>
      </c>
      <c r="K18" s="61">
        <v>85.0</v>
      </c>
      <c r="L18" s="45">
        <v>92.0</v>
      </c>
      <c r="M18" s="45" t="s">
        <v>113</v>
      </c>
      <c r="N18" s="46">
        <f t="shared" si="11"/>
        <v>63</v>
      </c>
      <c r="O18" s="46">
        <f t="shared" si="12"/>
        <v>92</v>
      </c>
      <c r="P18" s="46">
        <f t="shared" si="13"/>
        <v>155</v>
      </c>
      <c r="Q18" s="47">
        <f t="shared" si="1"/>
        <v>202.5978031</v>
      </c>
      <c r="R18" s="47" t="str">
        <f t="shared" si="2"/>
        <v/>
      </c>
      <c r="S18" s="62">
        <v>1.0</v>
      </c>
      <c r="T18" s="62" t="s">
        <v>44</v>
      </c>
      <c r="U18" s="49">
        <f t="shared" si="3"/>
        <v>1.307082601</v>
      </c>
      <c r="V18" s="50">
        <f>R5</f>
        <v>44583</v>
      </c>
      <c r="W18" s="51" t="str">
        <f t="shared" si="4"/>
        <v>k</v>
      </c>
      <c r="X18" s="51">
        <f t="shared" si="5"/>
        <v>29</v>
      </c>
      <c r="Y18" s="51">
        <f t="shared" si="6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b">
        <f t="shared" si="7"/>
        <v>0</v>
      </c>
    </row>
    <row r="19" ht="19.5" customHeight="1">
      <c r="A19" s="53" t="s">
        <v>115</v>
      </c>
      <c r="B19" s="54">
        <v>63.22</v>
      </c>
      <c r="C19" s="55" t="s">
        <v>108</v>
      </c>
      <c r="D19" s="65">
        <v>33443.0</v>
      </c>
      <c r="E19" s="64"/>
      <c r="F19" s="66" t="s">
        <v>120</v>
      </c>
      <c r="G19" s="57" t="s">
        <v>5</v>
      </c>
      <c r="H19" s="58">
        <v>57.0</v>
      </c>
      <c r="I19" s="67">
        <v>60.0</v>
      </c>
      <c r="J19" s="60">
        <v>62.0</v>
      </c>
      <c r="K19" s="61">
        <v>72.0</v>
      </c>
      <c r="L19" s="45">
        <v>-75.0</v>
      </c>
      <c r="M19" s="45">
        <v>75.0</v>
      </c>
      <c r="N19" s="46">
        <f t="shared" si="11"/>
        <v>62</v>
      </c>
      <c r="O19" s="46">
        <f t="shared" si="12"/>
        <v>75</v>
      </c>
      <c r="P19" s="46">
        <f t="shared" si="13"/>
        <v>137</v>
      </c>
      <c r="Q19" s="47">
        <f t="shared" si="1"/>
        <v>179.172956</v>
      </c>
      <c r="R19" s="47" t="str">
        <f t="shared" si="2"/>
        <v/>
      </c>
      <c r="S19" s="62">
        <v>3.0</v>
      </c>
      <c r="T19" s="62"/>
      <c r="U19" s="49">
        <f t="shared" si="3"/>
        <v>1.307831795</v>
      </c>
      <c r="V19" s="50">
        <f>R5</f>
        <v>44583</v>
      </c>
      <c r="W19" s="51" t="str">
        <f t="shared" si="4"/>
        <v>k</v>
      </c>
      <c r="X19" s="51">
        <f t="shared" si="5"/>
        <v>31</v>
      </c>
      <c r="Y19" s="51">
        <f t="shared" si="6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b">
        <f t="shared" si="7"/>
        <v>0</v>
      </c>
    </row>
    <row r="20" ht="19.5" customHeight="1">
      <c r="A20" s="53"/>
      <c r="B20" s="54"/>
      <c r="C20" s="55"/>
      <c r="D20" s="65"/>
      <c r="E20" s="64"/>
      <c r="F20" s="66"/>
      <c r="G20" s="57" t="s">
        <v>44</v>
      </c>
      <c r="H20" s="58"/>
      <c r="I20" s="67"/>
      <c r="J20" s="60"/>
      <c r="K20" s="61"/>
      <c r="L20" s="45"/>
      <c r="M20" s="45"/>
      <c r="N20" s="46"/>
      <c r="O20" s="46"/>
      <c r="P20" s="46"/>
      <c r="Q20" s="47" t="str">
        <f t="shared" si="1"/>
        <v/>
      </c>
      <c r="R20" s="47" t="str">
        <f t="shared" si="2"/>
        <v/>
      </c>
      <c r="S20" s="62"/>
      <c r="T20" s="62"/>
      <c r="U20" s="49" t="str">
        <f t="shared" si="3"/>
        <v/>
      </c>
      <c r="V20" s="50">
        <f>R5</f>
        <v>44583</v>
      </c>
      <c r="W20" s="51" t="b">
        <f t="shared" si="4"/>
        <v>0</v>
      </c>
      <c r="X20" s="51">
        <f t="shared" si="5"/>
        <v>0</v>
      </c>
      <c r="Y20" s="51">
        <f t="shared" si="6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7"/>
        <v/>
      </c>
    </row>
    <row r="21" ht="19.5" customHeight="1">
      <c r="A21" s="53"/>
      <c r="B21" s="120"/>
      <c r="C21" s="126"/>
      <c r="D21" s="127"/>
      <c r="E21" s="128"/>
      <c r="F21" s="129"/>
      <c r="G21" s="129"/>
      <c r="H21" s="58"/>
      <c r="I21" s="67"/>
      <c r="J21" s="60"/>
      <c r="K21" s="61"/>
      <c r="L21" s="45"/>
      <c r="M21" s="45"/>
      <c r="N21" s="46"/>
      <c r="O21" s="46"/>
      <c r="P21" s="46"/>
      <c r="Q21" s="47" t="str">
        <f t="shared" si="1"/>
        <v/>
      </c>
      <c r="R21" s="47" t="str">
        <f t="shared" si="2"/>
        <v/>
      </c>
      <c r="S21" s="62"/>
      <c r="T21" s="62"/>
      <c r="U21" s="49" t="str">
        <f t="shared" si="3"/>
        <v/>
      </c>
      <c r="V21" s="50">
        <f>R5</f>
        <v>44583</v>
      </c>
      <c r="W21" s="51" t="b">
        <f t="shared" si="4"/>
        <v>0</v>
      </c>
      <c r="X21" s="51">
        <f t="shared" si="5"/>
        <v>0</v>
      </c>
      <c r="Y21" s="51">
        <f t="shared" si="6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7"/>
        <v/>
      </c>
    </row>
    <row r="22" ht="19.5" customHeight="1">
      <c r="A22" s="53"/>
      <c r="B22" s="54"/>
      <c r="C22" s="55"/>
      <c r="D22" s="65"/>
      <c r="E22" s="64"/>
      <c r="F22" s="66"/>
      <c r="G22" s="57"/>
      <c r="H22" s="58"/>
      <c r="I22" s="67"/>
      <c r="J22" s="60"/>
      <c r="K22" s="61"/>
      <c r="L22" s="45"/>
      <c r="M22" s="45"/>
      <c r="N22" s="46"/>
      <c r="O22" s="46"/>
      <c r="P22" s="46"/>
      <c r="Q22" s="47" t="str">
        <f t="shared" si="1"/>
        <v/>
      </c>
      <c r="R22" s="47" t="str">
        <f t="shared" si="2"/>
        <v/>
      </c>
      <c r="S22" s="62"/>
      <c r="T22" s="62"/>
      <c r="U22" s="49" t="str">
        <f t="shared" si="3"/>
        <v/>
      </c>
      <c r="V22" s="50">
        <f>R5</f>
        <v>44583</v>
      </c>
      <c r="W22" s="51" t="b">
        <f t="shared" si="4"/>
        <v>0</v>
      </c>
      <c r="X22" s="51">
        <f t="shared" si="5"/>
        <v>0</v>
      </c>
      <c r="Y22" s="51">
        <f t="shared" si="6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7"/>
        <v/>
      </c>
    </row>
    <row r="23" ht="19.5" customHeight="1">
      <c r="A23" s="53"/>
      <c r="B23" s="120"/>
      <c r="C23" s="126"/>
      <c r="D23" s="130"/>
      <c r="E23" s="128"/>
      <c r="F23" s="129"/>
      <c r="G23" s="129"/>
      <c r="H23" s="58"/>
      <c r="I23" s="67"/>
      <c r="J23" s="60"/>
      <c r="K23" s="61"/>
      <c r="L23" s="45"/>
      <c r="M23" s="45"/>
      <c r="N23" s="46"/>
      <c r="O23" s="46"/>
      <c r="P23" s="46"/>
      <c r="Q23" s="47" t="str">
        <f t="shared" si="1"/>
        <v/>
      </c>
      <c r="R23" s="47" t="str">
        <f t="shared" si="2"/>
        <v/>
      </c>
      <c r="S23" s="62"/>
      <c r="T23" s="62"/>
      <c r="U23" s="49" t="str">
        <f t="shared" si="3"/>
        <v/>
      </c>
      <c r="V23" s="50">
        <f>R5</f>
        <v>44583</v>
      </c>
      <c r="W23" s="51" t="b">
        <f t="shared" si="4"/>
        <v>0</v>
      </c>
      <c r="X23" s="51">
        <f t="shared" si="5"/>
        <v>0</v>
      </c>
      <c r="Y23" s="51">
        <f t="shared" si="6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7"/>
        <v/>
      </c>
    </row>
    <row r="24" ht="19.5" customHeight="1">
      <c r="A24" s="125"/>
      <c r="B24" s="120"/>
      <c r="C24" s="126"/>
      <c r="D24" s="127"/>
      <c r="E24" s="128"/>
      <c r="F24" s="129"/>
      <c r="G24" s="129"/>
      <c r="H24" s="58"/>
      <c r="I24" s="67"/>
      <c r="J24" s="131"/>
      <c r="K24" s="61"/>
      <c r="L24" s="45"/>
      <c r="M24" s="45"/>
      <c r="N24" s="46"/>
      <c r="O24" s="46"/>
      <c r="P24" s="83"/>
      <c r="Q24" s="47" t="str">
        <f t="shared" si="1"/>
        <v/>
      </c>
      <c r="R24" s="47" t="str">
        <f t="shared" si="2"/>
        <v/>
      </c>
      <c r="S24" s="84"/>
      <c r="T24" s="84"/>
      <c r="U24" s="49" t="str">
        <f t="shared" si="3"/>
        <v/>
      </c>
      <c r="V24" s="50">
        <f>R5</f>
        <v>44583</v>
      </c>
      <c r="W24" s="51" t="b">
        <f t="shared" si="4"/>
        <v>0</v>
      </c>
      <c r="X24" s="51">
        <f t="shared" si="5"/>
        <v>0</v>
      </c>
      <c r="Y24" s="51">
        <f t="shared" si="6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7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C27" s="16" t="s">
        <v>102</v>
      </c>
      <c r="G27" s="97" t="s">
        <v>66</v>
      </c>
      <c r="H27" s="16">
        <v>1.0</v>
      </c>
      <c r="I27" s="16" t="s">
        <v>121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44</v>
      </c>
      <c r="H28" s="16">
        <v>2.0</v>
      </c>
      <c r="I28" s="16" t="s">
        <v>122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C29" s="16"/>
      <c r="G29" s="99"/>
      <c r="H29" s="16">
        <v>3.0</v>
      </c>
      <c r="I29" s="16" t="s">
        <v>123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99" t="s">
        <v>71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 t="s">
        <v>104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6" t="s">
        <v>75</v>
      </c>
      <c r="G33" s="99" t="s">
        <v>76</v>
      </c>
      <c r="H33" s="16" t="s">
        <v>77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 t="s">
        <v>75</v>
      </c>
      <c r="G35" s="99" t="s">
        <v>79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44583.0</v>
      </c>
      <c r="S5" s="14" t="s">
        <v>9</v>
      </c>
      <c r="T5" s="15">
        <v>4.0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 t="s">
        <v>85</v>
      </c>
      <c r="B9" s="107">
        <v>66.28</v>
      </c>
      <c r="C9" s="108" t="s">
        <v>108</v>
      </c>
      <c r="D9" s="109">
        <v>34953.0</v>
      </c>
      <c r="E9" s="108"/>
      <c r="F9" s="110" t="s">
        <v>124</v>
      </c>
      <c r="G9" s="110" t="s">
        <v>125</v>
      </c>
      <c r="H9" s="111">
        <v>52.0</v>
      </c>
      <c r="I9" s="112">
        <v>55.0</v>
      </c>
      <c r="J9" s="113">
        <v>57.0</v>
      </c>
      <c r="K9" s="114">
        <v>65.0</v>
      </c>
      <c r="L9" s="45">
        <v>67.0</v>
      </c>
      <c r="M9" s="45">
        <v>70.0</v>
      </c>
      <c r="N9" s="46">
        <f t="shared" ref="N9:N24" si="1">IF(MAX(H9:J9)&lt;0,0,TRUNC(MAX(H9:J9)/1)*1)</f>
        <v>57</v>
      </c>
      <c r="O9" s="46">
        <f t="shared" ref="O9:O24" si="2">IF(MAX(K9:M9)&lt;0,0,TRUNC(MAX(K9:M9)/1)*1)</f>
        <v>70</v>
      </c>
      <c r="P9" s="46">
        <f t="shared" ref="P9:P24" si="3">IF(N9=0,0,IF(O9=0,0,SUM(N9:O9)))</f>
        <v>127</v>
      </c>
      <c r="Q9" s="47">
        <f t="shared" ref="Q9:Q16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161.5396384</v>
      </c>
      <c r="R9" s="47" t="str">
        <f t="shared" ref="R9:R12" si="5">IF(Y9=1,Q9*AB9,"")</f>
        <v/>
      </c>
      <c r="S9" s="48" t="s">
        <v>44</v>
      </c>
      <c r="T9" s="48" t="s">
        <v>44</v>
      </c>
      <c r="U9" s="49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>1.271965657</v>
      </c>
      <c r="V9" s="50">
        <f>R5</f>
        <v>44583</v>
      </c>
      <c r="W9" s="51" t="str">
        <f t="shared" ref="W9:W24" si="7">IF(ISNUMBER(FIND("M",C9)),"m",IF(ISNUMBER(FIND("K",C9)),"k"))</f>
        <v>k</v>
      </c>
      <c r="X9" s="51">
        <f t="shared" ref="X9:X24" si="8">IF(OR(D9="",V9=""),0,(YEAR(V9)-YEAR(D9)))</f>
        <v>27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b">
        <f t="shared" ref="AB9:AB24" si="10">IF(W9="m",Z9,IF(W9="k",AA9,""))</f>
        <v>0</v>
      </c>
    </row>
    <row r="10" ht="19.5" customHeight="1">
      <c r="A10" s="53" t="s">
        <v>85</v>
      </c>
      <c r="B10" s="54">
        <v>70.12</v>
      </c>
      <c r="C10" s="55" t="s">
        <v>108</v>
      </c>
      <c r="D10" s="65">
        <v>36401.0</v>
      </c>
      <c r="E10" s="64"/>
      <c r="F10" s="66" t="s">
        <v>126</v>
      </c>
      <c r="G10" s="57" t="s">
        <v>5</v>
      </c>
      <c r="H10" s="58">
        <v>77.0</v>
      </c>
      <c r="I10" s="67">
        <v>80.0</v>
      </c>
      <c r="J10" s="60">
        <v>82.0</v>
      </c>
      <c r="K10" s="61">
        <v>97.0</v>
      </c>
      <c r="L10" s="45">
        <v>-103.0</v>
      </c>
      <c r="M10" s="45">
        <v>-103.0</v>
      </c>
      <c r="N10" s="46">
        <f t="shared" si="1"/>
        <v>82</v>
      </c>
      <c r="O10" s="46">
        <f t="shared" si="2"/>
        <v>97</v>
      </c>
      <c r="P10" s="46">
        <f t="shared" si="3"/>
        <v>179</v>
      </c>
      <c r="Q10" s="47">
        <f t="shared" si="4"/>
        <v>220.6994368</v>
      </c>
      <c r="R10" s="47" t="str">
        <f t="shared" si="5"/>
        <v/>
      </c>
      <c r="S10" s="62"/>
      <c r="T10" s="62"/>
      <c r="U10" s="49">
        <f t="shared" si="6"/>
        <v>1.232957748</v>
      </c>
      <c r="V10" s="50">
        <f>R5</f>
        <v>44583</v>
      </c>
      <c r="W10" s="51" t="str">
        <f t="shared" si="7"/>
        <v>k</v>
      </c>
      <c r="X10" s="51">
        <f t="shared" si="8"/>
        <v>23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b">
        <f t="shared" si="10"/>
        <v>0</v>
      </c>
    </row>
    <row r="11" ht="19.5" customHeight="1">
      <c r="A11" s="53" t="s">
        <v>85</v>
      </c>
      <c r="B11" s="54">
        <v>67.16</v>
      </c>
      <c r="C11" s="55" t="s">
        <v>108</v>
      </c>
      <c r="D11" s="65">
        <v>35725.0</v>
      </c>
      <c r="E11" s="55"/>
      <c r="F11" s="66" t="s">
        <v>127</v>
      </c>
      <c r="G11" s="57" t="s">
        <v>5</v>
      </c>
      <c r="H11" s="58">
        <v>63.0</v>
      </c>
      <c r="I11" s="67">
        <v>66.0</v>
      </c>
      <c r="J11" s="60">
        <v>-69.0</v>
      </c>
      <c r="K11" s="61">
        <v>-83.0</v>
      </c>
      <c r="L11" s="45">
        <v>83.0</v>
      </c>
      <c r="M11" s="45">
        <v>-85.0</v>
      </c>
      <c r="N11" s="46">
        <f t="shared" si="1"/>
        <v>66</v>
      </c>
      <c r="O11" s="46">
        <f t="shared" si="2"/>
        <v>83</v>
      </c>
      <c r="P11" s="46">
        <f t="shared" si="3"/>
        <v>149</v>
      </c>
      <c r="Q11" s="47">
        <f t="shared" si="4"/>
        <v>188.1090253</v>
      </c>
      <c r="R11" s="47" t="str">
        <f t="shared" si="5"/>
        <v/>
      </c>
      <c r="S11" s="62"/>
      <c r="T11" s="62"/>
      <c r="U11" s="49">
        <f t="shared" si="6"/>
        <v>1.26247668</v>
      </c>
      <c r="V11" s="50">
        <f>R5</f>
        <v>44583</v>
      </c>
      <c r="W11" s="51" t="str">
        <f t="shared" si="7"/>
        <v>k</v>
      </c>
      <c r="X11" s="51">
        <f t="shared" si="8"/>
        <v>25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b">
        <f t="shared" si="10"/>
        <v>0</v>
      </c>
    </row>
    <row r="12" ht="19.5" customHeight="1">
      <c r="A12" s="53" t="s">
        <v>85</v>
      </c>
      <c r="B12" s="54">
        <v>70.5</v>
      </c>
      <c r="C12" s="55" t="s">
        <v>108</v>
      </c>
      <c r="D12" s="56">
        <v>34690.0</v>
      </c>
      <c r="E12" s="64"/>
      <c r="F12" s="57" t="s">
        <v>128</v>
      </c>
      <c r="G12" s="57" t="s">
        <v>129</v>
      </c>
      <c r="H12" s="58">
        <v>65.0</v>
      </c>
      <c r="I12" s="67">
        <v>70.0</v>
      </c>
      <c r="J12" s="60">
        <v>-75.0</v>
      </c>
      <c r="K12" s="61">
        <v>75.0</v>
      </c>
      <c r="L12" s="45">
        <v>80.0</v>
      </c>
      <c r="M12" s="45">
        <v>-85.0</v>
      </c>
      <c r="N12" s="46">
        <f t="shared" si="1"/>
        <v>70</v>
      </c>
      <c r="O12" s="46">
        <f t="shared" si="2"/>
        <v>80</v>
      </c>
      <c r="P12" s="46">
        <f t="shared" si="3"/>
        <v>150</v>
      </c>
      <c r="Q12" s="47">
        <f t="shared" si="4"/>
        <v>184.4126187</v>
      </c>
      <c r="R12" s="47" t="str">
        <f t="shared" si="5"/>
        <v/>
      </c>
      <c r="S12" s="62" t="s">
        <v>44</v>
      </c>
      <c r="T12" s="62" t="s">
        <v>44</v>
      </c>
      <c r="U12" s="49">
        <f t="shared" si="6"/>
        <v>1.229417458</v>
      </c>
      <c r="V12" s="50">
        <f>R5</f>
        <v>44583</v>
      </c>
      <c r="W12" s="51" t="str">
        <f t="shared" si="7"/>
        <v>k</v>
      </c>
      <c r="X12" s="51">
        <f t="shared" si="8"/>
        <v>28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b">
        <f t="shared" si="10"/>
        <v>0</v>
      </c>
    </row>
    <row r="13" ht="19.5" customHeight="1">
      <c r="A13" s="53"/>
      <c r="B13" s="54"/>
      <c r="C13" s="55"/>
      <c r="D13" s="65" t="s">
        <v>44</v>
      </c>
      <c r="E13" s="64"/>
      <c r="F13" s="66" t="s">
        <v>44</v>
      </c>
      <c r="G13" s="57" t="s">
        <v>44</v>
      </c>
      <c r="H13" s="58" t="s">
        <v>44</v>
      </c>
      <c r="I13" s="67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/>
      <c r="S13" s="62" t="s">
        <v>44</v>
      </c>
      <c r="T13" s="62" t="s">
        <v>44</v>
      </c>
      <c r="U13" s="49" t="str">
        <f t="shared" si="6"/>
        <v/>
      </c>
      <c r="V13" s="50">
        <f>R5</f>
        <v>44583</v>
      </c>
      <c r="W13" s="51" t="b">
        <f t="shared" si="7"/>
        <v>0</v>
      </c>
      <c r="X13" s="51" t="str">
        <f t="shared" si="8"/>
        <v>#VALUE!</v>
      </c>
      <c r="Y13" s="51" t="str">
        <f t="shared" si="9"/>
        <v>#VALUE!</v>
      </c>
      <c r="Z13" s="52" t="str">
        <f>IF(Y13=1,LOOKUP(X13,'Meltzer-Faber'!A3:A63,'Meltzer-Faber'!B3:B63))</f>
        <v>#VALUE!</v>
      </c>
      <c r="AA13" s="63" t="str">
        <f>IF(Y13=1,LOOKUP(X13,'Meltzer-Faber'!A3:A63,'Meltzer-Faber'!C3:C63))</f>
        <v>#VALUE!</v>
      </c>
      <c r="AB13" s="52" t="str">
        <f t="shared" si="10"/>
        <v/>
      </c>
    </row>
    <row r="14" ht="19.5" customHeight="1">
      <c r="A14" s="53" t="s">
        <v>130</v>
      </c>
      <c r="B14" s="54">
        <v>88.46</v>
      </c>
      <c r="C14" s="55" t="s">
        <v>108</v>
      </c>
      <c r="D14" s="65">
        <v>34143.0</v>
      </c>
      <c r="E14" s="64"/>
      <c r="F14" s="66" t="s">
        <v>131</v>
      </c>
      <c r="G14" s="57" t="s">
        <v>5</v>
      </c>
      <c r="H14" s="58">
        <v>55.0</v>
      </c>
      <c r="I14" s="67">
        <v>58.0</v>
      </c>
      <c r="J14" s="60">
        <v>61.0</v>
      </c>
      <c r="K14" s="61">
        <v>70.0</v>
      </c>
      <c r="L14" s="45">
        <v>75.0</v>
      </c>
      <c r="M14" s="45">
        <v>80.0</v>
      </c>
      <c r="N14" s="46">
        <f t="shared" si="1"/>
        <v>61</v>
      </c>
      <c r="O14" s="46">
        <f t="shared" si="2"/>
        <v>80</v>
      </c>
      <c r="P14" s="46">
        <f t="shared" si="3"/>
        <v>141</v>
      </c>
      <c r="Q14" s="47">
        <f t="shared" si="4"/>
        <v>156.4131612</v>
      </c>
      <c r="R14" s="47" t="str">
        <f>IF(Y14=1,Q14*AB14,"")</f>
        <v/>
      </c>
      <c r="S14" s="62" t="s">
        <v>44</v>
      </c>
      <c r="T14" s="62" t="s">
        <v>44</v>
      </c>
      <c r="U14" s="49">
        <f t="shared" si="6"/>
        <v>1.1093132</v>
      </c>
      <c r="V14" s="50">
        <f>R5</f>
        <v>44583</v>
      </c>
      <c r="W14" s="51" t="str">
        <f t="shared" si="7"/>
        <v>k</v>
      </c>
      <c r="X14" s="51">
        <f t="shared" si="8"/>
        <v>29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b">
        <f t="shared" si="10"/>
        <v>0</v>
      </c>
    </row>
    <row r="15" ht="19.5" customHeight="1">
      <c r="A15" s="53"/>
      <c r="B15" s="54"/>
      <c r="C15" s="55"/>
      <c r="D15" s="65" t="s">
        <v>44</v>
      </c>
      <c r="E15" s="64"/>
      <c r="F15" s="66" t="s">
        <v>44</v>
      </c>
      <c r="G15" s="57" t="s">
        <v>44</v>
      </c>
      <c r="H15" s="58" t="s">
        <v>44</v>
      </c>
      <c r="I15" s="67" t="s">
        <v>44</v>
      </c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/>
      <c r="S15" s="62"/>
      <c r="T15" s="62"/>
      <c r="U15" s="49" t="str">
        <f t="shared" si="6"/>
        <v/>
      </c>
      <c r="V15" s="50">
        <f>R5</f>
        <v>44583</v>
      </c>
      <c r="W15" s="51" t="b">
        <f t="shared" si="7"/>
        <v>0</v>
      </c>
      <c r="X15" s="51" t="str">
        <f t="shared" si="8"/>
        <v>#VALUE!</v>
      </c>
      <c r="Y15" s="51" t="str">
        <f t="shared" si="9"/>
        <v>#VALUE!</v>
      </c>
      <c r="Z15" s="52" t="str">
        <f>IF(Y15=1,LOOKUP(X15,'Meltzer-Faber'!A3:A63,'Meltzer-Faber'!B3:B63))</f>
        <v>#VALUE!</v>
      </c>
      <c r="AA15" s="63" t="str">
        <f>IF(Y15=1,LOOKUP(X15,'Meltzer-Faber'!A3:A63,'Meltzer-Faber'!C3:C63))</f>
        <v>#VALUE!</v>
      </c>
      <c r="AB15" s="52" t="str">
        <f t="shared" si="10"/>
        <v/>
      </c>
    </row>
    <row r="16" ht="19.5" customHeight="1">
      <c r="A16" s="53"/>
      <c r="B16" s="54"/>
      <c r="C16" s="55"/>
      <c r="D16" s="65"/>
      <c r="E16" s="64"/>
      <c r="F16" s="66"/>
      <c r="G16" s="57"/>
      <c r="H16" s="58"/>
      <c r="I16" s="67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ref="R16:R24" si="11">IF(Y16=1,Q16*AB16,"")</f>
        <v/>
      </c>
      <c r="S16" s="62"/>
      <c r="T16" s="62"/>
      <c r="U16" s="49" t="str">
        <f t="shared" si="6"/>
        <v/>
      </c>
      <c r="V16" s="50">
        <f>R5</f>
        <v>44583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53"/>
      <c r="B17" s="54" t="s">
        <v>44</v>
      </c>
      <c r="C17" s="55"/>
      <c r="D17" s="65"/>
      <c r="E17" s="64"/>
      <c r="F17" s="66"/>
      <c r="G17" s="57"/>
      <c r="H17" s="58" t="s">
        <v>44</v>
      </c>
      <c r="I17" s="67"/>
      <c r="J17" s="60"/>
      <c r="K17" s="61" t="s">
        <v>44</v>
      </c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/>
      <c r="R17" s="47" t="str">
        <f t="shared" si="11"/>
        <v/>
      </c>
      <c r="S17" s="62"/>
      <c r="T17" s="62"/>
      <c r="U17" s="49">
        <f t="shared" si="6"/>
        <v>1</v>
      </c>
      <c r="V17" s="50">
        <f>R5</f>
        <v>44583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53"/>
      <c r="B18" s="54"/>
      <c r="C18" s="55"/>
      <c r="D18" s="65"/>
      <c r="E18" s="64"/>
      <c r="F18" s="66"/>
      <c r="G18" s="57" t="s">
        <v>44</v>
      </c>
      <c r="H18" s="58"/>
      <c r="I18" s="67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ref="Q18:Q24" si="12">IF(P18="","",IF(B18="","",IF((W18="k"),IF(B18&gt;153.655,P18,IF(B18&lt;28,10^(0.783497476*LOG10(28/153.655)^2)*P18,10^(0.783497476*LOG10(B18/153.655)^2)*P18)),IF(B18&gt;175.508,P18,IF(B18&lt;32,10^(0.75194503*LOG10(32/175.508)^2)*P18,10^(0.75194503*LOG10(B18/175.508)^2)*P18)))))</f>
        <v/>
      </c>
      <c r="R18" s="47" t="str">
        <f t="shared" si="11"/>
        <v/>
      </c>
      <c r="S18" s="62" t="s">
        <v>44</v>
      </c>
      <c r="T18" s="62" t="s">
        <v>44</v>
      </c>
      <c r="U18" s="49" t="str">
        <f t="shared" si="6"/>
        <v/>
      </c>
      <c r="V18" s="50">
        <f>R5</f>
        <v>44583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53"/>
      <c r="B19" s="120"/>
      <c r="C19" s="55"/>
      <c r="D19" s="65"/>
      <c r="E19" s="64"/>
      <c r="F19" s="66"/>
      <c r="G19" s="57"/>
      <c r="H19" s="58"/>
      <c r="I19" s="67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12"/>
        <v/>
      </c>
      <c r="R19" s="47" t="str">
        <f t="shared" si="11"/>
        <v/>
      </c>
      <c r="S19" s="62"/>
      <c r="T19" s="62"/>
      <c r="U19" s="49" t="str">
        <f t="shared" si="6"/>
        <v/>
      </c>
      <c r="V19" s="50">
        <f>R5</f>
        <v>44583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53"/>
      <c r="B20" s="120"/>
      <c r="C20" s="126"/>
      <c r="D20" s="127"/>
      <c r="E20" s="128"/>
      <c r="F20" s="129"/>
      <c r="G20" s="129"/>
      <c r="H20" s="58"/>
      <c r="I20" s="67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12"/>
        <v/>
      </c>
      <c r="R20" s="47" t="str">
        <f t="shared" si="11"/>
        <v/>
      </c>
      <c r="S20" s="62"/>
      <c r="T20" s="62"/>
      <c r="U20" s="49" t="str">
        <f t="shared" si="6"/>
        <v/>
      </c>
      <c r="V20" s="50">
        <f>R5</f>
        <v>44583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53"/>
      <c r="B21" s="120"/>
      <c r="C21" s="126"/>
      <c r="D21" s="127"/>
      <c r="E21" s="128"/>
      <c r="F21" s="129"/>
      <c r="G21" s="129"/>
      <c r="H21" s="58"/>
      <c r="I21" s="67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12"/>
        <v/>
      </c>
      <c r="R21" s="47" t="str">
        <f t="shared" si="11"/>
        <v/>
      </c>
      <c r="S21" s="62"/>
      <c r="T21" s="62"/>
      <c r="U21" s="49" t="str">
        <f t="shared" si="6"/>
        <v/>
      </c>
      <c r="V21" s="50">
        <f>R5</f>
        <v>44583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53"/>
      <c r="B22" s="120"/>
      <c r="C22" s="126"/>
      <c r="D22" s="127"/>
      <c r="E22" s="128"/>
      <c r="F22" s="129"/>
      <c r="G22" s="129"/>
      <c r="H22" s="58"/>
      <c r="I22" s="67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12"/>
        <v/>
      </c>
      <c r="R22" s="47" t="str">
        <f t="shared" si="11"/>
        <v/>
      </c>
      <c r="S22" s="62"/>
      <c r="T22" s="62"/>
      <c r="U22" s="49" t="str">
        <f t="shared" si="6"/>
        <v/>
      </c>
      <c r="V22" s="50">
        <f>R5</f>
        <v>44583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53"/>
      <c r="B23" s="120"/>
      <c r="C23" s="126"/>
      <c r="D23" s="126"/>
      <c r="E23" s="128"/>
      <c r="F23" s="129"/>
      <c r="G23" s="129"/>
      <c r="H23" s="58"/>
      <c r="I23" s="67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12"/>
        <v/>
      </c>
      <c r="R23" s="47" t="str">
        <f t="shared" si="11"/>
        <v/>
      </c>
      <c r="S23" s="62"/>
      <c r="T23" s="62"/>
      <c r="U23" s="49" t="str">
        <f t="shared" si="6"/>
        <v/>
      </c>
      <c r="V23" s="50">
        <f>R5</f>
        <v>44583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25"/>
      <c r="B24" s="120"/>
      <c r="C24" s="126"/>
      <c r="D24" s="127"/>
      <c r="E24" s="128"/>
      <c r="F24" s="129"/>
      <c r="G24" s="129"/>
      <c r="H24" s="58"/>
      <c r="I24" s="67"/>
      <c r="J24" s="131"/>
      <c r="K24" s="61"/>
      <c r="L24" s="45"/>
      <c r="M24" s="45"/>
      <c r="N24" s="46">
        <f t="shared" si="1"/>
        <v>0</v>
      </c>
      <c r="O24" s="46">
        <f t="shared" si="2"/>
        <v>0</v>
      </c>
      <c r="P24" s="83">
        <f t="shared" si="3"/>
        <v>0</v>
      </c>
      <c r="Q24" s="47" t="str">
        <f t="shared" si="12"/>
        <v/>
      </c>
      <c r="R24" s="47" t="str">
        <f t="shared" si="11"/>
        <v/>
      </c>
      <c r="S24" s="84"/>
      <c r="T24" s="84"/>
      <c r="U24" s="49" t="str">
        <f t="shared" si="6"/>
        <v/>
      </c>
      <c r="V24" s="50">
        <f>R5</f>
        <v>44583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C27" s="16" t="s">
        <v>102</v>
      </c>
      <c r="G27" s="97" t="s">
        <v>66</v>
      </c>
      <c r="H27" s="16">
        <v>1.0</v>
      </c>
      <c r="I27" s="16" t="s">
        <v>121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44</v>
      </c>
      <c r="H28" s="16">
        <v>2.0</v>
      </c>
      <c r="I28" s="16" t="s">
        <v>132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C29" s="16"/>
      <c r="G29" s="99"/>
      <c r="H29" s="16">
        <v>3.0</v>
      </c>
      <c r="I29" s="16" t="s">
        <v>133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99" t="s">
        <v>71</v>
      </c>
      <c r="H31" s="16" t="s">
        <v>134</v>
      </c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 t="s">
        <v>95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6" t="s">
        <v>102</v>
      </c>
      <c r="G33" s="99" t="s">
        <v>76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 t="s">
        <v>102</v>
      </c>
      <c r="G35" s="99" t="s">
        <v>79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44584.0</v>
      </c>
      <c r="S5" s="14" t="s">
        <v>9</v>
      </c>
      <c r="T5" s="15">
        <v>5.0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 t="s">
        <v>48</v>
      </c>
      <c r="B9" s="107">
        <v>70.36</v>
      </c>
      <c r="C9" s="108" t="s">
        <v>135</v>
      </c>
      <c r="D9" s="109">
        <v>31229.0</v>
      </c>
      <c r="E9" s="108"/>
      <c r="F9" s="110" t="s">
        <v>136</v>
      </c>
      <c r="G9" s="110" t="s">
        <v>94</v>
      </c>
      <c r="H9" s="111">
        <v>83.0</v>
      </c>
      <c r="I9" s="112">
        <v>-88.0</v>
      </c>
      <c r="J9" s="113">
        <v>-91.0</v>
      </c>
      <c r="K9" s="114">
        <v>110.0</v>
      </c>
      <c r="L9" s="45">
        <v>115.0</v>
      </c>
      <c r="M9" s="45">
        <v>118.0</v>
      </c>
      <c r="N9" s="46">
        <f t="shared" ref="N9:N24" si="1">IF(MAX(H9:J9)&lt;0,0,TRUNC(MAX(H9:J9)/1)*1)</f>
        <v>83</v>
      </c>
      <c r="O9" s="46">
        <f t="shared" ref="O9:O24" si="2">IF(MAX(K9:M9)&lt;0,0,TRUNC(MAX(K9:M9)/1)*1)</f>
        <v>118</v>
      </c>
      <c r="P9" s="46">
        <f t="shared" ref="P9:P24" si="3">IF(N9=0,0,IF(O9=0,0,SUM(N9:O9)))</f>
        <v>201</v>
      </c>
      <c r="Q9" s="47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264.0536041</v>
      </c>
      <c r="R9" s="47" t="str">
        <f t="shared" ref="R9:R24" si="5">IF(Y9=1,Q9*AB9,"")</f>
        <v>#N/A</v>
      </c>
      <c r="S9" s="48" t="s">
        <v>44</v>
      </c>
      <c r="T9" s="48" t="s">
        <v>44</v>
      </c>
      <c r="U9" s="49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>1.313699523</v>
      </c>
      <c r="V9" s="50">
        <f>R5</f>
        <v>44584</v>
      </c>
      <c r="W9" s="51" t="str">
        <f t="shared" ref="W9:W24" si="7">IF(ISNUMBER(FIND("M",C9)),"m",IF(ISNUMBER(FIND("K",C9)),"k"))</f>
        <v>m</v>
      </c>
      <c r="X9" s="51">
        <f t="shared" ref="X9:X24" si="8">IF(OR(D9="",V9=""),0,(YEAR(V9)-YEAR(D9)))</f>
        <v>37</v>
      </c>
      <c r="Y9" s="51">
        <f t="shared" ref="Y9:Y24" si="9">IF(X9&gt;34,1,0)</f>
        <v>1</v>
      </c>
      <c r="Z9" s="52" t="str">
        <f>IF(Y9=1,LOOKUP(X9,'[1]Meltzer-Faber'!A3:A63,'[1]Meltzer-Faber'!B3:B63))</f>
        <v>#N/A</v>
      </c>
      <c r="AA9" s="52" t="str">
        <f>IF(Y9=1,LOOKUP(X9,'[1]Meltzer-Faber'!A3:A63,'[1]Meltzer-Faber'!C3:C63))</f>
        <v>#N/A</v>
      </c>
      <c r="AB9" s="52" t="str">
        <f t="shared" ref="AB9:AB24" si="10">IF(W9="m",Z9,IF(W9="k",AA9,""))</f>
        <v>#N/A</v>
      </c>
    </row>
    <row r="10" ht="19.5" customHeight="1">
      <c r="A10" s="53" t="s">
        <v>50</v>
      </c>
      <c r="B10" s="54">
        <v>80.94</v>
      </c>
      <c r="C10" s="108" t="s">
        <v>135</v>
      </c>
      <c r="D10" s="109">
        <v>31990.0</v>
      </c>
      <c r="E10" s="108"/>
      <c r="F10" s="110" t="s">
        <v>137</v>
      </c>
      <c r="G10" s="110" t="s">
        <v>94</v>
      </c>
      <c r="H10" s="58">
        <v>99.0</v>
      </c>
      <c r="I10" s="67">
        <v>-104.0</v>
      </c>
      <c r="J10" s="60">
        <v>104.0</v>
      </c>
      <c r="K10" s="61">
        <v>125.0</v>
      </c>
      <c r="L10" s="45">
        <v>132.0</v>
      </c>
      <c r="M10" s="45">
        <v>-140.0</v>
      </c>
      <c r="N10" s="46">
        <f t="shared" si="1"/>
        <v>104</v>
      </c>
      <c r="O10" s="46">
        <f t="shared" si="2"/>
        <v>132</v>
      </c>
      <c r="P10" s="46">
        <f t="shared" si="3"/>
        <v>236</v>
      </c>
      <c r="Q10" s="47">
        <f t="shared" si="4"/>
        <v>286.9929119</v>
      </c>
      <c r="R10" s="47" t="str">
        <f t="shared" si="5"/>
        <v>#N/A</v>
      </c>
      <c r="S10" s="62"/>
      <c r="T10" s="62" t="s">
        <v>100</v>
      </c>
      <c r="U10" s="49">
        <f t="shared" si="6"/>
        <v>1.216071661</v>
      </c>
      <c r="V10" s="50">
        <f>R5</f>
        <v>44584</v>
      </c>
      <c r="W10" s="51" t="str">
        <f t="shared" si="7"/>
        <v>m</v>
      </c>
      <c r="X10" s="51">
        <f t="shared" si="8"/>
        <v>35</v>
      </c>
      <c r="Y10" s="51">
        <f t="shared" si="9"/>
        <v>1</v>
      </c>
      <c r="Z10" s="52" t="str">
        <f>IF(Y10=1,LOOKUP(X10,'[1]Meltzer-Faber'!A3:A63,'[1]Meltzer-Faber'!B3:B63))</f>
        <v>#N/A</v>
      </c>
      <c r="AA10" s="63" t="str">
        <f>IF(Y10=1,LOOKUP(X10,'[1]Meltzer-Faber'!A3:A63,'[1]Meltzer-Faber'!C3:C63))</f>
        <v>#N/A</v>
      </c>
      <c r="AB10" s="52" t="str">
        <f t="shared" si="10"/>
        <v>#N/A</v>
      </c>
    </row>
    <row r="11" ht="19.5" customHeight="1">
      <c r="A11" s="53" t="s">
        <v>50</v>
      </c>
      <c r="B11" s="54">
        <v>76.78</v>
      </c>
      <c r="C11" s="55" t="s">
        <v>135</v>
      </c>
      <c r="D11" s="65">
        <v>31545.0</v>
      </c>
      <c r="E11" s="64"/>
      <c r="F11" s="66" t="s">
        <v>138</v>
      </c>
      <c r="G11" s="57" t="s">
        <v>5</v>
      </c>
      <c r="H11" s="58">
        <v>60.0</v>
      </c>
      <c r="I11" s="67">
        <v>65.0</v>
      </c>
      <c r="J11" s="60">
        <v>67.0</v>
      </c>
      <c r="K11" s="61">
        <v>80.0</v>
      </c>
      <c r="L11" s="45">
        <v>85.0</v>
      </c>
      <c r="M11" s="45">
        <v>-89.0</v>
      </c>
      <c r="N11" s="46">
        <f t="shared" si="1"/>
        <v>67</v>
      </c>
      <c r="O11" s="46">
        <f t="shared" si="2"/>
        <v>85</v>
      </c>
      <c r="P11" s="46">
        <f t="shared" si="3"/>
        <v>152</v>
      </c>
      <c r="Q11" s="47">
        <f t="shared" si="4"/>
        <v>190.0121488</v>
      </c>
      <c r="R11" s="47" t="str">
        <f t="shared" si="5"/>
        <v>#N/A</v>
      </c>
      <c r="S11" s="62"/>
      <c r="T11" s="62"/>
      <c r="U11" s="49">
        <f t="shared" si="6"/>
        <v>1.250079926</v>
      </c>
      <c r="V11" s="50">
        <f>R5</f>
        <v>44584</v>
      </c>
      <c r="W11" s="51" t="str">
        <f t="shared" si="7"/>
        <v>m</v>
      </c>
      <c r="X11" s="51">
        <f t="shared" si="8"/>
        <v>36</v>
      </c>
      <c r="Y11" s="51">
        <f t="shared" si="9"/>
        <v>1</v>
      </c>
      <c r="Z11" s="52" t="str">
        <f>IF(Y11=1,LOOKUP(X11,'[1]Meltzer-Faber'!A3:A63,'[1]Meltzer-Faber'!B3:B63))</f>
        <v>#N/A</v>
      </c>
      <c r="AA11" s="63" t="str">
        <f>IF(Y11=1,LOOKUP(X11,'[1]Meltzer-Faber'!A3:A63,'[1]Meltzer-Faber'!C3:C63))</f>
        <v>#N/A</v>
      </c>
      <c r="AB11" s="52" t="str">
        <f t="shared" si="10"/>
        <v>#N/A</v>
      </c>
    </row>
    <row r="12" ht="19.5" customHeight="1">
      <c r="A12" s="53" t="s">
        <v>61</v>
      </c>
      <c r="B12" s="54">
        <v>91.95</v>
      </c>
      <c r="C12" s="55" t="s">
        <v>139</v>
      </c>
      <c r="D12" s="65">
        <v>28475.0</v>
      </c>
      <c r="E12" s="64"/>
      <c r="F12" s="66" t="s">
        <v>140</v>
      </c>
      <c r="G12" s="57" t="s">
        <v>5</v>
      </c>
      <c r="H12" s="58">
        <v>98.0</v>
      </c>
      <c r="I12" s="67">
        <v>-102.0</v>
      </c>
      <c r="J12" s="60">
        <v>102.0</v>
      </c>
      <c r="K12" s="61">
        <v>112.0</v>
      </c>
      <c r="L12" s="45">
        <v>-117.0</v>
      </c>
      <c r="M12" s="45">
        <v>118.0</v>
      </c>
      <c r="N12" s="46">
        <f t="shared" si="1"/>
        <v>102</v>
      </c>
      <c r="O12" s="46">
        <f t="shared" si="2"/>
        <v>118</v>
      </c>
      <c r="P12" s="46">
        <f t="shared" si="3"/>
        <v>220</v>
      </c>
      <c r="Q12" s="47">
        <f t="shared" si="4"/>
        <v>252.1676537</v>
      </c>
      <c r="R12" s="47" t="str">
        <f t="shared" si="5"/>
        <v>#N/A</v>
      </c>
      <c r="S12" s="62" t="s">
        <v>44</v>
      </c>
      <c r="T12" s="62" t="s">
        <v>141</v>
      </c>
      <c r="U12" s="49">
        <f t="shared" si="6"/>
        <v>1.146216608</v>
      </c>
      <c r="V12" s="50">
        <f>R5</f>
        <v>44584</v>
      </c>
      <c r="W12" s="51" t="str">
        <f t="shared" si="7"/>
        <v>m</v>
      </c>
      <c r="X12" s="51">
        <f t="shared" si="8"/>
        <v>45</v>
      </c>
      <c r="Y12" s="51">
        <f t="shared" si="9"/>
        <v>1</v>
      </c>
      <c r="Z12" s="52" t="str">
        <f>IF(Y12=1,LOOKUP(X12,'[1]Meltzer-Faber'!A3:A63,'[1]Meltzer-Faber'!B3:B63))</f>
        <v>#N/A</v>
      </c>
      <c r="AA12" s="63" t="str">
        <f>IF(Y12=1,LOOKUP(X12,'[1]Meltzer-Faber'!A3:A63,'[1]Meltzer-Faber'!C3:C63))</f>
        <v>#N/A</v>
      </c>
      <c r="AB12" s="52" t="str">
        <f t="shared" si="10"/>
        <v>#N/A</v>
      </c>
    </row>
    <row r="13" ht="19.5" customHeight="1">
      <c r="A13" s="53" t="s">
        <v>142</v>
      </c>
      <c r="B13" s="54">
        <v>96.36</v>
      </c>
      <c r="C13" s="55" t="s">
        <v>143</v>
      </c>
      <c r="D13" s="65">
        <v>25366.0</v>
      </c>
      <c r="E13" s="64"/>
      <c r="F13" s="66" t="s">
        <v>144</v>
      </c>
      <c r="G13" s="57" t="s">
        <v>94</v>
      </c>
      <c r="H13" s="58">
        <v>-80.0</v>
      </c>
      <c r="I13" s="67">
        <v>-80.0</v>
      </c>
      <c r="J13" s="60">
        <v>80.0</v>
      </c>
      <c r="K13" s="61">
        <v>95.0</v>
      </c>
      <c r="L13" s="45">
        <v>-100.0</v>
      </c>
      <c r="M13" s="45">
        <v>-100.0</v>
      </c>
      <c r="N13" s="46">
        <f t="shared" si="1"/>
        <v>80</v>
      </c>
      <c r="O13" s="46">
        <f t="shared" si="2"/>
        <v>95</v>
      </c>
      <c r="P13" s="46">
        <f t="shared" si="3"/>
        <v>175</v>
      </c>
      <c r="Q13" s="47">
        <f t="shared" si="4"/>
        <v>196.800459</v>
      </c>
      <c r="R13" s="47" t="str">
        <f t="shared" si="5"/>
        <v>#N/A</v>
      </c>
      <c r="S13" s="62" t="s">
        <v>44</v>
      </c>
      <c r="T13" s="62" t="s">
        <v>44</v>
      </c>
      <c r="U13" s="49">
        <f t="shared" si="6"/>
        <v>1.124574051</v>
      </c>
      <c r="V13" s="50">
        <f>R5</f>
        <v>44584</v>
      </c>
      <c r="W13" s="51" t="str">
        <f t="shared" si="7"/>
        <v>m</v>
      </c>
      <c r="X13" s="51">
        <f t="shared" si="8"/>
        <v>53</v>
      </c>
      <c r="Y13" s="51">
        <f t="shared" si="9"/>
        <v>1</v>
      </c>
      <c r="Z13" s="52" t="str">
        <f>IF(Y13=1,LOOKUP(X13,'[1]Meltzer-Faber'!A3:A63,'[1]Meltzer-Faber'!B3:B63))</f>
        <v>#N/A</v>
      </c>
      <c r="AA13" s="63" t="str">
        <f>IF(Y13=1,LOOKUP(X13,'[1]Meltzer-Faber'!A3:A63,'[1]Meltzer-Faber'!C3:C63))</f>
        <v>#N/A</v>
      </c>
      <c r="AB13" s="52" t="str">
        <f t="shared" si="10"/>
        <v>#N/A</v>
      </c>
    </row>
    <row r="14" ht="19.5" customHeight="1">
      <c r="A14" s="53" t="s">
        <v>50</v>
      </c>
      <c r="B14" s="54">
        <v>80.58</v>
      </c>
      <c r="C14" s="55" t="s">
        <v>145</v>
      </c>
      <c r="D14" s="65">
        <v>22528.0</v>
      </c>
      <c r="E14" s="64"/>
      <c r="F14" s="66" t="s">
        <v>146</v>
      </c>
      <c r="G14" s="57" t="s">
        <v>43</v>
      </c>
      <c r="H14" s="58">
        <v>70.0</v>
      </c>
      <c r="I14" s="67">
        <v>75.0</v>
      </c>
      <c r="J14" s="60">
        <v>-77.0</v>
      </c>
      <c r="K14" s="61">
        <v>94.0</v>
      </c>
      <c r="L14" s="45">
        <v>100.0</v>
      </c>
      <c r="M14" s="45">
        <v>102.0</v>
      </c>
      <c r="N14" s="46">
        <f t="shared" si="1"/>
        <v>75</v>
      </c>
      <c r="O14" s="46">
        <f t="shared" si="2"/>
        <v>102</v>
      </c>
      <c r="P14" s="46">
        <f t="shared" si="3"/>
        <v>177</v>
      </c>
      <c r="Q14" s="47">
        <f t="shared" si="4"/>
        <v>215.7316595</v>
      </c>
      <c r="R14" s="47" t="str">
        <f t="shared" si="5"/>
        <v>#N/A</v>
      </c>
      <c r="S14" s="62" t="s">
        <v>44</v>
      </c>
      <c r="T14" s="62" t="s">
        <v>147</v>
      </c>
      <c r="U14" s="49">
        <f t="shared" si="6"/>
        <v>1.218822935</v>
      </c>
      <c r="V14" s="50">
        <f>R5</f>
        <v>44584</v>
      </c>
      <c r="W14" s="51" t="str">
        <f t="shared" si="7"/>
        <v>m</v>
      </c>
      <c r="X14" s="51">
        <f t="shared" si="8"/>
        <v>61</v>
      </c>
      <c r="Y14" s="51">
        <f t="shared" si="9"/>
        <v>1</v>
      </c>
      <c r="Z14" s="52" t="str">
        <f>IF(Y14=1,LOOKUP(X14,'[1]Meltzer-Faber'!A3:A63,'[1]Meltzer-Faber'!B3:B63))</f>
        <v>#N/A</v>
      </c>
      <c r="AA14" s="63" t="str">
        <f>IF(Y14=1,LOOKUP(X14,'[1]Meltzer-Faber'!A3:A63,'[1]Meltzer-Faber'!C3:C63))</f>
        <v>#N/A</v>
      </c>
      <c r="AB14" s="52" t="str">
        <f t="shared" si="10"/>
        <v>#N/A</v>
      </c>
    </row>
    <row r="15" ht="19.5" customHeight="1">
      <c r="A15" s="53" t="s">
        <v>142</v>
      </c>
      <c r="B15" s="120">
        <v>98.22</v>
      </c>
      <c r="C15" s="126" t="s">
        <v>145</v>
      </c>
      <c r="D15" s="127">
        <v>21701.0</v>
      </c>
      <c r="E15" s="128"/>
      <c r="F15" s="129" t="s">
        <v>148</v>
      </c>
      <c r="G15" s="129" t="s">
        <v>94</v>
      </c>
      <c r="H15" s="58">
        <v>87.0</v>
      </c>
      <c r="I15" s="67">
        <v>-92.0</v>
      </c>
      <c r="J15" s="60">
        <v>-92.0</v>
      </c>
      <c r="K15" s="61">
        <v>100.0</v>
      </c>
      <c r="L15" s="45">
        <v>105.0</v>
      </c>
      <c r="M15" s="45">
        <v>107.0</v>
      </c>
      <c r="N15" s="46">
        <f t="shared" si="1"/>
        <v>87</v>
      </c>
      <c r="O15" s="46">
        <f t="shared" si="2"/>
        <v>107</v>
      </c>
      <c r="P15" s="46">
        <f t="shared" si="3"/>
        <v>194</v>
      </c>
      <c r="Q15" s="47">
        <f t="shared" si="4"/>
        <v>216.565868</v>
      </c>
      <c r="R15" s="47" t="str">
        <f t="shared" si="5"/>
        <v>#N/A</v>
      </c>
      <c r="S15" s="62"/>
      <c r="T15" s="62"/>
      <c r="U15" s="49">
        <f t="shared" si="6"/>
        <v>1.116318907</v>
      </c>
      <c r="V15" s="50">
        <f>R5</f>
        <v>44584</v>
      </c>
      <c r="W15" s="51" t="str">
        <f t="shared" si="7"/>
        <v>m</v>
      </c>
      <c r="X15" s="51">
        <f t="shared" si="8"/>
        <v>63</v>
      </c>
      <c r="Y15" s="51">
        <f t="shared" si="9"/>
        <v>1</v>
      </c>
      <c r="Z15" s="52" t="str">
        <f>IF(Y15=1,LOOKUP(X15,'[1]Meltzer-Faber'!A3:A63,'[1]Meltzer-Faber'!B3:B63))</f>
        <v>#N/A</v>
      </c>
      <c r="AA15" s="63" t="str">
        <f>IF(Y15=1,LOOKUP(X15,'[1]Meltzer-Faber'!A3:A63,'[1]Meltzer-Faber'!C3:C63))</f>
        <v>#N/A</v>
      </c>
      <c r="AB15" s="52" t="str">
        <f t="shared" si="10"/>
        <v>#N/A</v>
      </c>
    </row>
    <row r="16" ht="19.5" customHeight="1">
      <c r="A16" s="53" t="s">
        <v>142</v>
      </c>
      <c r="B16" s="120">
        <v>100.72</v>
      </c>
      <c r="C16" s="126" t="s">
        <v>145</v>
      </c>
      <c r="D16" s="127">
        <v>21342.0</v>
      </c>
      <c r="E16" s="128"/>
      <c r="F16" s="129" t="s">
        <v>149</v>
      </c>
      <c r="G16" s="129" t="s">
        <v>94</v>
      </c>
      <c r="H16" s="58">
        <v>55.0</v>
      </c>
      <c r="I16" s="67">
        <v>-57.0</v>
      </c>
      <c r="J16" s="60">
        <v>57.0</v>
      </c>
      <c r="K16" s="61">
        <v>60.0</v>
      </c>
      <c r="L16" s="45">
        <v>65.0</v>
      </c>
      <c r="M16" s="45">
        <v>-70.0</v>
      </c>
      <c r="N16" s="46">
        <f t="shared" si="1"/>
        <v>57</v>
      </c>
      <c r="O16" s="46">
        <f t="shared" si="2"/>
        <v>65</v>
      </c>
      <c r="P16" s="46">
        <f t="shared" si="3"/>
        <v>122</v>
      </c>
      <c r="Q16" s="47">
        <f t="shared" si="4"/>
        <v>134.9271193</v>
      </c>
      <c r="R16" s="47" t="str">
        <f t="shared" si="5"/>
        <v>#N/A</v>
      </c>
      <c r="S16" s="62"/>
      <c r="T16" s="62"/>
      <c r="U16" s="49">
        <f t="shared" si="6"/>
        <v>1.105959995</v>
      </c>
      <c r="V16" s="50">
        <f>R5</f>
        <v>44584</v>
      </c>
      <c r="W16" s="51" t="str">
        <f t="shared" si="7"/>
        <v>m</v>
      </c>
      <c r="X16" s="51">
        <f t="shared" si="8"/>
        <v>64</v>
      </c>
      <c r="Y16" s="51">
        <f t="shared" si="9"/>
        <v>1</v>
      </c>
      <c r="Z16" s="52" t="str">
        <f>IF(Y16=1,LOOKUP(X16,'[1]Meltzer-Faber'!A3:A63,'[1]Meltzer-Faber'!B3:B63))</f>
        <v>#N/A</v>
      </c>
      <c r="AA16" s="63" t="str">
        <f>IF(Y16=1,LOOKUP(X16,'[1]Meltzer-Faber'!A3:A63,'[1]Meltzer-Faber'!C3:C63))</f>
        <v>#N/A</v>
      </c>
      <c r="AB16" s="52" t="str">
        <f t="shared" si="10"/>
        <v>#N/A</v>
      </c>
    </row>
    <row r="17" ht="19.5" customHeight="1">
      <c r="A17" s="53" t="s">
        <v>142</v>
      </c>
      <c r="B17" s="120">
        <v>101.66</v>
      </c>
      <c r="C17" s="126" t="s">
        <v>150</v>
      </c>
      <c r="D17" s="127">
        <v>16053.0</v>
      </c>
      <c r="E17" s="128"/>
      <c r="F17" s="129" t="s">
        <v>151</v>
      </c>
      <c r="G17" s="129" t="s">
        <v>43</v>
      </c>
      <c r="H17" s="58">
        <v>50.0</v>
      </c>
      <c r="I17" s="67">
        <v>55.0</v>
      </c>
      <c r="J17" s="60">
        <v>57.0</v>
      </c>
      <c r="K17" s="61">
        <v>65.0</v>
      </c>
      <c r="L17" s="45">
        <v>70.0</v>
      </c>
      <c r="M17" s="45">
        <v>72.0</v>
      </c>
      <c r="N17" s="46">
        <f t="shared" si="1"/>
        <v>57</v>
      </c>
      <c r="O17" s="46">
        <f t="shared" si="2"/>
        <v>72</v>
      </c>
      <c r="P17" s="46">
        <f t="shared" si="3"/>
        <v>129</v>
      </c>
      <c r="Q17" s="47">
        <f t="shared" si="4"/>
        <v>142.1929466</v>
      </c>
      <c r="R17" s="47" t="str">
        <f t="shared" si="5"/>
        <v>#N/A</v>
      </c>
      <c r="S17" s="62"/>
      <c r="T17" s="62"/>
      <c r="U17" s="49">
        <f t="shared" si="6"/>
        <v>1.102270904</v>
      </c>
      <c r="V17" s="50">
        <f>R5</f>
        <v>44584</v>
      </c>
      <c r="W17" s="51" t="str">
        <f t="shared" si="7"/>
        <v>m</v>
      </c>
      <c r="X17" s="51">
        <f t="shared" si="8"/>
        <v>79</v>
      </c>
      <c r="Y17" s="51">
        <f t="shared" si="9"/>
        <v>1</v>
      </c>
      <c r="Z17" s="52" t="str">
        <f>IF(Y17=1,LOOKUP(X17,'[1]Meltzer-Faber'!A3:A63,'[1]Meltzer-Faber'!B3:B63))</f>
        <v>#N/A</v>
      </c>
      <c r="AA17" s="63" t="str">
        <f>IF(Y17=1,LOOKUP(X17,'[1]Meltzer-Faber'!A3:A63,'[1]Meltzer-Faber'!C3:C63))</f>
        <v>#N/A</v>
      </c>
      <c r="AB17" s="52" t="str">
        <f t="shared" si="10"/>
        <v>#N/A</v>
      </c>
    </row>
    <row r="18" ht="19.5" customHeight="1">
      <c r="A18" s="53" t="s">
        <v>61</v>
      </c>
      <c r="B18" s="120">
        <v>93.88</v>
      </c>
      <c r="C18" s="126" t="s">
        <v>152</v>
      </c>
      <c r="D18" s="127">
        <v>14761.0</v>
      </c>
      <c r="E18" s="128"/>
      <c r="F18" s="129" t="s">
        <v>153</v>
      </c>
      <c r="G18" s="129" t="s">
        <v>43</v>
      </c>
      <c r="H18" s="58">
        <v>35.0</v>
      </c>
      <c r="I18" s="67">
        <v>40.0</v>
      </c>
      <c r="J18" s="60">
        <v>42.0</v>
      </c>
      <c r="K18" s="61">
        <v>45.0</v>
      </c>
      <c r="L18" s="45">
        <v>50.0</v>
      </c>
      <c r="M18" s="45">
        <v>52.0</v>
      </c>
      <c r="N18" s="46">
        <f t="shared" si="1"/>
        <v>42</v>
      </c>
      <c r="O18" s="46">
        <f t="shared" si="2"/>
        <v>52</v>
      </c>
      <c r="P18" s="46">
        <f t="shared" si="3"/>
        <v>94</v>
      </c>
      <c r="Q18" s="47">
        <f t="shared" si="4"/>
        <v>106.818591</v>
      </c>
      <c r="R18" s="47" t="str">
        <f t="shared" si="5"/>
        <v>#N/A</v>
      </c>
      <c r="S18" s="62" t="s">
        <v>44</v>
      </c>
      <c r="T18" s="62" t="s">
        <v>44</v>
      </c>
      <c r="U18" s="49">
        <f t="shared" si="6"/>
        <v>1.136367989</v>
      </c>
      <c r="V18" s="50">
        <f>R5</f>
        <v>44584</v>
      </c>
      <c r="W18" s="51" t="str">
        <f t="shared" si="7"/>
        <v>m</v>
      </c>
      <c r="X18" s="51">
        <f t="shared" si="8"/>
        <v>82</v>
      </c>
      <c r="Y18" s="51">
        <f t="shared" si="9"/>
        <v>1</v>
      </c>
      <c r="Z18" s="52" t="str">
        <f>IF(Y18=1,LOOKUP(X18,'[1]Meltzer-Faber'!A3:A63,'[1]Meltzer-Faber'!B3:B63))</f>
        <v>#N/A</v>
      </c>
      <c r="AA18" s="63" t="str">
        <f>IF(Y18=1,LOOKUP(X18,'[1]Meltzer-Faber'!A3:A63,'[1]Meltzer-Faber'!C3:C63))</f>
        <v>#N/A</v>
      </c>
      <c r="AB18" s="52" t="str">
        <f t="shared" si="10"/>
        <v>#N/A</v>
      </c>
    </row>
    <row r="19" ht="19.5" customHeight="1">
      <c r="A19" s="53"/>
      <c r="B19" s="120"/>
      <c r="C19" s="126"/>
      <c r="D19" s="127"/>
      <c r="E19" s="128"/>
      <c r="F19" s="129"/>
      <c r="G19" s="129"/>
      <c r="H19" s="58"/>
      <c r="I19" s="67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44584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IF(Y19=1,LOOKUP(X19,'[1]Meltzer-Faber'!A3:A63,'[1]Meltzer-Faber'!B3:B63))</f>
        <v>0</v>
      </c>
      <c r="AA19" s="63" t="b">
        <f>IF(Y19=1,LOOKUP(X19,'[1]Meltzer-Faber'!A3:A63,'[1]Meltzer-Faber'!C3:C63))</f>
        <v>0</v>
      </c>
      <c r="AB19" s="52" t="str">
        <f t="shared" si="10"/>
        <v/>
      </c>
    </row>
    <row r="20" ht="19.5" customHeight="1">
      <c r="A20" s="53"/>
      <c r="B20" s="120"/>
      <c r="C20" s="126"/>
      <c r="D20" s="127"/>
      <c r="E20" s="128"/>
      <c r="F20" s="129"/>
      <c r="G20" s="129"/>
      <c r="H20" s="58"/>
      <c r="I20" s="67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44584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IF(Y20=1,LOOKUP(X20,'[1]Meltzer-Faber'!A3:A63,'[1]Meltzer-Faber'!B3:B63))</f>
        <v>0</v>
      </c>
      <c r="AA20" s="63" t="b">
        <f>IF(Y20=1,LOOKUP(X20,'[1]Meltzer-Faber'!A3:A63,'[1]Meltzer-Faber'!C3:C63))</f>
        <v>0</v>
      </c>
      <c r="AB20" s="52" t="str">
        <f t="shared" si="10"/>
        <v/>
      </c>
    </row>
    <row r="21" ht="19.5" customHeight="1">
      <c r="A21" s="53"/>
      <c r="B21" s="120"/>
      <c r="C21" s="126"/>
      <c r="D21" s="127"/>
      <c r="E21" s="128"/>
      <c r="F21" s="129"/>
      <c r="G21" s="129"/>
      <c r="H21" s="58"/>
      <c r="I21" s="67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44584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IF(Y21=1,LOOKUP(X21,'[1]Meltzer-Faber'!A3:A63,'[1]Meltzer-Faber'!B3:B63))</f>
        <v>0</v>
      </c>
      <c r="AA21" s="63" t="b">
        <f>IF(Y21=1,LOOKUP(X21,'[1]Meltzer-Faber'!A3:A63,'[1]Meltzer-Faber'!C3:C63))</f>
        <v>0</v>
      </c>
      <c r="AB21" s="52" t="str">
        <f t="shared" si="10"/>
        <v/>
      </c>
    </row>
    <row r="22" ht="19.5" customHeight="1">
      <c r="A22" s="53"/>
      <c r="B22" s="120"/>
      <c r="C22" s="126"/>
      <c r="D22" s="127"/>
      <c r="E22" s="128"/>
      <c r="F22" s="129"/>
      <c r="G22" s="129"/>
      <c r="H22" s="58"/>
      <c r="I22" s="67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44584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IF(Y22=1,LOOKUP(X22,'[1]Meltzer-Faber'!A3:A63,'[1]Meltzer-Faber'!B3:B63))</f>
        <v>0</v>
      </c>
      <c r="AA22" s="63" t="b">
        <f>IF(Y22=1,LOOKUP(X22,'[1]Meltzer-Faber'!A3:A63,'[1]Meltzer-Faber'!C3:C63))</f>
        <v>0</v>
      </c>
      <c r="AB22" s="52" t="str">
        <f t="shared" si="10"/>
        <v/>
      </c>
    </row>
    <row r="23" ht="19.5" customHeight="1">
      <c r="A23" s="53"/>
      <c r="B23" s="120"/>
      <c r="C23" s="126"/>
      <c r="D23" s="126"/>
      <c r="E23" s="128"/>
      <c r="F23" s="129"/>
      <c r="G23" s="129"/>
      <c r="H23" s="58"/>
      <c r="I23" s="67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44584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IF(Y23=1,LOOKUP(X23,'[1]Meltzer-Faber'!A3:A63,'[1]Meltzer-Faber'!B3:B63))</f>
        <v>0</v>
      </c>
      <c r="AA23" s="63" t="b">
        <f>IF(Y23=1,LOOKUP(X23,'[1]Meltzer-Faber'!A3:A63,'[1]Meltzer-Faber'!C3:C63))</f>
        <v>0</v>
      </c>
      <c r="AB23" s="52" t="str">
        <f t="shared" si="10"/>
        <v/>
      </c>
    </row>
    <row r="24" ht="19.5" customHeight="1">
      <c r="A24" s="125"/>
      <c r="B24" s="120"/>
      <c r="C24" s="126"/>
      <c r="D24" s="127"/>
      <c r="E24" s="128"/>
      <c r="F24" s="129"/>
      <c r="G24" s="129"/>
      <c r="H24" s="58"/>
      <c r="I24" s="67"/>
      <c r="J24" s="131"/>
      <c r="K24" s="61"/>
      <c r="L24" s="45"/>
      <c r="M24" s="45"/>
      <c r="N24" s="46">
        <f t="shared" si="1"/>
        <v>0</v>
      </c>
      <c r="O24" s="46">
        <f t="shared" si="2"/>
        <v>0</v>
      </c>
      <c r="P24" s="83">
        <f t="shared" si="3"/>
        <v>0</v>
      </c>
      <c r="Q24" s="47" t="str">
        <f t="shared" si="4"/>
        <v/>
      </c>
      <c r="R24" s="47" t="str">
        <f t="shared" si="5"/>
        <v/>
      </c>
      <c r="S24" s="84"/>
      <c r="T24" s="84"/>
      <c r="U24" s="49" t="str">
        <f t="shared" si="6"/>
        <v/>
      </c>
      <c r="V24" s="50">
        <f>R5</f>
        <v>44584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IF(Y24=1,LOOKUP(X24,'[1]Meltzer-Faber'!A3:A63,'[1]Meltzer-Faber'!B3:B63))</f>
        <v>0</v>
      </c>
      <c r="AA24" s="63" t="b">
        <f>IF(Y24=1,LOOKUP(X24,'[1]Meltzer-Faber'!A3:A63,'[1]Meltzer-Faber'!C3:C63))</f>
        <v>0</v>
      </c>
      <c r="AB24" s="52" t="str">
        <f t="shared" si="10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B27" s="132"/>
      <c r="C27" s="16" t="s">
        <v>102</v>
      </c>
      <c r="G27" s="97" t="s">
        <v>66</v>
      </c>
      <c r="H27" s="16">
        <v>1.0</v>
      </c>
      <c r="I27" s="16" t="s">
        <v>154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B28" s="132"/>
      <c r="C28" s="16"/>
      <c r="G28" s="98" t="s">
        <v>44</v>
      </c>
      <c r="H28" s="16">
        <v>2.0</v>
      </c>
      <c r="I28" s="16" t="s">
        <v>133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B29" s="132"/>
      <c r="C29" s="16"/>
      <c r="G29" s="99"/>
      <c r="H29" s="16">
        <v>3.0</v>
      </c>
      <c r="I29" s="16" t="s">
        <v>155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B30" s="132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B31" s="132"/>
      <c r="C31" s="16"/>
      <c r="G31" s="99" t="s">
        <v>71</v>
      </c>
      <c r="H31" s="16" t="s">
        <v>156</v>
      </c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 t="s">
        <v>157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B33" s="132"/>
      <c r="C33" s="16" t="s">
        <v>75</v>
      </c>
      <c r="G33" s="99" t="s">
        <v>76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 t="s">
        <v>75</v>
      </c>
      <c r="G35" s="99" t="s">
        <v>79</v>
      </c>
      <c r="H35" s="16" t="s">
        <v>158</v>
      </c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 t="s">
        <v>159</v>
      </c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 t="s">
        <v>160</v>
      </c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</row>
    <row r="239" ht="15.7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</row>
    <row r="240" ht="15.7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</row>
    <row r="241" ht="15.7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</row>
    <row r="242" ht="15.7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</row>
    <row r="243" ht="15.7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</row>
    <row r="244" ht="15.7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</row>
    <row r="245" ht="15.7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</row>
    <row r="246" ht="15.7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</row>
    <row r="247" ht="15.7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</row>
    <row r="248" ht="15.7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</row>
    <row r="249" ht="15.7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</row>
    <row r="250" ht="15.7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</row>
    <row r="251" ht="15.7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</row>
    <row r="252" ht="15.7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</row>
    <row r="253" ht="15.7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</row>
    <row r="254" ht="15.7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</row>
    <row r="255" ht="15.7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</row>
    <row r="256" ht="15.7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</row>
    <row r="257" ht="15.7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</row>
    <row r="258" ht="15.7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</row>
    <row r="259" ht="15.7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</row>
    <row r="260" ht="15.7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</row>
    <row r="261" ht="15.7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</row>
    <row r="262" ht="15.7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</row>
    <row r="263" ht="15.7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</row>
    <row r="264" ht="15.7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</row>
    <row r="265" ht="15.7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</row>
    <row r="266" ht="15.7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</row>
    <row r="267" ht="15.7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</row>
    <row r="268" ht="15.7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</row>
    <row r="269" ht="15.7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</row>
    <row r="270" ht="15.7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</row>
    <row r="271" ht="15.7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</row>
    <row r="272" ht="15.7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</row>
    <row r="273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</row>
    <row r="274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</row>
    <row r="275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</row>
    <row r="27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</row>
    <row r="277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</row>
    <row r="278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</row>
    <row r="279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</row>
    <row r="280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</row>
    <row r="281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</row>
    <row r="282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</row>
    <row r="283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</row>
    <row r="284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</row>
    <row r="285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</row>
    <row r="28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</row>
    <row r="287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</row>
    <row r="288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</row>
    <row r="289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</row>
    <row r="290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</row>
    <row r="291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</row>
    <row r="292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</row>
    <row r="293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</row>
    <row r="294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</row>
    <row r="295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</row>
    <row r="29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</row>
    <row r="297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</row>
    <row r="298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</row>
    <row r="299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</row>
    <row r="300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</row>
    <row r="301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</row>
    <row r="302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</row>
    <row r="303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</row>
    <row r="304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</row>
    <row r="305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</row>
    <row r="30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</row>
    <row r="307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</row>
    <row r="308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</row>
    <row r="309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</row>
    <row r="310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</row>
    <row r="311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</row>
    <row r="312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</row>
    <row r="313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</row>
    <row r="314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</row>
    <row r="315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</row>
    <row r="31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</row>
    <row r="317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</row>
    <row r="318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</row>
    <row r="319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</row>
    <row r="320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</row>
    <row r="321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</row>
    <row r="322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</row>
    <row r="323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</row>
    <row r="324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</row>
    <row r="325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</row>
    <row r="32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</row>
    <row r="327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</row>
    <row r="328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</row>
    <row r="329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</row>
    <row r="330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</row>
    <row r="331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</row>
    <row r="332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</row>
    <row r="333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</row>
    <row r="334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</row>
    <row r="335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</row>
    <row r="3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</row>
    <row r="337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</row>
    <row r="338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</row>
    <row r="339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</row>
    <row r="340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</row>
    <row r="341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</row>
    <row r="342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</row>
    <row r="343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</row>
    <row r="344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</row>
    <row r="345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</row>
    <row r="34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</row>
    <row r="347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</row>
    <row r="348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</row>
    <row r="349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</row>
    <row r="350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</row>
    <row r="351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</row>
    <row r="352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</row>
    <row r="353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</row>
    <row r="354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</row>
    <row r="355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</row>
    <row r="35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</row>
    <row r="357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</row>
    <row r="358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</row>
    <row r="359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</row>
    <row r="360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</row>
    <row r="361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</row>
    <row r="362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</row>
    <row r="363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</row>
    <row r="364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</row>
    <row r="365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</row>
    <row r="36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</row>
    <row r="367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</row>
    <row r="368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</row>
    <row r="369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</row>
    <row r="370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</row>
    <row r="371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</row>
    <row r="372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</row>
    <row r="373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</row>
    <row r="374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</row>
    <row r="375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</row>
    <row r="37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</row>
    <row r="377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</row>
    <row r="378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</row>
    <row r="379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</row>
    <row r="380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</row>
    <row r="381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</row>
    <row r="382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</row>
    <row r="383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</row>
    <row r="384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</row>
    <row r="385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</row>
    <row r="38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</row>
    <row r="387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</row>
    <row r="388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</row>
    <row r="389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</row>
    <row r="390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</row>
    <row r="391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</row>
    <row r="392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</row>
    <row r="393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</row>
    <row r="394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</row>
    <row r="395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</row>
    <row r="39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</row>
    <row r="397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</row>
    <row r="398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</row>
    <row r="399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</row>
    <row r="400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</row>
    <row r="401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</row>
    <row r="402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</row>
    <row r="403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</row>
    <row r="404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</row>
    <row r="405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</row>
    <row r="40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</row>
    <row r="407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</row>
    <row r="408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</row>
    <row r="409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</row>
    <row r="410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</row>
    <row r="411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</row>
    <row r="412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</row>
    <row r="413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</row>
    <row r="414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</row>
    <row r="415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</row>
    <row r="41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</row>
    <row r="417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</row>
    <row r="418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</row>
    <row r="419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</row>
    <row r="420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</row>
    <row r="421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</row>
    <row r="422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</row>
    <row r="423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</row>
    <row r="424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</row>
    <row r="425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</row>
    <row r="42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</row>
    <row r="427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</row>
    <row r="428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</row>
    <row r="429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</row>
    <row r="430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</row>
    <row r="431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</row>
    <row r="432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</row>
    <row r="433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</row>
    <row r="434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</row>
    <row r="435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</row>
    <row r="4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</row>
    <row r="437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</row>
    <row r="438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</row>
    <row r="439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</row>
    <row r="440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</row>
    <row r="441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</row>
    <row r="442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</row>
    <row r="443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</row>
    <row r="444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</row>
    <row r="445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</row>
    <row r="44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</row>
    <row r="447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</row>
    <row r="448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</row>
    <row r="449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</row>
    <row r="450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</row>
    <row r="451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</row>
    <row r="452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</row>
    <row r="453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</row>
    <row r="454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</row>
    <row r="455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</row>
    <row r="45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</row>
    <row r="457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</row>
    <row r="458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</row>
    <row r="459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</row>
    <row r="460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</row>
    <row r="461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</row>
    <row r="462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</row>
    <row r="463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</row>
    <row r="464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</row>
    <row r="465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</row>
    <row r="46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</row>
    <row r="467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</row>
    <row r="468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</row>
    <row r="469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</row>
    <row r="470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</row>
    <row r="471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</row>
    <row r="472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</row>
    <row r="473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</row>
    <row r="474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</row>
    <row r="475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</row>
    <row r="47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</row>
    <row r="477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</row>
    <row r="478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</row>
    <row r="479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</row>
    <row r="480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</row>
    <row r="481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</row>
    <row r="482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</row>
    <row r="483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</row>
    <row r="484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</row>
    <row r="485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</row>
    <row r="48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</row>
    <row r="487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</row>
    <row r="488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</row>
    <row r="489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</row>
    <row r="490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</row>
    <row r="491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</row>
    <row r="492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</row>
    <row r="493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</row>
    <row r="494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</row>
    <row r="495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</row>
    <row r="49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</row>
    <row r="497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</row>
    <row r="498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</row>
    <row r="499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</row>
    <row r="500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</row>
    <row r="501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</row>
    <row r="502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</row>
    <row r="503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</row>
    <row r="504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</row>
    <row r="505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</row>
    <row r="50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</row>
    <row r="507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</row>
    <row r="508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</row>
    <row r="509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</row>
    <row r="510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</row>
    <row r="511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</row>
    <row r="512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</row>
    <row r="513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</row>
    <row r="514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</row>
    <row r="515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</row>
    <row r="51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</row>
    <row r="517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</row>
    <row r="518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</row>
    <row r="519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</row>
    <row r="520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</row>
    <row r="521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</row>
    <row r="522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</row>
    <row r="523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</row>
    <row r="524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</row>
    <row r="525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</row>
    <row r="52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</row>
    <row r="527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</row>
    <row r="528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</row>
    <row r="529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</row>
    <row r="530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</row>
    <row r="531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</row>
    <row r="532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</row>
    <row r="533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</row>
    <row r="534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</row>
    <row r="535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</row>
    <row r="5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</row>
    <row r="537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</row>
    <row r="538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</row>
    <row r="539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</row>
    <row r="540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</row>
    <row r="541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</row>
    <row r="542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</row>
    <row r="543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</row>
    <row r="544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</row>
    <row r="545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</row>
    <row r="54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</row>
    <row r="547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</row>
    <row r="548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</row>
    <row r="549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</row>
    <row r="550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</row>
    <row r="551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</row>
    <row r="552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</row>
    <row r="553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</row>
    <row r="554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</row>
    <row r="555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</row>
    <row r="55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</row>
    <row r="557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</row>
    <row r="558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</row>
    <row r="559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</row>
    <row r="560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</row>
    <row r="561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</row>
    <row r="562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</row>
    <row r="563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</row>
    <row r="564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</row>
    <row r="565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</row>
    <row r="56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</row>
    <row r="567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</row>
    <row r="568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</row>
    <row r="569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</row>
    <row r="570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</row>
    <row r="571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</row>
    <row r="572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</row>
    <row r="573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</row>
    <row r="574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</row>
    <row r="575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</row>
    <row r="57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</row>
    <row r="577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</row>
    <row r="578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</row>
    <row r="579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</row>
    <row r="580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</row>
    <row r="581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</row>
    <row r="582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</row>
    <row r="583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</row>
    <row r="584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</row>
    <row r="585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</row>
    <row r="58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</row>
    <row r="587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</row>
    <row r="588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</row>
    <row r="589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</row>
    <row r="590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</row>
    <row r="591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</row>
    <row r="592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</row>
    <row r="593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</row>
    <row r="594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</row>
    <row r="595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</row>
    <row r="59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</row>
    <row r="597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</row>
    <row r="598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</row>
    <row r="599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</row>
    <row r="600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</row>
    <row r="601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</row>
    <row r="602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</row>
    <row r="603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</row>
    <row r="604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</row>
    <row r="605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</row>
    <row r="60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</row>
    <row r="607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</row>
    <row r="608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</row>
    <row r="609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</row>
    <row r="610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</row>
    <row r="611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</row>
    <row r="612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</row>
    <row r="613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</row>
    <row r="614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</row>
    <row r="615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</row>
    <row r="61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</row>
    <row r="617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</row>
    <row r="618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</row>
    <row r="619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</row>
    <row r="620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</row>
    <row r="621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</row>
    <row r="622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</row>
    <row r="623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</row>
    <row r="624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</row>
    <row r="625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</row>
    <row r="62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</row>
    <row r="627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</row>
    <row r="628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</row>
    <row r="629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</row>
    <row r="630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</row>
    <row r="631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</row>
    <row r="632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</row>
    <row r="633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</row>
    <row r="634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</row>
    <row r="635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</row>
    <row r="6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</row>
    <row r="637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</row>
    <row r="638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</row>
    <row r="639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</row>
    <row r="640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</row>
    <row r="641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</row>
    <row r="642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</row>
    <row r="643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</row>
    <row r="644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</row>
    <row r="645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</row>
    <row r="64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</row>
    <row r="647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</row>
    <row r="648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</row>
    <row r="649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</row>
    <row r="650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</row>
    <row r="651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</row>
    <row r="652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</row>
    <row r="653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</row>
    <row r="654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</row>
    <row r="655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</row>
    <row r="65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</row>
    <row r="657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</row>
    <row r="658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</row>
    <row r="659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</row>
    <row r="660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</row>
    <row r="661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</row>
    <row r="662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</row>
    <row r="663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</row>
    <row r="664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</row>
    <row r="665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</row>
    <row r="66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</row>
    <row r="667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</row>
    <row r="668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</row>
    <row r="669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</row>
    <row r="670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</row>
    <row r="671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</row>
    <row r="672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</row>
    <row r="673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</row>
    <row r="674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</row>
    <row r="675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</row>
    <row r="67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</row>
    <row r="677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</row>
    <row r="678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</row>
    <row r="679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</row>
    <row r="680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</row>
    <row r="681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</row>
    <row r="682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</row>
    <row r="683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</row>
    <row r="684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</row>
    <row r="685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</row>
    <row r="68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</row>
    <row r="687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</row>
    <row r="688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</row>
    <row r="689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</row>
    <row r="690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</row>
    <row r="691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</row>
    <row r="692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</row>
    <row r="693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</row>
    <row r="694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</row>
    <row r="695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</row>
    <row r="69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</row>
    <row r="697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</row>
    <row r="698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</row>
    <row r="699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</row>
    <row r="700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</row>
    <row r="701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</row>
    <row r="702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</row>
    <row r="703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</row>
    <row r="704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</row>
    <row r="705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</row>
    <row r="70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</row>
    <row r="707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</row>
    <row r="708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</row>
    <row r="709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</row>
    <row r="710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</row>
    <row r="711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</row>
    <row r="712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</row>
    <row r="713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</row>
    <row r="714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</row>
    <row r="715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</row>
    <row r="71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</row>
    <row r="717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</row>
    <row r="718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</row>
    <row r="719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</row>
    <row r="720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</row>
    <row r="721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</row>
    <row r="722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</row>
    <row r="723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</row>
    <row r="724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</row>
    <row r="725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</row>
    <row r="72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</row>
    <row r="727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</row>
    <row r="728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</row>
    <row r="729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</row>
    <row r="730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</row>
    <row r="731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</row>
    <row r="732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</row>
    <row r="733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</row>
    <row r="734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</row>
    <row r="735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</row>
    <row r="7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</row>
    <row r="737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</row>
    <row r="738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</row>
    <row r="739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</row>
    <row r="740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</row>
    <row r="741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</row>
    <row r="742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</row>
    <row r="743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</row>
    <row r="744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</row>
    <row r="745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</row>
    <row r="74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</row>
    <row r="747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</row>
    <row r="748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</row>
    <row r="749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</row>
    <row r="750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</row>
    <row r="751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</row>
    <row r="752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</row>
    <row r="753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</row>
    <row r="754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</row>
    <row r="755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</row>
    <row r="75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</row>
    <row r="757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</row>
    <row r="758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</row>
    <row r="759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</row>
    <row r="760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</row>
    <row r="761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</row>
    <row r="762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</row>
    <row r="763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</row>
    <row r="764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</row>
    <row r="765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</row>
    <row r="76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</row>
    <row r="767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</row>
    <row r="768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</row>
    <row r="769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</row>
    <row r="770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</row>
    <row r="771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</row>
    <row r="772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</row>
    <row r="773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</row>
    <row r="774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</row>
    <row r="775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</row>
    <row r="77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</row>
    <row r="777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</row>
    <row r="778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</row>
    <row r="779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</row>
    <row r="780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</row>
    <row r="781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</row>
    <row r="782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</row>
    <row r="783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</row>
    <row r="784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</row>
    <row r="785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</row>
    <row r="78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</row>
    <row r="787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</row>
    <row r="788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</row>
    <row r="789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</row>
    <row r="790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</row>
    <row r="791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</row>
    <row r="792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</row>
    <row r="793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</row>
    <row r="794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</row>
    <row r="795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</row>
    <row r="79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</row>
    <row r="797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</row>
    <row r="798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</row>
    <row r="799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</row>
    <row r="800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</row>
    <row r="801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</row>
    <row r="802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</row>
    <row r="803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</row>
    <row r="804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</row>
    <row r="805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</row>
    <row r="80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</row>
    <row r="807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</row>
    <row r="808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</row>
    <row r="809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</row>
    <row r="810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</row>
    <row r="811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</row>
    <row r="812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</row>
    <row r="813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</row>
    <row r="814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</row>
    <row r="815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</row>
    <row r="81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</row>
    <row r="817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</row>
    <row r="818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</row>
    <row r="819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</row>
    <row r="820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</row>
    <row r="821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</row>
    <row r="822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</row>
    <row r="823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</row>
    <row r="824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</row>
    <row r="825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</row>
    <row r="82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</row>
    <row r="827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</row>
    <row r="828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</row>
    <row r="829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</row>
    <row r="830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</row>
    <row r="831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</row>
    <row r="832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</row>
    <row r="833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</row>
    <row r="834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</row>
    <row r="835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</row>
    <row r="8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</row>
    <row r="837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</row>
    <row r="838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</row>
    <row r="839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</row>
    <row r="840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</row>
    <row r="841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</row>
    <row r="842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</row>
    <row r="843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</row>
    <row r="844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</row>
    <row r="845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</row>
    <row r="84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</row>
    <row r="847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</row>
    <row r="848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</row>
    <row r="849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</row>
    <row r="850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</row>
    <row r="851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</row>
    <row r="852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</row>
    <row r="853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</row>
    <row r="854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</row>
    <row r="855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</row>
    <row r="85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</row>
    <row r="857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</row>
    <row r="858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</row>
    <row r="859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</row>
    <row r="860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</row>
    <row r="861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</row>
    <row r="862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</row>
    <row r="863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</row>
    <row r="864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</row>
    <row r="865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</row>
    <row r="86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</row>
    <row r="867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</row>
    <row r="868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</row>
    <row r="869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</row>
    <row r="870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</row>
    <row r="871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</row>
    <row r="872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</row>
    <row r="873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</row>
    <row r="874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</row>
    <row r="875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</row>
    <row r="87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</row>
    <row r="877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</row>
    <row r="878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</row>
    <row r="879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</row>
    <row r="880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</row>
    <row r="881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</row>
    <row r="882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</row>
    <row r="883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</row>
    <row r="884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</row>
    <row r="885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</row>
    <row r="88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</row>
    <row r="887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</row>
    <row r="888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</row>
    <row r="889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</row>
    <row r="890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</row>
    <row r="891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</row>
    <row r="892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</row>
    <row r="893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</row>
    <row r="894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</row>
    <row r="895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</row>
    <row r="89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</row>
    <row r="897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</row>
    <row r="898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</row>
    <row r="899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</row>
    <row r="900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</row>
    <row r="901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</row>
    <row r="902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</row>
    <row r="903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</row>
    <row r="904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</row>
    <row r="905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</row>
    <row r="90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</row>
    <row r="907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</row>
    <row r="908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</row>
    <row r="909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</row>
    <row r="910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</row>
    <row r="911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</row>
    <row r="912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</row>
    <row r="913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</row>
    <row r="914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</row>
    <row r="915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</row>
    <row r="91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</row>
    <row r="917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</row>
    <row r="918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</row>
    <row r="919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</row>
    <row r="920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</row>
    <row r="921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</row>
    <row r="922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</row>
    <row r="923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</row>
    <row r="924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</row>
    <row r="925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</row>
    <row r="92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</row>
    <row r="927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</row>
    <row r="928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</row>
    <row r="929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</row>
    <row r="930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</row>
    <row r="931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</row>
    <row r="932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</row>
    <row r="933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</row>
    <row r="934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</row>
    <row r="935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</row>
    <row r="9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</row>
    <row r="937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</row>
    <row r="938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</row>
    <row r="939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</row>
    <row r="940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</row>
    <row r="941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</row>
    <row r="942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</row>
    <row r="943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</row>
    <row r="944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</row>
    <row r="945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</row>
    <row r="94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</row>
    <row r="947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</row>
    <row r="948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</row>
    <row r="949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</row>
    <row r="950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</row>
    <row r="951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</row>
    <row r="952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</row>
    <row r="953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</row>
    <row r="954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</row>
    <row r="955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</row>
    <row r="95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</row>
    <row r="957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</row>
    <row r="958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</row>
    <row r="959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</row>
    <row r="960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</row>
    <row r="961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</row>
    <row r="962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</row>
    <row r="963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</row>
    <row r="964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</row>
    <row r="965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</row>
    <row r="96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</row>
    <row r="967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</row>
    <row r="968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</row>
    <row r="969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</row>
    <row r="970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</row>
    <row r="971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</row>
    <row r="972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</row>
    <row r="973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</row>
    <row r="974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</row>
    <row r="975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</row>
    <row r="97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</row>
    <row r="977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</row>
    <row r="978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</row>
    <row r="979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</row>
    <row r="980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</row>
    <row r="981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</row>
    <row r="982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</row>
    <row r="983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</row>
    <row r="984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</row>
    <row r="985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</row>
    <row r="98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</row>
    <row r="987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</row>
    <row r="988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</row>
    <row r="989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</row>
    <row r="990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</row>
    <row r="991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</row>
    <row r="992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</row>
    <row r="993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</row>
    <row r="994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</row>
    <row r="995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</row>
    <row r="99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</row>
    <row r="997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</row>
    <row r="998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</row>
    <row r="999" ht="15.7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</row>
    <row r="1000" ht="15.7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</row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44584.0</v>
      </c>
      <c r="S5" s="14" t="s">
        <v>9</v>
      </c>
      <c r="T5" s="15">
        <v>6.0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 t="s">
        <v>48</v>
      </c>
      <c r="B9" s="107">
        <v>70.42</v>
      </c>
      <c r="C9" s="108" t="s">
        <v>161</v>
      </c>
      <c r="D9" s="109">
        <v>33484.0</v>
      </c>
      <c r="E9" s="108"/>
      <c r="F9" s="110" t="s">
        <v>162</v>
      </c>
      <c r="G9" s="110" t="s">
        <v>94</v>
      </c>
      <c r="H9" s="111">
        <v>72.0</v>
      </c>
      <c r="I9" s="112">
        <v>76.0</v>
      </c>
      <c r="J9" s="113">
        <v>-80.0</v>
      </c>
      <c r="K9" s="114">
        <v>92.0</v>
      </c>
      <c r="L9" s="45">
        <v>99.0</v>
      </c>
      <c r="M9" s="45">
        <v>103.0</v>
      </c>
      <c r="N9" s="46">
        <f t="shared" ref="N9:N24" si="1">IF(MAX(H9:J9)&lt;0,0,TRUNC(MAX(H9:J9)/1)*1)</f>
        <v>76</v>
      </c>
      <c r="O9" s="46">
        <f t="shared" ref="O9:O24" si="2">IF(MAX(K9:M9)&lt;0,0,TRUNC(MAX(K9:M9)/1)*1)</f>
        <v>103</v>
      </c>
      <c r="P9" s="46">
        <f t="shared" ref="P9:P24" si="3">IF(N9=0,0,IF(O9=0,0,SUM(N9:O9)))</f>
        <v>179</v>
      </c>
      <c r="Q9" s="47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235.0326366</v>
      </c>
      <c r="R9" s="47" t="str">
        <f t="shared" ref="R9:R24" si="5">IF(Y9=1,Q9*AB9,"")</f>
        <v/>
      </c>
      <c r="S9" s="48" t="s">
        <v>44</v>
      </c>
      <c r="T9" s="48" t="s">
        <v>44</v>
      </c>
      <c r="U9" s="49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>1.313031489</v>
      </c>
      <c r="V9" s="50">
        <f>R5</f>
        <v>44584</v>
      </c>
      <c r="W9" s="51" t="str">
        <f t="shared" ref="W9:W24" si="7">IF(ISNUMBER(FIND("M",C9)),"m",IF(ISNUMBER(FIND("K",C9)),"k"))</f>
        <v>m</v>
      </c>
      <c r="X9" s="51">
        <f t="shared" ref="X9:X24" si="8">IF(OR(D9="",V9=""),0,(YEAR(V9)-YEAR(D9)))</f>
        <v>31</v>
      </c>
      <c r="Y9" s="51">
        <f t="shared" ref="Y9:Y24" si="9">IF(X9&gt;34,1,0)</f>
        <v>0</v>
      </c>
      <c r="Z9" s="52" t="b">
        <f>IF(Y9=1,LOOKUP(X9,'[1]Meltzer-Faber'!A3:A63,'[1]Meltzer-Faber'!B3:B63))</f>
        <v>0</v>
      </c>
      <c r="AA9" s="52" t="b">
        <f>IF(Y9=1,LOOKUP(X9,'[1]Meltzer-Faber'!A3:A63,'[1]Meltzer-Faber'!C3:C63))</f>
        <v>0</v>
      </c>
      <c r="AB9" s="52" t="b">
        <f t="shared" ref="AB9:AB24" si="10">IF(W9="m",Z9,IF(W9="k",AA9,""))</f>
        <v>0</v>
      </c>
    </row>
    <row r="10" ht="19.5" customHeight="1">
      <c r="A10" s="53" t="s">
        <v>48</v>
      </c>
      <c r="B10" s="54">
        <v>70.77</v>
      </c>
      <c r="C10" s="55" t="s">
        <v>161</v>
      </c>
      <c r="D10" s="65">
        <v>37192.0</v>
      </c>
      <c r="E10" s="64"/>
      <c r="F10" s="66" t="s">
        <v>163</v>
      </c>
      <c r="G10" s="57" t="s">
        <v>5</v>
      </c>
      <c r="H10" s="58">
        <v>55.0</v>
      </c>
      <c r="I10" s="67">
        <v>57.0</v>
      </c>
      <c r="J10" s="60">
        <v>60.0</v>
      </c>
      <c r="K10" s="61">
        <v>77.0</v>
      </c>
      <c r="L10" s="45">
        <v>80.0</v>
      </c>
      <c r="M10" s="45">
        <v>85.0</v>
      </c>
      <c r="N10" s="46">
        <f t="shared" si="1"/>
        <v>60</v>
      </c>
      <c r="O10" s="46">
        <f t="shared" si="2"/>
        <v>85</v>
      </c>
      <c r="P10" s="46">
        <f t="shared" si="3"/>
        <v>145</v>
      </c>
      <c r="Q10" s="47">
        <f t="shared" si="4"/>
        <v>189.8289219</v>
      </c>
      <c r="R10" s="47" t="str">
        <f t="shared" si="5"/>
        <v/>
      </c>
      <c r="S10" s="62"/>
      <c r="T10" s="62"/>
      <c r="U10" s="49">
        <f t="shared" si="6"/>
        <v>1.309164979</v>
      </c>
      <c r="V10" s="50">
        <f>R5</f>
        <v>44584</v>
      </c>
      <c r="W10" s="51" t="str">
        <f t="shared" si="7"/>
        <v>m</v>
      </c>
      <c r="X10" s="51">
        <f t="shared" si="8"/>
        <v>21</v>
      </c>
      <c r="Y10" s="51">
        <f t="shared" si="9"/>
        <v>0</v>
      </c>
      <c r="Z10" s="52" t="b">
        <f>IF(Y10=1,LOOKUP(X10,'[1]Meltzer-Faber'!A3:A63,'[1]Meltzer-Faber'!B3:B63))</f>
        <v>0</v>
      </c>
      <c r="AA10" s="63" t="b">
        <f>IF(Y10=1,LOOKUP(X10,'[1]Meltzer-Faber'!A3:A63,'[1]Meltzer-Faber'!C3:C63))</f>
        <v>0</v>
      </c>
      <c r="AB10" s="52" t="b">
        <f t="shared" si="10"/>
        <v>0</v>
      </c>
    </row>
    <row r="11" ht="19.5" customHeight="1">
      <c r="A11" s="53" t="s">
        <v>48</v>
      </c>
      <c r="B11" s="54">
        <v>72.69</v>
      </c>
      <c r="C11" s="55" t="s">
        <v>161</v>
      </c>
      <c r="D11" s="65">
        <v>34156.0</v>
      </c>
      <c r="E11" s="55"/>
      <c r="F11" s="66" t="s">
        <v>164</v>
      </c>
      <c r="G11" s="115" t="s">
        <v>5</v>
      </c>
      <c r="H11" s="58">
        <v>77.0</v>
      </c>
      <c r="I11" s="67">
        <v>-81.0</v>
      </c>
      <c r="J11" s="60">
        <v>81.0</v>
      </c>
      <c r="K11" s="61">
        <v>95.0</v>
      </c>
      <c r="L11" s="45">
        <v>99.0</v>
      </c>
      <c r="M11" s="45">
        <v>102.0</v>
      </c>
      <c r="N11" s="46">
        <f t="shared" si="1"/>
        <v>81</v>
      </c>
      <c r="O11" s="46">
        <f t="shared" si="2"/>
        <v>102</v>
      </c>
      <c r="P11" s="46">
        <f t="shared" si="3"/>
        <v>183</v>
      </c>
      <c r="Q11" s="47">
        <f t="shared" si="4"/>
        <v>235.8580996</v>
      </c>
      <c r="R11" s="47" t="str">
        <f t="shared" si="5"/>
        <v/>
      </c>
      <c r="S11" s="62"/>
      <c r="T11" s="62"/>
      <c r="U11" s="49">
        <f t="shared" si="6"/>
        <v>1.288842074</v>
      </c>
      <c r="V11" s="50">
        <f>R5</f>
        <v>44584</v>
      </c>
      <c r="W11" s="51" t="str">
        <f t="shared" si="7"/>
        <v>m</v>
      </c>
      <c r="X11" s="51">
        <f t="shared" si="8"/>
        <v>29</v>
      </c>
      <c r="Y11" s="51">
        <f t="shared" si="9"/>
        <v>0</v>
      </c>
      <c r="Z11" s="52" t="b">
        <f>IF(Y11=1,LOOKUP(X11,'[1]Meltzer-Faber'!A3:A63,'[1]Meltzer-Faber'!B3:B63))</f>
        <v>0</v>
      </c>
      <c r="AA11" s="63" t="b">
        <f>IF(Y11=1,LOOKUP(X11,'[1]Meltzer-Faber'!A3:A63,'[1]Meltzer-Faber'!C3:C63))</f>
        <v>0</v>
      </c>
      <c r="AB11" s="52" t="b">
        <f t="shared" si="10"/>
        <v>0</v>
      </c>
    </row>
    <row r="12" ht="19.5" customHeight="1">
      <c r="A12" s="53"/>
      <c r="B12" s="54"/>
      <c r="C12" s="55"/>
      <c r="D12" s="65"/>
      <c r="E12" s="55"/>
      <c r="F12" s="66"/>
      <c r="G12" s="115"/>
      <c r="H12" s="58"/>
      <c r="I12" s="67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44</v>
      </c>
      <c r="T12" s="62" t="s">
        <v>44</v>
      </c>
      <c r="U12" s="49" t="str">
        <f t="shared" si="6"/>
        <v/>
      </c>
      <c r="V12" s="50">
        <f>R5</f>
        <v>44584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IF(Y12=1,LOOKUP(X12,'[1]Meltzer-Faber'!A3:A63,'[1]Meltzer-Faber'!B3:B63))</f>
        <v>0</v>
      </c>
      <c r="AA12" s="63" t="b">
        <f>IF(Y12=1,LOOKUP(X12,'[1]Meltzer-Faber'!A3:A63,'[1]Meltzer-Faber'!C3:C63))</f>
        <v>0</v>
      </c>
      <c r="AB12" s="52" t="str">
        <f t="shared" si="10"/>
        <v/>
      </c>
    </row>
    <row r="13" ht="19.5" customHeight="1">
      <c r="A13" s="53" t="s">
        <v>50</v>
      </c>
      <c r="B13" s="54">
        <v>78.82</v>
      </c>
      <c r="C13" s="55" t="s">
        <v>161</v>
      </c>
      <c r="D13" s="65">
        <v>35283.0</v>
      </c>
      <c r="E13" s="55"/>
      <c r="F13" s="66" t="s">
        <v>165</v>
      </c>
      <c r="G13" s="57" t="s">
        <v>5</v>
      </c>
      <c r="H13" s="58">
        <v>100.0</v>
      </c>
      <c r="I13" s="67">
        <v>-104.0</v>
      </c>
      <c r="J13" s="60">
        <v>-104.0</v>
      </c>
      <c r="K13" s="61">
        <v>120.0</v>
      </c>
      <c r="L13" s="45">
        <v>125.0</v>
      </c>
      <c r="M13" s="45">
        <v>-128.0</v>
      </c>
      <c r="N13" s="46">
        <f t="shared" si="1"/>
        <v>100</v>
      </c>
      <c r="O13" s="46">
        <f t="shared" si="2"/>
        <v>125</v>
      </c>
      <c r="P13" s="46">
        <f t="shared" si="3"/>
        <v>225</v>
      </c>
      <c r="Q13" s="47">
        <f t="shared" si="4"/>
        <v>277.3757376</v>
      </c>
      <c r="R13" s="47" t="str">
        <f t="shared" si="5"/>
        <v/>
      </c>
      <c r="S13" s="62" t="s">
        <v>44</v>
      </c>
      <c r="T13" s="62" t="s">
        <v>44</v>
      </c>
      <c r="U13" s="49">
        <f t="shared" si="6"/>
        <v>1.232781056</v>
      </c>
      <c r="V13" s="50">
        <f>R5</f>
        <v>44584</v>
      </c>
      <c r="W13" s="51" t="str">
        <f t="shared" si="7"/>
        <v>m</v>
      </c>
      <c r="X13" s="51">
        <f t="shared" si="8"/>
        <v>26</v>
      </c>
      <c r="Y13" s="51">
        <f t="shared" si="9"/>
        <v>0</v>
      </c>
      <c r="Z13" s="52" t="b">
        <f>IF(Y13=1,LOOKUP(X13,'[1]Meltzer-Faber'!A3:A63,'[1]Meltzer-Faber'!B3:B63))</f>
        <v>0</v>
      </c>
      <c r="AA13" s="63" t="b">
        <f>IF(Y13=1,LOOKUP(X13,'[1]Meltzer-Faber'!A3:A63,'[1]Meltzer-Faber'!C3:C63))</f>
        <v>0</v>
      </c>
      <c r="AB13" s="52" t="b">
        <f t="shared" si="10"/>
        <v>0</v>
      </c>
    </row>
    <row r="14" ht="19.5" customHeight="1">
      <c r="A14" s="53"/>
      <c r="B14" s="54"/>
      <c r="C14" s="55"/>
      <c r="D14" s="56"/>
      <c r="E14" s="64"/>
      <c r="F14" s="57"/>
      <c r="G14" s="57"/>
      <c r="H14" s="58"/>
      <c r="I14" s="67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44</v>
      </c>
      <c r="T14" s="62" t="s">
        <v>44</v>
      </c>
      <c r="U14" s="49" t="str">
        <f t="shared" si="6"/>
        <v/>
      </c>
      <c r="V14" s="50">
        <f>R5</f>
        <v>44584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IF(Y14=1,LOOKUP(X14,'[1]Meltzer-Faber'!A3:A63,'[1]Meltzer-Faber'!B3:B63))</f>
        <v>0</v>
      </c>
      <c r="AA14" s="63" t="b">
        <f>IF(Y14=1,LOOKUP(X14,'[1]Meltzer-Faber'!A3:A63,'[1]Meltzer-Faber'!C3:C63))</f>
        <v>0</v>
      </c>
      <c r="AB14" s="52" t="str">
        <f t="shared" si="10"/>
        <v/>
      </c>
    </row>
    <row r="15" ht="19.5" customHeight="1">
      <c r="A15" s="53" t="s">
        <v>52</v>
      </c>
      <c r="B15" s="54">
        <v>88.44</v>
      </c>
      <c r="C15" s="55" t="s">
        <v>161</v>
      </c>
      <c r="D15" s="56">
        <v>34899.0</v>
      </c>
      <c r="E15" s="64"/>
      <c r="F15" s="57" t="s">
        <v>166</v>
      </c>
      <c r="G15" s="57" t="s">
        <v>167</v>
      </c>
      <c r="H15" s="58">
        <v>105.0</v>
      </c>
      <c r="I15" s="67">
        <v>-110.0</v>
      </c>
      <c r="J15" s="60">
        <v>110.0</v>
      </c>
      <c r="K15" s="61">
        <v>140.0</v>
      </c>
      <c r="L15" s="45">
        <v>148.0</v>
      </c>
      <c r="M15" s="45">
        <v>-155.0</v>
      </c>
      <c r="N15" s="46">
        <f t="shared" si="1"/>
        <v>110</v>
      </c>
      <c r="O15" s="46">
        <f t="shared" si="2"/>
        <v>148</v>
      </c>
      <c r="P15" s="46">
        <f t="shared" si="3"/>
        <v>258</v>
      </c>
      <c r="Q15" s="47">
        <f t="shared" si="4"/>
        <v>300.772313</v>
      </c>
      <c r="R15" s="47" t="str">
        <f t="shared" si="5"/>
        <v/>
      </c>
      <c r="S15" s="62"/>
      <c r="T15" s="62"/>
      <c r="U15" s="49">
        <f t="shared" si="6"/>
        <v>1.165784159</v>
      </c>
      <c r="V15" s="50">
        <f>R5</f>
        <v>44584</v>
      </c>
      <c r="W15" s="51" t="str">
        <f t="shared" si="7"/>
        <v>m</v>
      </c>
      <c r="X15" s="51">
        <f t="shared" si="8"/>
        <v>27</v>
      </c>
      <c r="Y15" s="51">
        <f t="shared" si="9"/>
        <v>0</v>
      </c>
      <c r="Z15" s="52" t="b">
        <f>IF(Y15=1,LOOKUP(X15,'[1]Meltzer-Faber'!A3:A63,'[1]Meltzer-Faber'!B3:B63))</f>
        <v>0</v>
      </c>
      <c r="AA15" s="63" t="b">
        <f>IF(Y15=1,LOOKUP(X15,'[1]Meltzer-Faber'!A3:A63,'[1]Meltzer-Faber'!C3:C63))</f>
        <v>0</v>
      </c>
      <c r="AB15" s="52" t="b">
        <f t="shared" si="10"/>
        <v>0</v>
      </c>
    </row>
    <row r="16" ht="19.5" customHeight="1">
      <c r="A16" s="53" t="s">
        <v>52</v>
      </c>
      <c r="B16" s="54">
        <v>88.32</v>
      </c>
      <c r="C16" s="55" t="s">
        <v>161</v>
      </c>
      <c r="D16" s="65">
        <v>34164.0</v>
      </c>
      <c r="E16" s="64"/>
      <c r="F16" s="66" t="s">
        <v>168</v>
      </c>
      <c r="G16" s="57" t="s">
        <v>94</v>
      </c>
      <c r="H16" s="58">
        <v>95.0</v>
      </c>
      <c r="I16" s="67">
        <v>100.0</v>
      </c>
      <c r="J16" s="60">
        <v>-104.0</v>
      </c>
      <c r="K16" s="61">
        <v>120.0</v>
      </c>
      <c r="L16" s="45">
        <v>124.0</v>
      </c>
      <c r="M16" s="45">
        <v>-132.0</v>
      </c>
      <c r="N16" s="46">
        <f t="shared" si="1"/>
        <v>100</v>
      </c>
      <c r="O16" s="46">
        <f t="shared" si="2"/>
        <v>124</v>
      </c>
      <c r="P16" s="46">
        <f t="shared" si="3"/>
        <v>224</v>
      </c>
      <c r="Q16" s="47">
        <f t="shared" si="4"/>
        <v>261.2945702</v>
      </c>
      <c r="R16" s="47" t="str">
        <f t="shared" si="5"/>
        <v/>
      </c>
      <c r="S16" s="62"/>
      <c r="T16" s="62"/>
      <c r="U16" s="49">
        <f t="shared" si="6"/>
        <v>1.166493617</v>
      </c>
      <c r="V16" s="50">
        <f>R5</f>
        <v>44584</v>
      </c>
      <c r="W16" s="51" t="str">
        <f t="shared" si="7"/>
        <v>m</v>
      </c>
      <c r="X16" s="51">
        <f t="shared" si="8"/>
        <v>29</v>
      </c>
      <c r="Y16" s="51">
        <f t="shared" si="9"/>
        <v>0</v>
      </c>
      <c r="Z16" s="52" t="b">
        <f>IF(Y16=1,LOOKUP(X16,'[1]Meltzer-Faber'!A3:A63,'[1]Meltzer-Faber'!B3:B63))</f>
        <v>0</v>
      </c>
      <c r="AA16" s="63" t="b">
        <f>IF(Y16=1,LOOKUP(X16,'[1]Meltzer-Faber'!A3:A63,'[1]Meltzer-Faber'!C3:C63))</f>
        <v>0</v>
      </c>
      <c r="AB16" s="52" t="b">
        <f t="shared" si="10"/>
        <v>0</v>
      </c>
    </row>
    <row r="17" ht="19.5" customHeight="1">
      <c r="A17" s="53"/>
      <c r="B17" s="54"/>
      <c r="C17" s="55"/>
      <c r="D17" s="65"/>
      <c r="E17" s="64"/>
      <c r="F17" s="66"/>
      <c r="G17" s="57"/>
      <c r="H17" s="58"/>
      <c r="I17" s="67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44584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IF(Y17=1,LOOKUP(X17,'[1]Meltzer-Faber'!A3:A63,'[1]Meltzer-Faber'!B3:B63))</f>
        <v>0</v>
      </c>
      <c r="AA17" s="63" t="b">
        <f>IF(Y17=1,LOOKUP(X17,'[1]Meltzer-Faber'!A3:A63,'[1]Meltzer-Faber'!C3:C63))</f>
        <v>0</v>
      </c>
      <c r="AB17" s="52" t="str">
        <f t="shared" si="10"/>
        <v/>
      </c>
    </row>
    <row r="18" ht="19.5" customHeight="1">
      <c r="A18" s="53"/>
      <c r="B18" s="120"/>
      <c r="C18" s="126"/>
      <c r="D18" s="127"/>
      <c r="E18" s="128"/>
      <c r="F18" s="129"/>
      <c r="G18" s="129"/>
      <c r="H18" s="58"/>
      <c r="I18" s="67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44</v>
      </c>
      <c r="T18" s="62" t="s">
        <v>44</v>
      </c>
      <c r="U18" s="49" t="str">
        <f t="shared" si="6"/>
        <v/>
      </c>
      <c r="V18" s="50">
        <f>R5</f>
        <v>44584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IF(Y18=1,LOOKUP(X18,'[1]Meltzer-Faber'!A3:A63,'[1]Meltzer-Faber'!B3:B63))</f>
        <v>0</v>
      </c>
      <c r="AA18" s="63" t="b">
        <f>IF(Y18=1,LOOKUP(X18,'[1]Meltzer-Faber'!A3:A63,'[1]Meltzer-Faber'!C3:C63))</f>
        <v>0</v>
      </c>
      <c r="AB18" s="52" t="str">
        <f t="shared" si="10"/>
        <v/>
      </c>
    </row>
    <row r="19" ht="19.5" customHeight="1">
      <c r="A19" s="53"/>
      <c r="B19" s="120"/>
      <c r="C19" s="126"/>
      <c r="D19" s="127"/>
      <c r="E19" s="128"/>
      <c r="F19" s="129"/>
      <c r="G19" s="129"/>
      <c r="H19" s="58"/>
      <c r="I19" s="67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44584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IF(Y19=1,LOOKUP(X19,'[1]Meltzer-Faber'!A3:A63,'[1]Meltzer-Faber'!B3:B63))</f>
        <v>0</v>
      </c>
      <c r="AA19" s="63" t="b">
        <f>IF(Y19=1,LOOKUP(X19,'[1]Meltzer-Faber'!A3:A63,'[1]Meltzer-Faber'!C3:C63))</f>
        <v>0</v>
      </c>
      <c r="AB19" s="52" t="str">
        <f t="shared" si="10"/>
        <v/>
      </c>
    </row>
    <row r="20" ht="19.5" customHeight="1">
      <c r="A20" s="53"/>
      <c r="B20" s="120"/>
      <c r="C20" s="126"/>
      <c r="D20" s="127"/>
      <c r="E20" s="128"/>
      <c r="F20" s="129"/>
      <c r="G20" s="129"/>
      <c r="H20" s="58"/>
      <c r="I20" s="67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44584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IF(Y20=1,LOOKUP(X20,'[1]Meltzer-Faber'!A3:A63,'[1]Meltzer-Faber'!B3:B63))</f>
        <v>0</v>
      </c>
      <c r="AA20" s="63" t="b">
        <f>IF(Y20=1,LOOKUP(X20,'[1]Meltzer-Faber'!A3:A63,'[1]Meltzer-Faber'!C3:C63))</f>
        <v>0</v>
      </c>
      <c r="AB20" s="52" t="str">
        <f t="shared" si="10"/>
        <v/>
      </c>
    </row>
    <row r="21" ht="19.5" customHeight="1">
      <c r="A21" s="53"/>
      <c r="B21" s="120"/>
      <c r="C21" s="126"/>
      <c r="D21" s="127"/>
      <c r="E21" s="128"/>
      <c r="F21" s="129"/>
      <c r="G21" s="129"/>
      <c r="H21" s="58"/>
      <c r="I21" s="67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44584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IF(Y21=1,LOOKUP(X21,'[1]Meltzer-Faber'!A3:A63,'[1]Meltzer-Faber'!B3:B63))</f>
        <v>0</v>
      </c>
      <c r="AA21" s="63" t="b">
        <f>IF(Y21=1,LOOKUP(X21,'[1]Meltzer-Faber'!A3:A63,'[1]Meltzer-Faber'!C3:C63))</f>
        <v>0</v>
      </c>
      <c r="AB21" s="52" t="str">
        <f t="shared" si="10"/>
        <v/>
      </c>
    </row>
    <row r="22" ht="19.5" customHeight="1">
      <c r="A22" s="53"/>
      <c r="B22" s="120"/>
      <c r="C22" s="126"/>
      <c r="D22" s="127"/>
      <c r="E22" s="128"/>
      <c r="F22" s="129"/>
      <c r="G22" s="129"/>
      <c r="H22" s="58"/>
      <c r="I22" s="67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44584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IF(Y22=1,LOOKUP(X22,'[1]Meltzer-Faber'!A3:A63,'[1]Meltzer-Faber'!B3:B63))</f>
        <v>0</v>
      </c>
      <c r="AA22" s="63" t="b">
        <f>IF(Y22=1,LOOKUP(X22,'[1]Meltzer-Faber'!A3:A63,'[1]Meltzer-Faber'!C3:C63))</f>
        <v>0</v>
      </c>
      <c r="AB22" s="52" t="str">
        <f t="shared" si="10"/>
        <v/>
      </c>
    </row>
    <row r="23" ht="19.5" customHeight="1">
      <c r="A23" s="53"/>
      <c r="B23" s="120"/>
      <c r="C23" s="126"/>
      <c r="D23" s="126"/>
      <c r="E23" s="128"/>
      <c r="F23" s="129"/>
      <c r="G23" s="129"/>
      <c r="H23" s="58"/>
      <c r="I23" s="67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44584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IF(Y23=1,LOOKUP(X23,'[1]Meltzer-Faber'!A3:A63,'[1]Meltzer-Faber'!B3:B63))</f>
        <v>0</v>
      </c>
      <c r="AA23" s="63" t="b">
        <f>IF(Y23=1,LOOKUP(X23,'[1]Meltzer-Faber'!A3:A63,'[1]Meltzer-Faber'!C3:C63))</f>
        <v>0</v>
      </c>
      <c r="AB23" s="52" t="str">
        <f t="shared" si="10"/>
        <v/>
      </c>
    </row>
    <row r="24" ht="19.5" customHeight="1">
      <c r="A24" s="125"/>
      <c r="B24" s="120"/>
      <c r="C24" s="126"/>
      <c r="D24" s="127"/>
      <c r="E24" s="128"/>
      <c r="F24" s="129"/>
      <c r="G24" s="129"/>
      <c r="H24" s="58"/>
      <c r="I24" s="67"/>
      <c r="J24" s="131"/>
      <c r="K24" s="61"/>
      <c r="L24" s="45"/>
      <c r="M24" s="45"/>
      <c r="N24" s="46">
        <f t="shared" si="1"/>
        <v>0</v>
      </c>
      <c r="O24" s="46">
        <f t="shared" si="2"/>
        <v>0</v>
      </c>
      <c r="P24" s="83">
        <f t="shared" si="3"/>
        <v>0</v>
      </c>
      <c r="Q24" s="47" t="str">
        <f t="shared" si="4"/>
        <v/>
      </c>
      <c r="R24" s="47" t="str">
        <f t="shared" si="5"/>
        <v/>
      </c>
      <c r="S24" s="84"/>
      <c r="T24" s="84"/>
      <c r="U24" s="49" t="str">
        <f t="shared" si="6"/>
        <v/>
      </c>
      <c r="V24" s="50">
        <f>R5</f>
        <v>44584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IF(Y24=1,LOOKUP(X24,'[1]Meltzer-Faber'!A3:A63,'[1]Meltzer-Faber'!B3:B63))</f>
        <v>0</v>
      </c>
      <c r="AA24" s="63" t="b">
        <f>IF(Y24=1,LOOKUP(X24,'[1]Meltzer-Faber'!A3:A63,'[1]Meltzer-Faber'!C3:C63))</f>
        <v>0</v>
      </c>
      <c r="AB24" s="52" t="str">
        <f t="shared" si="10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B27" s="132"/>
      <c r="C27" s="16" t="s">
        <v>102</v>
      </c>
      <c r="G27" s="97" t="s">
        <v>66</v>
      </c>
      <c r="H27" s="16">
        <v>1.0</v>
      </c>
      <c r="I27" s="16" t="s">
        <v>169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B28" s="132"/>
      <c r="C28" s="16"/>
      <c r="G28" s="98" t="s">
        <v>44</v>
      </c>
      <c r="H28" s="16">
        <v>2.0</v>
      </c>
      <c r="I28" s="16" t="s">
        <v>170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B29" s="132"/>
      <c r="C29" s="16"/>
      <c r="G29" s="99"/>
      <c r="H29" s="16">
        <v>3.0</v>
      </c>
      <c r="I29" s="16" t="s">
        <v>171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B30" s="132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B31" s="132"/>
      <c r="C31" s="16"/>
      <c r="G31" s="99" t="s">
        <v>71</v>
      </c>
      <c r="H31" s="16" t="s">
        <v>44</v>
      </c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 t="s">
        <v>133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B33" s="132"/>
      <c r="C33" s="16" t="s">
        <v>102</v>
      </c>
      <c r="G33" s="99" t="s">
        <v>76</v>
      </c>
      <c r="H33" s="16" t="s">
        <v>172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 t="s">
        <v>102</v>
      </c>
      <c r="G35" s="99" t="s">
        <v>79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</row>
    <row r="239" ht="15.7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</row>
    <row r="240" ht="15.7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</row>
    <row r="241" ht="15.7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</row>
    <row r="242" ht="15.7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</row>
    <row r="243" ht="15.7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</row>
    <row r="244" ht="15.7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</row>
    <row r="245" ht="15.7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</row>
    <row r="246" ht="15.7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</row>
    <row r="247" ht="15.7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</row>
    <row r="248" ht="15.7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</row>
    <row r="249" ht="15.7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</row>
    <row r="250" ht="15.7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</row>
    <row r="251" ht="15.7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</row>
    <row r="252" ht="15.7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</row>
    <row r="253" ht="15.7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</row>
    <row r="254" ht="15.7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</row>
    <row r="255" ht="15.7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</row>
    <row r="256" ht="15.7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</row>
    <row r="257" ht="15.7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</row>
    <row r="258" ht="15.7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</row>
    <row r="259" ht="15.7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</row>
    <row r="260" ht="15.7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</row>
    <row r="261" ht="15.7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</row>
    <row r="262" ht="15.7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</row>
    <row r="263" ht="15.7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</row>
    <row r="264" ht="15.7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</row>
    <row r="265" ht="15.7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</row>
    <row r="266" ht="15.7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</row>
    <row r="267" ht="15.7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</row>
    <row r="268" ht="15.7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</row>
    <row r="269" ht="15.7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</row>
    <row r="270" ht="15.7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</row>
    <row r="271" ht="15.7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</row>
    <row r="272" ht="15.7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</row>
    <row r="273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</row>
    <row r="274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</row>
    <row r="275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</row>
    <row r="27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</row>
    <row r="277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</row>
    <row r="278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</row>
    <row r="279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</row>
    <row r="280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</row>
    <row r="281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</row>
    <row r="282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</row>
    <row r="283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</row>
    <row r="284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</row>
    <row r="285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</row>
    <row r="28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</row>
    <row r="287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</row>
    <row r="288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</row>
    <row r="289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</row>
    <row r="290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</row>
    <row r="291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</row>
    <row r="292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</row>
    <row r="293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</row>
    <row r="294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</row>
    <row r="295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</row>
    <row r="29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</row>
    <row r="297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</row>
    <row r="298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</row>
    <row r="299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</row>
    <row r="300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</row>
    <row r="301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</row>
    <row r="302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</row>
    <row r="303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</row>
    <row r="304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</row>
    <row r="305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</row>
    <row r="30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</row>
    <row r="307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</row>
    <row r="308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</row>
    <row r="309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</row>
    <row r="310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</row>
    <row r="311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</row>
    <row r="312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</row>
    <row r="313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</row>
    <row r="314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</row>
    <row r="315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</row>
    <row r="31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</row>
    <row r="317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</row>
    <row r="318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</row>
    <row r="319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</row>
    <row r="320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</row>
    <row r="321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</row>
    <row r="322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</row>
    <row r="323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</row>
    <row r="324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</row>
    <row r="325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</row>
    <row r="32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</row>
    <row r="327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</row>
    <row r="328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</row>
    <row r="329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</row>
    <row r="330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</row>
    <row r="331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</row>
    <row r="332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</row>
    <row r="333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</row>
    <row r="334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</row>
    <row r="335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</row>
    <row r="3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</row>
    <row r="337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</row>
    <row r="338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</row>
    <row r="339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</row>
    <row r="340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</row>
    <row r="341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</row>
    <row r="342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</row>
    <row r="343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</row>
    <row r="344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</row>
    <row r="345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</row>
    <row r="34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</row>
    <row r="347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</row>
    <row r="348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</row>
    <row r="349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</row>
    <row r="350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</row>
    <row r="351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</row>
    <row r="352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</row>
    <row r="353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</row>
    <row r="354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</row>
    <row r="355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</row>
    <row r="35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</row>
    <row r="357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</row>
    <row r="358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</row>
    <row r="359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</row>
    <row r="360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</row>
    <row r="361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</row>
    <row r="362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</row>
    <row r="363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</row>
    <row r="364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</row>
    <row r="365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</row>
    <row r="36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</row>
    <row r="367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</row>
    <row r="368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</row>
    <row r="369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</row>
    <row r="370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</row>
    <row r="371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</row>
    <row r="372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</row>
    <row r="373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</row>
    <row r="374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</row>
    <row r="375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</row>
    <row r="37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</row>
    <row r="377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</row>
    <row r="378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</row>
    <row r="379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</row>
    <row r="380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</row>
    <row r="381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</row>
    <row r="382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</row>
    <row r="383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</row>
    <row r="384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</row>
    <row r="385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</row>
    <row r="38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</row>
    <row r="387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</row>
    <row r="388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</row>
    <row r="389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</row>
    <row r="390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</row>
    <row r="391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</row>
    <row r="392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</row>
    <row r="393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</row>
    <row r="394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</row>
    <row r="395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</row>
    <row r="39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</row>
    <row r="397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</row>
    <row r="398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</row>
    <row r="399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</row>
    <row r="400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</row>
    <row r="401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</row>
    <row r="402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</row>
    <row r="403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</row>
    <row r="404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</row>
    <row r="405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</row>
    <row r="40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</row>
    <row r="407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</row>
    <row r="408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</row>
    <row r="409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</row>
    <row r="410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</row>
    <row r="411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</row>
    <row r="412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</row>
    <row r="413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</row>
    <row r="414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</row>
    <row r="415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</row>
    <row r="41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</row>
    <row r="417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</row>
    <row r="418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</row>
    <row r="419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</row>
    <row r="420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</row>
    <row r="421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</row>
    <row r="422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</row>
    <row r="423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</row>
    <row r="424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</row>
    <row r="425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</row>
    <row r="42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</row>
    <row r="427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</row>
    <row r="428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</row>
    <row r="429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</row>
    <row r="430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</row>
    <row r="431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</row>
    <row r="432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</row>
    <row r="433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</row>
    <row r="434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</row>
    <row r="435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</row>
    <row r="4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</row>
    <row r="437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</row>
    <row r="438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</row>
    <row r="439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</row>
    <row r="440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</row>
    <row r="441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</row>
    <row r="442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</row>
    <row r="443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</row>
    <row r="444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</row>
    <row r="445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</row>
    <row r="44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</row>
    <row r="447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</row>
    <row r="448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</row>
    <row r="449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</row>
    <row r="450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</row>
    <row r="451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</row>
    <row r="452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</row>
    <row r="453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</row>
    <row r="454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</row>
    <row r="455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</row>
    <row r="45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</row>
    <row r="457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</row>
    <row r="458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</row>
    <row r="459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</row>
    <row r="460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</row>
    <row r="461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</row>
    <row r="462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</row>
    <row r="463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</row>
    <row r="464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</row>
    <row r="465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</row>
    <row r="46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</row>
    <row r="467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</row>
    <row r="468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</row>
    <row r="469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</row>
    <row r="470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</row>
    <row r="471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</row>
    <row r="472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</row>
    <row r="473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</row>
    <row r="474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</row>
    <row r="475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</row>
    <row r="47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</row>
    <row r="477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</row>
    <row r="478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</row>
    <row r="479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</row>
    <row r="480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</row>
    <row r="481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</row>
    <row r="482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</row>
    <row r="483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</row>
    <row r="484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</row>
    <row r="485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</row>
    <row r="48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</row>
    <row r="487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</row>
    <row r="488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</row>
    <row r="489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</row>
    <row r="490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</row>
    <row r="491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</row>
    <row r="492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</row>
    <row r="493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</row>
    <row r="494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</row>
    <row r="495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</row>
    <row r="49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</row>
    <row r="497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</row>
    <row r="498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</row>
    <row r="499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</row>
    <row r="500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</row>
    <row r="501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</row>
    <row r="502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</row>
    <row r="503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</row>
    <row r="504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</row>
    <row r="505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</row>
    <row r="50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</row>
    <row r="507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</row>
    <row r="508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</row>
    <row r="509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</row>
    <row r="510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</row>
    <row r="511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</row>
    <row r="512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</row>
    <row r="513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</row>
    <row r="514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</row>
    <row r="515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</row>
    <row r="51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</row>
    <row r="517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</row>
    <row r="518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</row>
    <row r="519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</row>
    <row r="520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</row>
    <row r="521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</row>
    <row r="522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</row>
    <row r="523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</row>
    <row r="524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</row>
    <row r="525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</row>
    <row r="52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</row>
    <row r="527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</row>
    <row r="528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</row>
    <row r="529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</row>
    <row r="530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</row>
    <row r="531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</row>
    <row r="532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</row>
    <row r="533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</row>
    <row r="534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</row>
    <row r="535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</row>
    <row r="5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</row>
    <row r="537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</row>
    <row r="538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</row>
    <row r="539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</row>
    <row r="540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</row>
    <row r="541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</row>
    <row r="542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</row>
    <row r="543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</row>
    <row r="544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</row>
    <row r="545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</row>
    <row r="54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</row>
    <row r="547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</row>
    <row r="548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</row>
    <row r="549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</row>
    <row r="550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</row>
    <row r="551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</row>
    <row r="552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</row>
    <row r="553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</row>
    <row r="554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</row>
    <row r="555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</row>
    <row r="55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</row>
    <row r="557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</row>
    <row r="558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</row>
    <row r="559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</row>
    <row r="560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</row>
    <row r="561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</row>
    <row r="562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</row>
    <row r="563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</row>
    <row r="564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</row>
    <row r="565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</row>
    <row r="56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</row>
    <row r="567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</row>
    <row r="568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</row>
    <row r="569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</row>
    <row r="570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</row>
    <row r="571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</row>
    <row r="572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</row>
    <row r="573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</row>
    <row r="574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</row>
    <row r="575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</row>
    <row r="57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</row>
    <row r="577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</row>
    <row r="578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</row>
    <row r="579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</row>
    <row r="580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</row>
    <row r="581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</row>
    <row r="582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</row>
    <row r="583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</row>
    <row r="584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</row>
    <row r="585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</row>
    <row r="58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</row>
    <row r="587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</row>
    <row r="588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</row>
    <row r="589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</row>
    <row r="590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</row>
    <row r="591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</row>
    <row r="592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</row>
    <row r="593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</row>
    <row r="594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</row>
    <row r="595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</row>
    <row r="59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</row>
    <row r="597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</row>
    <row r="598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</row>
    <row r="599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</row>
    <row r="600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</row>
    <row r="601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</row>
    <row r="602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</row>
    <row r="603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</row>
    <row r="604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</row>
    <row r="605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</row>
    <row r="60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</row>
    <row r="607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</row>
    <row r="608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</row>
    <row r="609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</row>
    <row r="610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</row>
    <row r="611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</row>
    <row r="612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</row>
    <row r="613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</row>
    <row r="614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</row>
    <row r="615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</row>
    <row r="61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</row>
    <row r="617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</row>
    <row r="618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</row>
    <row r="619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</row>
    <row r="620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</row>
    <row r="621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</row>
    <row r="622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</row>
    <row r="623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</row>
    <row r="624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</row>
    <row r="625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</row>
    <row r="62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</row>
    <row r="627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</row>
    <row r="628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</row>
    <row r="629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</row>
    <row r="630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</row>
    <row r="631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</row>
    <row r="632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</row>
    <row r="633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</row>
    <row r="634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</row>
    <row r="635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</row>
    <row r="6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</row>
    <row r="637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</row>
    <row r="638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</row>
    <row r="639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</row>
    <row r="640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</row>
    <row r="641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</row>
    <row r="642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</row>
    <row r="643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</row>
    <row r="644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</row>
    <row r="645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</row>
    <row r="64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</row>
    <row r="647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</row>
    <row r="648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</row>
    <row r="649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</row>
    <row r="650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</row>
    <row r="651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</row>
    <row r="652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</row>
    <row r="653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</row>
    <row r="654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</row>
    <row r="655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</row>
    <row r="65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</row>
    <row r="657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</row>
    <row r="658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</row>
    <row r="659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</row>
    <row r="660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</row>
    <row r="661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</row>
    <row r="662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</row>
    <row r="663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</row>
    <row r="664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</row>
    <row r="665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</row>
    <row r="66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</row>
    <row r="667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</row>
    <row r="668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</row>
    <row r="669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</row>
    <row r="670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</row>
    <row r="671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</row>
    <row r="672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</row>
    <row r="673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</row>
    <row r="674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</row>
    <row r="675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</row>
    <row r="67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</row>
    <row r="677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</row>
    <row r="678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</row>
    <row r="679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</row>
    <row r="680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</row>
    <row r="681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</row>
    <row r="682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</row>
    <row r="683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</row>
    <row r="684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</row>
    <row r="685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</row>
    <row r="68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</row>
    <row r="687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</row>
    <row r="688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</row>
    <row r="689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</row>
    <row r="690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</row>
    <row r="691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</row>
    <row r="692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</row>
    <row r="693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</row>
    <row r="694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</row>
    <row r="695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</row>
    <row r="69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</row>
    <row r="697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</row>
    <row r="698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</row>
    <row r="699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</row>
    <row r="700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</row>
    <row r="701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</row>
    <row r="702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</row>
    <row r="703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</row>
    <row r="704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</row>
    <row r="705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</row>
    <row r="70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</row>
    <row r="707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</row>
    <row r="708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</row>
    <row r="709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</row>
    <row r="710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</row>
    <row r="711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</row>
    <row r="712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</row>
    <row r="713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</row>
    <row r="714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</row>
    <row r="715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</row>
    <row r="71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</row>
    <row r="717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</row>
    <row r="718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</row>
    <row r="719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</row>
    <row r="720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</row>
    <row r="721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</row>
    <row r="722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</row>
    <row r="723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</row>
    <row r="724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</row>
    <row r="725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</row>
    <row r="72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</row>
    <row r="727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</row>
    <row r="728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</row>
    <row r="729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</row>
    <row r="730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</row>
    <row r="731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</row>
    <row r="732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</row>
    <row r="733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</row>
    <row r="734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</row>
    <row r="735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</row>
    <row r="7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</row>
    <row r="737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</row>
    <row r="738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</row>
    <row r="739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</row>
    <row r="740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</row>
    <row r="741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</row>
    <row r="742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</row>
    <row r="743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</row>
    <row r="744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</row>
    <row r="745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</row>
    <row r="74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</row>
    <row r="747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</row>
    <row r="748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</row>
    <row r="749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</row>
    <row r="750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</row>
    <row r="751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</row>
    <row r="752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</row>
    <row r="753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</row>
    <row r="754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</row>
    <row r="755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</row>
    <row r="75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</row>
    <row r="757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</row>
    <row r="758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</row>
    <row r="759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</row>
    <row r="760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</row>
    <row r="761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</row>
    <row r="762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</row>
    <row r="763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</row>
    <row r="764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</row>
    <row r="765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</row>
    <row r="76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</row>
    <row r="767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</row>
    <row r="768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</row>
    <row r="769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</row>
    <row r="770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</row>
    <row r="771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</row>
    <row r="772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</row>
    <row r="773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</row>
    <row r="774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</row>
    <row r="775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</row>
    <row r="77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</row>
    <row r="777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</row>
    <row r="778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</row>
    <row r="779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</row>
    <row r="780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</row>
    <row r="781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</row>
    <row r="782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</row>
    <row r="783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</row>
    <row r="784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</row>
    <row r="785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</row>
    <row r="78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</row>
    <row r="787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</row>
    <row r="788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</row>
    <row r="789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</row>
    <row r="790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</row>
    <row r="791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</row>
    <row r="792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</row>
    <row r="793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</row>
    <row r="794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</row>
    <row r="795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</row>
    <row r="79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</row>
    <row r="797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</row>
    <row r="798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</row>
    <row r="799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</row>
    <row r="800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</row>
    <row r="801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</row>
    <row r="802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</row>
    <row r="803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</row>
    <row r="804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</row>
    <row r="805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</row>
    <row r="80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</row>
    <row r="807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</row>
    <row r="808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</row>
    <row r="809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</row>
    <row r="810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</row>
    <row r="811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</row>
    <row r="812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</row>
    <row r="813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</row>
    <row r="814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</row>
    <row r="815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</row>
    <row r="81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</row>
    <row r="817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</row>
    <row r="818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</row>
    <row r="819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</row>
    <row r="820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</row>
    <row r="821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</row>
    <row r="822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</row>
    <row r="823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</row>
    <row r="824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</row>
    <row r="825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</row>
    <row r="82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</row>
    <row r="827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</row>
    <row r="828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</row>
    <row r="829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</row>
    <row r="830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</row>
    <row r="831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</row>
    <row r="832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</row>
    <row r="833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</row>
    <row r="834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</row>
    <row r="835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</row>
    <row r="8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</row>
    <row r="837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</row>
    <row r="838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</row>
    <row r="839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</row>
    <row r="840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</row>
    <row r="841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</row>
    <row r="842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</row>
    <row r="843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</row>
    <row r="844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</row>
    <row r="845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</row>
    <row r="84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</row>
    <row r="847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</row>
    <row r="848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</row>
    <row r="849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</row>
    <row r="850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</row>
    <row r="851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</row>
    <row r="852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</row>
    <row r="853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</row>
    <row r="854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</row>
    <row r="855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</row>
    <row r="85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</row>
    <row r="857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</row>
    <row r="858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</row>
    <row r="859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</row>
    <row r="860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</row>
    <row r="861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</row>
    <row r="862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</row>
    <row r="863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</row>
    <row r="864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</row>
    <row r="865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</row>
    <row r="86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</row>
    <row r="867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</row>
    <row r="868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</row>
    <row r="869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</row>
    <row r="870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</row>
    <row r="871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</row>
    <row r="872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</row>
    <row r="873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</row>
    <row r="874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</row>
    <row r="875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</row>
    <row r="87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</row>
    <row r="877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</row>
    <row r="878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</row>
    <row r="879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</row>
    <row r="880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</row>
    <row r="881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</row>
    <row r="882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</row>
    <row r="883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</row>
    <row r="884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</row>
    <row r="885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</row>
    <row r="88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</row>
    <row r="887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</row>
    <row r="888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</row>
    <row r="889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</row>
    <row r="890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</row>
    <row r="891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</row>
    <row r="892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</row>
    <row r="893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</row>
    <row r="894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</row>
    <row r="895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</row>
    <row r="89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</row>
    <row r="897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</row>
    <row r="898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</row>
    <row r="899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</row>
    <row r="900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</row>
    <row r="901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</row>
    <row r="902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</row>
    <row r="903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</row>
    <row r="904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</row>
    <row r="905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</row>
    <row r="90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</row>
    <row r="907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</row>
    <row r="908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</row>
    <row r="909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</row>
    <row r="910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</row>
    <row r="911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</row>
    <row r="912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</row>
    <row r="913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</row>
    <row r="914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</row>
    <row r="915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</row>
    <row r="91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</row>
    <row r="917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</row>
    <row r="918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</row>
    <row r="919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</row>
    <row r="920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</row>
    <row r="921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</row>
    <row r="922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</row>
    <row r="923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</row>
    <row r="924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</row>
    <row r="925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</row>
    <row r="92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</row>
    <row r="927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</row>
    <row r="928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</row>
    <row r="929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</row>
    <row r="930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</row>
    <row r="931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</row>
    <row r="932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</row>
    <row r="933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</row>
    <row r="934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</row>
    <row r="935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</row>
    <row r="9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</row>
    <row r="937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</row>
    <row r="938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</row>
    <row r="939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</row>
    <row r="940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</row>
    <row r="941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</row>
    <row r="942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</row>
    <row r="943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</row>
    <row r="944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</row>
    <row r="945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</row>
    <row r="94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</row>
    <row r="947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</row>
    <row r="948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</row>
    <row r="949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</row>
    <row r="950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</row>
    <row r="951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</row>
    <row r="952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</row>
    <row r="953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</row>
    <row r="954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</row>
    <row r="955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</row>
    <row r="95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</row>
    <row r="957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</row>
    <row r="958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</row>
    <row r="959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</row>
    <row r="960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</row>
    <row r="961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</row>
    <row r="962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</row>
    <row r="963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</row>
    <row r="964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</row>
    <row r="965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</row>
    <row r="96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</row>
    <row r="967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</row>
    <row r="968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</row>
    <row r="969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</row>
    <row r="970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</row>
    <row r="971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</row>
    <row r="972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</row>
    <row r="973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</row>
    <row r="974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</row>
    <row r="975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</row>
    <row r="97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</row>
    <row r="977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</row>
    <row r="978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</row>
    <row r="979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</row>
    <row r="980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</row>
    <row r="981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</row>
    <row r="982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</row>
    <row r="983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</row>
    <row r="984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</row>
    <row r="985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</row>
    <row r="98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</row>
    <row r="987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</row>
    <row r="988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</row>
    <row r="989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</row>
    <row r="990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</row>
    <row r="991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</row>
    <row r="992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</row>
    <row r="993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</row>
    <row r="994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</row>
    <row r="995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</row>
    <row r="99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</row>
    <row r="997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</row>
    <row r="998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</row>
    <row r="999" ht="15.7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</row>
    <row r="1000" ht="15.7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</row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44584.0</v>
      </c>
      <c r="S5" s="14" t="s">
        <v>9</v>
      </c>
      <c r="T5" s="15">
        <v>7.0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 t="s">
        <v>61</v>
      </c>
      <c r="B9" s="107">
        <v>93.68</v>
      </c>
      <c r="C9" s="108" t="s">
        <v>161</v>
      </c>
      <c r="D9" s="109">
        <v>35344.0</v>
      </c>
      <c r="E9" s="108"/>
      <c r="F9" s="110" t="s">
        <v>173</v>
      </c>
      <c r="G9" s="110" t="s">
        <v>91</v>
      </c>
      <c r="H9" s="111">
        <v>116.0</v>
      </c>
      <c r="I9" s="112">
        <v>121.0</v>
      </c>
      <c r="J9" s="113">
        <v>126.0</v>
      </c>
      <c r="K9" s="114">
        <v>142.0</v>
      </c>
      <c r="L9" s="45">
        <v>148.0</v>
      </c>
      <c r="M9" s="45">
        <v>-154.0</v>
      </c>
      <c r="N9" s="46">
        <f t="shared" ref="N9:N24" si="1">IF(MAX(H9:J9)&lt;0,0,TRUNC(MAX(H9:J9)/1)*1)</f>
        <v>126</v>
      </c>
      <c r="O9" s="46">
        <f t="shared" ref="O9:O24" si="2">IF(MAX(K9:M9)&lt;0,0,TRUNC(MAX(K9:M9)/1)*1)</f>
        <v>148</v>
      </c>
      <c r="P9" s="46">
        <f t="shared" ref="P9:P24" si="3">IF(N9=0,0,IF(O9=0,0,SUM(N9:O9)))</f>
        <v>274</v>
      </c>
      <c r="Q9" s="47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311.6367624</v>
      </c>
      <c r="R9" s="47" t="str">
        <f t="shared" ref="R9:R24" si="5">IF(Y9=1,Q9*AB9,"")</f>
        <v/>
      </c>
      <c r="S9" s="48" t="s">
        <v>44</v>
      </c>
      <c r="T9" s="48" t="s">
        <v>44</v>
      </c>
      <c r="U9" s="49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>1.137360447</v>
      </c>
      <c r="V9" s="50">
        <f>R5</f>
        <v>44584</v>
      </c>
      <c r="W9" s="51" t="str">
        <f t="shared" ref="W9:W24" si="7">IF(ISNUMBER(FIND("M",C9)),"m",IF(ISNUMBER(FIND("K",C9)),"k"))</f>
        <v>m</v>
      </c>
      <c r="X9" s="51">
        <f t="shared" ref="X9:X24" si="8">IF(OR(D9="",V9=""),0,(YEAR(V9)-YEAR(D9)))</f>
        <v>26</v>
      </c>
      <c r="Y9" s="51">
        <f t="shared" ref="Y9:Y24" si="9">IF(X9&gt;34,1,0)</f>
        <v>0</v>
      </c>
      <c r="Z9" s="52" t="b">
        <f>IF(Y9=1,LOOKUP(X9,'[1]Meltzer-Faber'!A3:A63,'[1]Meltzer-Faber'!B3:B63))</f>
        <v>0</v>
      </c>
      <c r="AA9" s="52" t="b">
        <f>IF(Y9=1,LOOKUP(X9,'[1]Meltzer-Faber'!A3:A63,'[1]Meltzer-Faber'!C3:C63))</f>
        <v>0</v>
      </c>
      <c r="AB9" s="52" t="b">
        <f t="shared" ref="AB9:AB24" si="10">IF(W9="m",Z9,IF(W9="k",AA9,""))</f>
        <v>0</v>
      </c>
    </row>
    <row r="10" ht="19.5" customHeight="1">
      <c r="A10" s="53"/>
      <c r="B10" s="54"/>
      <c r="C10" s="55"/>
      <c r="D10" s="65"/>
      <c r="E10" s="64"/>
      <c r="F10" s="66"/>
      <c r="G10" s="57"/>
      <c r="H10" s="58"/>
      <c r="I10" s="67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44584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IF(Y10=1,LOOKUP(X10,'[1]Meltzer-Faber'!A3:A63,'[1]Meltzer-Faber'!B3:B63))</f>
        <v>0</v>
      </c>
      <c r="AA10" s="63" t="b">
        <f>IF(Y10=1,LOOKUP(X10,'[1]Meltzer-Faber'!A3:A63,'[1]Meltzer-Faber'!C3:C63))</f>
        <v>0</v>
      </c>
      <c r="AB10" s="52" t="str">
        <f t="shared" si="10"/>
        <v/>
      </c>
    </row>
    <row r="11" ht="19.5" customHeight="1">
      <c r="A11" s="53" t="s">
        <v>142</v>
      </c>
      <c r="B11" s="54">
        <v>98.64</v>
      </c>
      <c r="C11" s="55" t="s">
        <v>161</v>
      </c>
      <c r="D11" s="65">
        <v>34333.0</v>
      </c>
      <c r="E11" s="55"/>
      <c r="F11" s="66" t="s">
        <v>174</v>
      </c>
      <c r="G11" s="115" t="s">
        <v>175</v>
      </c>
      <c r="H11" s="58">
        <v>105.0</v>
      </c>
      <c r="I11" s="67">
        <v>-110.0</v>
      </c>
      <c r="J11" s="60">
        <v>-110.0</v>
      </c>
      <c r="K11" s="61">
        <v>135.0</v>
      </c>
      <c r="L11" s="45">
        <v>142.0</v>
      </c>
      <c r="M11" s="45">
        <v>150.0</v>
      </c>
      <c r="N11" s="46">
        <f t="shared" si="1"/>
        <v>105</v>
      </c>
      <c r="O11" s="46">
        <f t="shared" si="2"/>
        <v>150</v>
      </c>
      <c r="P11" s="46">
        <f t="shared" si="3"/>
        <v>255</v>
      </c>
      <c r="Q11" s="47">
        <f t="shared" si="4"/>
        <v>284.2028782</v>
      </c>
      <c r="R11" s="47" t="str">
        <f t="shared" si="5"/>
        <v/>
      </c>
      <c r="S11" s="62"/>
      <c r="T11" s="62"/>
      <c r="U11" s="49">
        <f t="shared" si="6"/>
        <v>1.114521091</v>
      </c>
      <c r="V11" s="50">
        <f>R5</f>
        <v>44584</v>
      </c>
      <c r="W11" s="51" t="str">
        <f t="shared" si="7"/>
        <v>m</v>
      </c>
      <c r="X11" s="51">
        <f t="shared" si="8"/>
        <v>29</v>
      </c>
      <c r="Y11" s="51">
        <f t="shared" si="9"/>
        <v>0</v>
      </c>
      <c r="Z11" s="52" t="b">
        <f>IF(Y11=1,LOOKUP(X11,'[1]Meltzer-Faber'!A3:A63,'[1]Meltzer-Faber'!B3:B63))</f>
        <v>0</v>
      </c>
      <c r="AA11" s="63" t="b">
        <f>IF(Y11=1,LOOKUP(X11,'[1]Meltzer-Faber'!A3:A63,'[1]Meltzer-Faber'!C3:C63))</f>
        <v>0</v>
      </c>
      <c r="AB11" s="52" t="b">
        <f t="shared" si="10"/>
        <v>0</v>
      </c>
    </row>
    <row r="12" ht="19.5" customHeight="1">
      <c r="A12" s="53" t="s">
        <v>142</v>
      </c>
      <c r="B12" s="54">
        <v>97.39</v>
      </c>
      <c r="C12" s="55" t="s">
        <v>161</v>
      </c>
      <c r="D12" s="65">
        <v>34369.0</v>
      </c>
      <c r="E12" s="64"/>
      <c r="F12" s="66" t="s">
        <v>176</v>
      </c>
      <c r="G12" s="57" t="s">
        <v>177</v>
      </c>
      <c r="H12" s="58">
        <v>90.0</v>
      </c>
      <c r="I12" s="67">
        <v>94.0</v>
      </c>
      <c r="J12" s="60">
        <v>-98.0</v>
      </c>
      <c r="K12" s="61">
        <v>115.0</v>
      </c>
      <c r="L12" s="45">
        <v>120.0</v>
      </c>
      <c r="M12" s="45">
        <v>124.0</v>
      </c>
      <c r="N12" s="46">
        <f t="shared" si="1"/>
        <v>94</v>
      </c>
      <c r="O12" s="46">
        <f t="shared" si="2"/>
        <v>124</v>
      </c>
      <c r="P12" s="46">
        <f t="shared" si="3"/>
        <v>218</v>
      </c>
      <c r="Q12" s="47">
        <f t="shared" si="4"/>
        <v>244.1475001</v>
      </c>
      <c r="R12" s="47" t="str">
        <f t="shared" si="5"/>
        <v/>
      </c>
      <c r="S12" s="62" t="s">
        <v>44</v>
      </c>
      <c r="T12" s="62" t="s">
        <v>44</v>
      </c>
      <c r="U12" s="49">
        <f t="shared" si="6"/>
        <v>1.119942661</v>
      </c>
      <c r="V12" s="50">
        <f>R5</f>
        <v>44584</v>
      </c>
      <c r="W12" s="51" t="str">
        <f t="shared" si="7"/>
        <v>m</v>
      </c>
      <c r="X12" s="51">
        <f t="shared" si="8"/>
        <v>28</v>
      </c>
      <c r="Y12" s="51">
        <f t="shared" si="9"/>
        <v>0</v>
      </c>
      <c r="Z12" s="52" t="b">
        <f>IF(Y12=1,LOOKUP(X12,'[1]Meltzer-Faber'!A3:A63,'[1]Meltzer-Faber'!B3:B63))</f>
        <v>0</v>
      </c>
      <c r="AA12" s="63" t="b">
        <f>IF(Y12=1,LOOKUP(X12,'[1]Meltzer-Faber'!A3:A63,'[1]Meltzer-Faber'!C3:C63))</f>
        <v>0</v>
      </c>
      <c r="AB12" s="52" t="b">
        <f t="shared" si="10"/>
        <v>0</v>
      </c>
    </row>
    <row r="13" ht="19.5" customHeight="1">
      <c r="A13" s="53"/>
      <c r="B13" s="54"/>
      <c r="C13" s="55"/>
      <c r="D13" s="65"/>
      <c r="E13" s="64"/>
      <c r="F13" s="66"/>
      <c r="G13" s="57" t="s">
        <v>44</v>
      </c>
      <c r="H13" s="58"/>
      <c r="I13" s="67"/>
      <c r="J13" s="60"/>
      <c r="K13" s="61" t="s">
        <v>44</v>
      </c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44</v>
      </c>
      <c r="T13" s="62" t="s">
        <v>44</v>
      </c>
      <c r="U13" s="49" t="str">
        <f t="shared" si="6"/>
        <v/>
      </c>
      <c r="V13" s="50">
        <f>R5</f>
        <v>44584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IF(Y13=1,LOOKUP(X13,'[1]Meltzer-Faber'!A3:A63,'[1]Meltzer-Faber'!B3:B63))</f>
        <v>0</v>
      </c>
      <c r="AA13" s="63" t="b">
        <f>IF(Y13=1,LOOKUP(X13,'[1]Meltzer-Faber'!A3:A63,'[1]Meltzer-Faber'!C3:C63))</f>
        <v>0</v>
      </c>
      <c r="AB13" s="52" t="str">
        <f t="shared" si="10"/>
        <v/>
      </c>
    </row>
    <row r="14" ht="19.5" customHeight="1">
      <c r="A14" s="53" t="s">
        <v>178</v>
      </c>
      <c r="B14" s="54">
        <v>106.1</v>
      </c>
      <c r="C14" s="55" t="s">
        <v>161</v>
      </c>
      <c r="D14" s="65">
        <v>34936.0</v>
      </c>
      <c r="E14" s="64"/>
      <c r="F14" s="66" t="s">
        <v>179</v>
      </c>
      <c r="G14" s="57" t="s">
        <v>175</v>
      </c>
      <c r="H14" s="58">
        <v>-100.0</v>
      </c>
      <c r="I14" s="67">
        <v>100.0</v>
      </c>
      <c r="J14" s="60">
        <v>105.0</v>
      </c>
      <c r="K14" s="61">
        <v>130.0</v>
      </c>
      <c r="L14" s="45">
        <v>135.0</v>
      </c>
      <c r="M14" s="45">
        <v>140.0</v>
      </c>
      <c r="N14" s="46">
        <f t="shared" si="1"/>
        <v>105</v>
      </c>
      <c r="O14" s="46">
        <f t="shared" si="2"/>
        <v>140</v>
      </c>
      <c r="P14" s="46">
        <f t="shared" si="3"/>
        <v>245</v>
      </c>
      <c r="Q14" s="47">
        <f t="shared" si="4"/>
        <v>266.129139</v>
      </c>
      <c r="R14" s="47" t="str">
        <f t="shared" si="5"/>
        <v/>
      </c>
      <c r="S14" s="62" t="s">
        <v>44</v>
      </c>
      <c r="T14" s="62" t="s">
        <v>44</v>
      </c>
      <c r="U14" s="49">
        <f t="shared" si="6"/>
        <v>1.086241383</v>
      </c>
      <c r="V14" s="50">
        <f>R5</f>
        <v>44584</v>
      </c>
      <c r="W14" s="51" t="str">
        <f t="shared" si="7"/>
        <v>m</v>
      </c>
      <c r="X14" s="51">
        <f t="shared" si="8"/>
        <v>27</v>
      </c>
      <c r="Y14" s="51">
        <f t="shared" si="9"/>
        <v>0</v>
      </c>
      <c r="Z14" s="52" t="b">
        <f>IF(Y14=1,LOOKUP(X14,'[1]Meltzer-Faber'!A3:A63,'[1]Meltzer-Faber'!B3:B63))</f>
        <v>0</v>
      </c>
      <c r="AA14" s="63" t="b">
        <f>IF(Y14=1,LOOKUP(X14,'[1]Meltzer-Faber'!A3:A63,'[1]Meltzer-Faber'!C3:C63))</f>
        <v>0</v>
      </c>
      <c r="AB14" s="52" t="b">
        <f t="shared" si="10"/>
        <v>0</v>
      </c>
    </row>
    <row r="15" ht="19.5" customHeight="1">
      <c r="A15" s="53" t="s">
        <v>178</v>
      </c>
      <c r="B15" s="54">
        <v>102.52</v>
      </c>
      <c r="C15" s="55" t="s">
        <v>161</v>
      </c>
      <c r="D15" s="65">
        <v>36856.0</v>
      </c>
      <c r="E15" s="55"/>
      <c r="F15" s="66" t="s">
        <v>180</v>
      </c>
      <c r="G15" s="57" t="s">
        <v>91</v>
      </c>
      <c r="H15" s="58">
        <v>-85.0</v>
      </c>
      <c r="I15" s="67">
        <v>85.0</v>
      </c>
      <c r="J15" s="60">
        <v>90.0</v>
      </c>
      <c r="K15" s="61">
        <v>118.0</v>
      </c>
      <c r="L15" s="45">
        <v>123.0</v>
      </c>
      <c r="M15" s="45">
        <v>126.0</v>
      </c>
      <c r="N15" s="46">
        <f t="shared" si="1"/>
        <v>90</v>
      </c>
      <c r="O15" s="46">
        <f t="shared" si="2"/>
        <v>126</v>
      </c>
      <c r="P15" s="46">
        <f t="shared" si="3"/>
        <v>216</v>
      </c>
      <c r="Q15" s="47">
        <f t="shared" si="4"/>
        <v>237.3817814</v>
      </c>
      <c r="R15" s="47" t="str">
        <f t="shared" si="5"/>
        <v/>
      </c>
      <c r="S15" s="62"/>
      <c r="T15" s="62"/>
      <c r="U15" s="49">
        <f t="shared" si="6"/>
        <v>1.098989729</v>
      </c>
      <c r="V15" s="50">
        <f>R5</f>
        <v>44584</v>
      </c>
      <c r="W15" s="51" t="str">
        <f t="shared" si="7"/>
        <v>m</v>
      </c>
      <c r="X15" s="51">
        <f t="shared" si="8"/>
        <v>22</v>
      </c>
      <c r="Y15" s="51">
        <f t="shared" si="9"/>
        <v>0</v>
      </c>
      <c r="Z15" s="52" t="b">
        <f>IF(Y15=1,LOOKUP(X15,'[1]Meltzer-Faber'!A3:A63,'[1]Meltzer-Faber'!B3:B63))</f>
        <v>0</v>
      </c>
      <c r="AA15" s="63" t="b">
        <f>IF(Y15=1,LOOKUP(X15,'[1]Meltzer-Faber'!A3:A63,'[1]Meltzer-Faber'!C3:C63))</f>
        <v>0</v>
      </c>
      <c r="AB15" s="52" t="b">
        <f t="shared" si="10"/>
        <v>0</v>
      </c>
    </row>
    <row r="16" ht="19.5" customHeight="1">
      <c r="A16" s="53" t="s">
        <v>178</v>
      </c>
      <c r="B16" s="54">
        <v>108.98</v>
      </c>
      <c r="C16" s="55" t="s">
        <v>161</v>
      </c>
      <c r="D16" s="56">
        <v>33892.0</v>
      </c>
      <c r="E16" s="64"/>
      <c r="F16" s="57" t="s">
        <v>181</v>
      </c>
      <c r="G16" s="57" t="s">
        <v>177</v>
      </c>
      <c r="H16" s="58">
        <v>-132.0</v>
      </c>
      <c r="I16" s="67">
        <v>132.0</v>
      </c>
      <c r="J16" s="60">
        <v>135.0</v>
      </c>
      <c r="K16" s="61">
        <v>160.0</v>
      </c>
      <c r="L16" s="45">
        <v>167.0</v>
      </c>
      <c r="M16" s="45">
        <v>-172.0</v>
      </c>
      <c r="N16" s="46">
        <f t="shared" si="1"/>
        <v>135</v>
      </c>
      <c r="O16" s="46">
        <f t="shared" si="2"/>
        <v>167</v>
      </c>
      <c r="P16" s="46">
        <f t="shared" si="3"/>
        <v>302</v>
      </c>
      <c r="Q16" s="47">
        <f t="shared" si="4"/>
        <v>325.245658</v>
      </c>
      <c r="R16" s="47" t="str">
        <f t="shared" si="5"/>
        <v/>
      </c>
      <c r="S16" s="62"/>
      <c r="T16" s="62" t="s">
        <v>141</v>
      </c>
      <c r="U16" s="49">
        <f t="shared" si="6"/>
        <v>1.076972378</v>
      </c>
      <c r="V16" s="50">
        <f>R5</f>
        <v>44584</v>
      </c>
      <c r="W16" s="51" t="str">
        <f t="shared" si="7"/>
        <v>m</v>
      </c>
      <c r="X16" s="51">
        <f t="shared" si="8"/>
        <v>30</v>
      </c>
      <c r="Y16" s="51">
        <f t="shared" si="9"/>
        <v>0</v>
      </c>
      <c r="Z16" s="52" t="b">
        <f>IF(Y16=1,LOOKUP(X16,'[1]Meltzer-Faber'!A3:A63,'[1]Meltzer-Faber'!B3:B63))</f>
        <v>0</v>
      </c>
      <c r="AA16" s="63" t="b">
        <f>IF(Y16=1,LOOKUP(X16,'[1]Meltzer-Faber'!A3:A63,'[1]Meltzer-Faber'!C3:C63))</f>
        <v>0</v>
      </c>
      <c r="AB16" s="52" t="b">
        <f t="shared" si="10"/>
        <v>0</v>
      </c>
    </row>
    <row r="17" ht="19.5" customHeight="1">
      <c r="A17" s="53"/>
      <c r="B17" s="54"/>
      <c r="C17" s="55"/>
      <c r="D17" s="56"/>
      <c r="E17" s="64"/>
      <c r="F17" s="57"/>
      <c r="G17" s="57"/>
      <c r="H17" s="58"/>
      <c r="I17" s="67"/>
      <c r="J17" s="60"/>
      <c r="K17" s="61" t="s">
        <v>44</v>
      </c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44584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IF(Y17=1,LOOKUP(X17,'[1]Meltzer-Faber'!A3:A63,'[1]Meltzer-Faber'!B3:B63))</f>
        <v>0</v>
      </c>
      <c r="AA17" s="63" t="b">
        <f>IF(Y17=1,LOOKUP(X17,'[1]Meltzer-Faber'!A3:A63,'[1]Meltzer-Faber'!C3:C63))</f>
        <v>0</v>
      </c>
      <c r="AB17" s="52" t="str">
        <f t="shared" si="10"/>
        <v/>
      </c>
    </row>
    <row r="18" ht="19.5" customHeight="1">
      <c r="A18" s="53" t="s">
        <v>182</v>
      </c>
      <c r="B18" s="120">
        <v>111.29</v>
      </c>
      <c r="C18" s="126" t="s">
        <v>161</v>
      </c>
      <c r="D18" s="65">
        <v>33820.0</v>
      </c>
      <c r="E18" s="64"/>
      <c r="F18" s="66" t="s">
        <v>183</v>
      </c>
      <c r="G18" s="57" t="s">
        <v>177</v>
      </c>
      <c r="H18" s="58">
        <v>50.0</v>
      </c>
      <c r="I18" s="67">
        <v>91.0</v>
      </c>
      <c r="J18" s="60">
        <v>-105.0</v>
      </c>
      <c r="K18" s="61">
        <v>110.0</v>
      </c>
      <c r="L18" s="45">
        <v>130.0</v>
      </c>
      <c r="M18" s="45">
        <v>-140.0</v>
      </c>
      <c r="N18" s="46">
        <f t="shared" si="1"/>
        <v>91</v>
      </c>
      <c r="O18" s="46">
        <f t="shared" si="2"/>
        <v>130</v>
      </c>
      <c r="P18" s="46">
        <f t="shared" si="3"/>
        <v>221</v>
      </c>
      <c r="Q18" s="47">
        <f t="shared" si="4"/>
        <v>236.4961816</v>
      </c>
      <c r="R18" s="47" t="str">
        <f t="shared" si="5"/>
        <v/>
      </c>
      <c r="S18" s="62" t="s">
        <v>44</v>
      </c>
      <c r="T18" s="62" t="s">
        <v>44</v>
      </c>
      <c r="U18" s="49">
        <f t="shared" si="6"/>
        <v>1.070118469</v>
      </c>
      <c r="V18" s="50">
        <f>R5</f>
        <v>44584</v>
      </c>
      <c r="W18" s="51" t="str">
        <f t="shared" si="7"/>
        <v>m</v>
      </c>
      <c r="X18" s="51">
        <f t="shared" si="8"/>
        <v>30</v>
      </c>
      <c r="Y18" s="51">
        <f t="shared" si="9"/>
        <v>0</v>
      </c>
      <c r="Z18" s="52" t="b">
        <f>IF(Y18=1,LOOKUP(X18,'[1]Meltzer-Faber'!A3:A63,'[1]Meltzer-Faber'!B3:B63))</f>
        <v>0</v>
      </c>
      <c r="AA18" s="63" t="b">
        <f>IF(Y18=1,LOOKUP(X18,'[1]Meltzer-Faber'!A3:A63,'[1]Meltzer-Faber'!C3:C63))</f>
        <v>0</v>
      </c>
      <c r="AB18" s="52" t="b">
        <f t="shared" si="10"/>
        <v>0</v>
      </c>
    </row>
    <row r="19" ht="19.5" customHeight="1">
      <c r="A19" s="53"/>
      <c r="B19" s="120"/>
      <c r="C19" s="126"/>
      <c r="D19" s="127"/>
      <c r="E19" s="128"/>
      <c r="F19" s="129"/>
      <c r="G19" s="129"/>
      <c r="H19" s="58"/>
      <c r="I19" s="67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44584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IF(Y19=1,LOOKUP(X19,'[1]Meltzer-Faber'!A3:A63,'[1]Meltzer-Faber'!B3:B63))</f>
        <v>0</v>
      </c>
      <c r="AA19" s="63" t="b">
        <f>IF(Y19=1,LOOKUP(X19,'[1]Meltzer-Faber'!A3:A63,'[1]Meltzer-Faber'!C3:C63))</f>
        <v>0</v>
      </c>
      <c r="AB19" s="52" t="str">
        <f t="shared" si="10"/>
        <v/>
      </c>
    </row>
    <row r="20" ht="19.5" customHeight="1">
      <c r="A20" s="53"/>
      <c r="B20" s="120"/>
      <c r="C20" s="126"/>
      <c r="D20" s="65"/>
      <c r="E20" s="64"/>
      <c r="F20" s="66"/>
      <c r="G20" s="57"/>
      <c r="H20" s="58"/>
      <c r="I20" s="67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44584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IF(Y20=1,LOOKUP(X20,'[1]Meltzer-Faber'!A3:A63,'[1]Meltzer-Faber'!B3:B63))</f>
        <v>0</v>
      </c>
      <c r="AA20" s="63" t="b">
        <f>IF(Y20=1,LOOKUP(X20,'[1]Meltzer-Faber'!A3:A63,'[1]Meltzer-Faber'!C3:C63))</f>
        <v>0</v>
      </c>
      <c r="AB20" s="52" t="str">
        <f t="shared" si="10"/>
        <v/>
      </c>
    </row>
    <row r="21" ht="19.5" customHeight="1">
      <c r="A21" s="53"/>
      <c r="B21" s="120"/>
      <c r="C21" s="126"/>
      <c r="D21" s="65"/>
      <c r="E21" s="64"/>
      <c r="F21" s="66"/>
      <c r="G21" s="57" t="s">
        <v>44</v>
      </c>
      <c r="H21" s="58"/>
      <c r="I21" s="67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44584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IF(Y21=1,LOOKUP(X21,'[1]Meltzer-Faber'!A3:A63,'[1]Meltzer-Faber'!B3:B63))</f>
        <v>0</v>
      </c>
      <c r="AA21" s="63" t="b">
        <f>IF(Y21=1,LOOKUP(X21,'[1]Meltzer-Faber'!A3:A63,'[1]Meltzer-Faber'!C3:C63))</f>
        <v>0</v>
      </c>
      <c r="AB21" s="52" t="str">
        <f t="shared" si="10"/>
        <v/>
      </c>
    </row>
    <row r="22" ht="19.5" customHeight="1">
      <c r="A22" s="53"/>
      <c r="B22" s="120"/>
      <c r="C22" s="126"/>
      <c r="D22" s="127"/>
      <c r="E22" s="128"/>
      <c r="F22" s="129"/>
      <c r="G22" s="129"/>
      <c r="H22" s="58"/>
      <c r="I22" s="67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44584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IF(Y22=1,LOOKUP(X22,'[1]Meltzer-Faber'!A3:A63,'[1]Meltzer-Faber'!B3:B63))</f>
        <v>0</v>
      </c>
      <c r="AA22" s="63" t="b">
        <f>IF(Y22=1,LOOKUP(X22,'[1]Meltzer-Faber'!A3:A63,'[1]Meltzer-Faber'!C3:C63))</f>
        <v>0</v>
      </c>
      <c r="AB22" s="52" t="str">
        <f t="shared" si="10"/>
        <v/>
      </c>
    </row>
    <row r="23" ht="19.5" customHeight="1">
      <c r="A23" s="53"/>
      <c r="B23" s="120"/>
      <c r="C23" s="126"/>
      <c r="D23" s="65"/>
      <c r="E23" s="64"/>
      <c r="F23" s="66"/>
      <c r="G23" s="57"/>
      <c r="H23" s="58"/>
      <c r="I23" s="67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44584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IF(Y23=1,LOOKUP(X23,'[1]Meltzer-Faber'!A3:A63,'[1]Meltzer-Faber'!B3:B63))</f>
        <v>0</v>
      </c>
      <c r="AA23" s="63" t="b">
        <f>IF(Y23=1,LOOKUP(X23,'[1]Meltzer-Faber'!A3:A63,'[1]Meltzer-Faber'!C3:C63))</f>
        <v>0</v>
      </c>
      <c r="AB23" s="52" t="str">
        <f t="shared" si="10"/>
        <v/>
      </c>
    </row>
    <row r="24" ht="19.5" customHeight="1">
      <c r="A24" s="125"/>
      <c r="B24" s="120"/>
      <c r="C24" s="126"/>
      <c r="D24" s="127"/>
      <c r="E24" s="128"/>
      <c r="F24" s="129"/>
      <c r="G24" s="129"/>
      <c r="H24" s="58"/>
      <c r="I24" s="67"/>
      <c r="J24" s="131"/>
      <c r="K24" s="61"/>
      <c r="L24" s="45"/>
      <c r="M24" s="45"/>
      <c r="N24" s="46">
        <f t="shared" si="1"/>
        <v>0</v>
      </c>
      <c r="O24" s="46">
        <f t="shared" si="2"/>
        <v>0</v>
      </c>
      <c r="P24" s="83">
        <f t="shared" si="3"/>
        <v>0</v>
      </c>
      <c r="Q24" s="47" t="str">
        <f t="shared" si="4"/>
        <v/>
      </c>
      <c r="R24" s="47" t="str">
        <f t="shared" si="5"/>
        <v/>
      </c>
      <c r="S24" s="84"/>
      <c r="T24" s="84"/>
      <c r="U24" s="49" t="str">
        <f t="shared" si="6"/>
        <v/>
      </c>
      <c r="V24" s="50">
        <f>R5</f>
        <v>44584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IF(Y24=1,LOOKUP(X24,'[1]Meltzer-Faber'!A3:A63,'[1]Meltzer-Faber'!B3:B63))</f>
        <v>0</v>
      </c>
      <c r="AA24" s="63" t="b">
        <f>IF(Y24=1,LOOKUP(X24,'[1]Meltzer-Faber'!A3:A63,'[1]Meltzer-Faber'!C3:C63))</f>
        <v>0</v>
      </c>
      <c r="AB24" s="52" t="str">
        <f t="shared" si="10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B27" s="132"/>
      <c r="C27" s="16" t="s">
        <v>184</v>
      </c>
      <c r="G27" s="97" t="s">
        <v>66</v>
      </c>
      <c r="H27" s="16">
        <v>1.0</v>
      </c>
      <c r="I27" s="16" t="s">
        <v>185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B28" s="132"/>
      <c r="C28" s="16"/>
      <c r="G28" s="98" t="s">
        <v>44</v>
      </c>
      <c r="H28" s="16">
        <v>2.0</v>
      </c>
      <c r="I28" s="16" t="s">
        <v>73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B29" s="132"/>
      <c r="C29" s="16"/>
      <c r="G29" s="99"/>
      <c r="H29" s="16">
        <v>3.0</v>
      </c>
      <c r="I29" s="16" t="s">
        <v>186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B30" s="132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B31" s="132"/>
      <c r="C31" s="16"/>
      <c r="G31" s="99" t="s">
        <v>71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 t="s">
        <v>169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B33" s="132"/>
      <c r="C33" s="16" t="s">
        <v>75</v>
      </c>
      <c r="G33" s="99" t="s">
        <v>76</v>
      </c>
      <c r="H33" s="16" t="s">
        <v>187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 t="s">
        <v>75</v>
      </c>
      <c r="G35" s="99" t="s">
        <v>79</v>
      </c>
      <c r="H35" s="16" t="s">
        <v>188</v>
      </c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</row>
    <row r="239" ht="15.7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</row>
    <row r="240" ht="15.7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</row>
    <row r="241" ht="15.7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</row>
    <row r="242" ht="15.7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</row>
    <row r="243" ht="15.7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</row>
    <row r="244" ht="15.7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</row>
    <row r="245" ht="15.7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</row>
    <row r="246" ht="15.7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</row>
    <row r="247" ht="15.7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</row>
    <row r="248" ht="15.7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</row>
    <row r="249" ht="15.7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</row>
    <row r="250" ht="15.7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</row>
    <row r="251" ht="15.7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</row>
    <row r="252" ht="15.7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</row>
    <row r="253" ht="15.7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</row>
    <row r="254" ht="15.7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</row>
    <row r="255" ht="15.7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</row>
    <row r="256" ht="15.7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</row>
    <row r="257" ht="15.7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</row>
    <row r="258" ht="15.7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</row>
    <row r="259" ht="15.7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</row>
    <row r="260" ht="15.7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</row>
    <row r="261" ht="15.7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</row>
    <row r="262" ht="15.7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</row>
    <row r="263" ht="15.7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</row>
    <row r="264" ht="15.7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</row>
    <row r="265" ht="15.7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</row>
    <row r="266" ht="15.7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</row>
    <row r="267" ht="15.7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</row>
    <row r="268" ht="15.7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</row>
    <row r="269" ht="15.7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</row>
    <row r="270" ht="15.7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</row>
    <row r="271" ht="15.7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</row>
    <row r="272" ht="15.7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</row>
    <row r="273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</row>
    <row r="274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</row>
    <row r="275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</row>
    <row r="27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</row>
    <row r="277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</row>
    <row r="278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</row>
    <row r="279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</row>
    <row r="280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</row>
    <row r="281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</row>
    <row r="282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</row>
    <row r="283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</row>
    <row r="284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</row>
    <row r="285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</row>
    <row r="28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</row>
    <row r="287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</row>
    <row r="288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</row>
    <row r="289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</row>
    <row r="290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</row>
    <row r="291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</row>
    <row r="292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</row>
    <row r="293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</row>
    <row r="294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</row>
    <row r="295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</row>
    <row r="29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</row>
    <row r="297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</row>
    <row r="298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</row>
    <row r="299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</row>
    <row r="300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</row>
    <row r="301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</row>
    <row r="302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</row>
    <row r="303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</row>
    <row r="304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</row>
    <row r="305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</row>
    <row r="30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</row>
    <row r="307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</row>
    <row r="308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</row>
    <row r="309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</row>
    <row r="310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</row>
    <row r="311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</row>
    <row r="312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</row>
    <row r="313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</row>
    <row r="314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</row>
    <row r="315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</row>
    <row r="31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</row>
    <row r="317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</row>
    <row r="318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</row>
    <row r="319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</row>
    <row r="320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</row>
    <row r="321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</row>
    <row r="322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</row>
    <row r="323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</row>
    <row r="324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</row>
    <row r="325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</row>
    <row r="32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</row>
    <row r="327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</row>
    <row r="328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</row>
    <row r="329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</row>
    <row r="330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</row>
    <row r="331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</row>
    <row r="332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</row>
    <row r="333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</row>
    <row r="334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</row>
    <row r="335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</row>
    <row r="3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</row>
    <row r="337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</row>
    <row r="338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</row>
    <row r="339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</row>
    <row r="340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</row>
    <row r="341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</row>
    <row r="342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</row>
    <row r="343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</row>
    <row r="344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</row>
    <row r="345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</row>
    <row r="34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</row>
    <row r="347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</row>
    <row r="348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</row>
    <row r="349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</row>
    <row r="350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</row>
    <row r="351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</row>
    <row r="352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</row>
    <row r="353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</row>
    <row r="354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</row>
    <row r="355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</row>
    <row r="35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</row>
    <row r="357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</row>
    <row r="358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</row>
    <row r="359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</row>
    <row r="360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</row>
    <row r="361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</row>
    <row r="362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</row>
    <row r="363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</row>
    <row r="364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</row>
    <row r="365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</row>
    <row r="36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</row>
    <row r="367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</row>
    <row r="368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</row>
    <row r="369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</row>
    <row r="370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</row>
    <row r="371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</row>
    <row r="372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</row>
    <row r="373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</row>
    <row r="374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</row>
    <row r="375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</row>
    <row r="37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</row>
    <row r="377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</row>
    <row r="378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</row>
    <row r="379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</row>
    <row r="380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</row>
    <row r="381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</row>
    <row r="382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</row>
    <row r="383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</row>
    <row r="384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</row>
    <row r="385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</row>
    <row r="38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</row>
    <row r="387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</row>
    <row r="388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</row>
    <row r="389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</row>
    <row r="390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</row>
    <row r="391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</row>
    <row r="392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</row>
    <row r="393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</row>
    <row r="394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</row>
    <row r="395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</row>
    <row r="39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</row>
    <row r="397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</row>
    <row r="398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</row>
    <row r="399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</row>
    <row r="400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</row>
    <row r="401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</row>
    <row r="402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</row>
    <row r="403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</row>
    <row r="404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</row>
    <row r="405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</row>
    <row r="40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</row>
    <row r="407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</row>
    <row r="408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</row>
    <row r="409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</row>
    <row r="410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</row>
    <row r="411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</row>
    <row r="412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</row>
    <row r="413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</row>
    <row r="414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</row>
    <row r="415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</row>
    <row r="41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</row>
    <row r="417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</row>
    <row r="418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</row>
    <row r="419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</row>
    <row r="420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</row>
    <row r="421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</row>
    <row r="422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</row>
    <row r="423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</row>
    <row r="424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</row>
    <row r="425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</row>
    <row r="42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</row>
    <row r="427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</row>
    <row r="428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</row>
    <row r="429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</row>
    <row r="430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</row>
    <row r="431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</row>
    <row r="432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</row>
    <row r="433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</row>
    <row r="434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</row>
    <row r="435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</row>
    <row r="4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</row>
    <row r="437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</row>
    <row r="438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</row>
    <row r="439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</row>
    <row r="440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</row>
    <row r="441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</row>
    <row r="442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</row>
    <row r="443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</row>
    <row r="444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</row>
    <row r="445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</row>
    <row r="44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</row>
    <row r="447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</row>
    <row r="448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</row>
    <row r="449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</row>
    <row r="450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</row>
    <row r="451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</row>
    <row r="452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</row>
    <row r="453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</row>
    <row r="454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</row>
    <row r="455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</row>
    <row r="45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</row>
    <row r="457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</row>
    <row r="458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</row>
    <row r="459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</row>
    <row r="460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</row>
    <row r="461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</row>
    <row r="462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</row>
    <row r="463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</row>
    <row r="464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</row>
    <row r="465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</row>
    <row r="46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</row>
    <row r="467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</row>
    <row r="468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</row>
    <row r="469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</row>
    <row r="470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</row>
    <row r="471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</row>
    <row r="472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</row>
    <row r="473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</row>
    <row r="474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</row>
    <row r="475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</row>
    <row r="47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</row>
    <row r="477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</row>
    <row r="478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</row>
    <row r="479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</row>
    <row r="480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</row>
    <row r="481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</row>
    <row r="482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</row>
    <row r="483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</row>
    <row r="484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</row>
    <row r="485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</row>
    <row r="48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</row>
    <row r="487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</row>
    <row r="488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</row>
    <row r="489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</row>
    <row r="490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</row>
    <row r="491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</row>
    <row r="492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</row>
    <row r="493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</row>
    <row r="494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</row>
    <row r="495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</row>
    <row r="49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</row>
    <row r="497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</row>
    <row r="498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</row>
    <row r="499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</row>
    <row r="500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</row>
    <row r="501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</row>
    <row r="502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</row>
    <row r="503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</row>
    <row r="504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</row>
    <row r="505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</row>
    <row r="50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</row>
    <row r="507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</row>
    <row r="508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</row>
    <row r="509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</row>
    <row r="510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</row>
    <row r="511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</row>
    <row r="512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</row>
    <row r="513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</row>
    <row r="514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</row>
    <row r="515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</row>
    <row r="51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</row>
    <row r="517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</row>
    <row r="518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</row>
    <row r="519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</row>
    <row r="520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</row>
    <row r="521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</row>
    <row r="522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</row>
    <row r="523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</row>
    <row r="524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</row>
    <row r="525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</row>
    <row r="52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</row>
    <row r="527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</row>
    <row r="528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</row>
    <row r="529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</row>
    <row r="530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</row>
    <row r="531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</row>
    <row r="532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</row>
    <row r="533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</row>
    <row r="534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</row>
    <row r="535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</row>
    <row r="5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</row>
    <row r="537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</row>
    <row r="538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</row>
    <row r="539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</row>
    <row r="540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</row>
    <row r="541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</row>
    <row r="542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</row>
    <row r="543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</row>
    <row r="544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</row>
    <row r="545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</row>
    <row r="54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</row>
    <row r="547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</row>
    <row r="548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</row>
    <row r="549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</row>
    <row r="550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</row>
    <row r="551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</row>
    <row r="552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</row>
    <row r="553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</row>
    <row r="554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</row>
    <row r="555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</row>
    <row r="55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</row>
    <row r="557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</row>
    <row r="558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</row>
    <row r="559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</row>
    <row r="560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</row>
    <row r="561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</row>
    <row r="562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</row>
    <row r="563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</row>
    <row r="564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</row>
    <row r="565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</row>
    <row r="56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</row>
    <row r="567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</row>
    <row r="568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</row>
    <row r="569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</row>
    <row r="570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</row>
    <row r="571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</row>
    <row r="572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</row>
    <row r="573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</row>
    <row r="574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</row>
    <row r="575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</row>
    <row r="57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</row>
    <row r="577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</row>
    <row r="578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</row>
    <row r="579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</row>
    <row r="580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</row>
    <row r="581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</row>
    <row r="582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</row>
    <row r="583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</row>
    <row r="584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</row>
    <row r="585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</row>
    <row r="58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</row>
    <row r="587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</row>
    <row r="588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</row>
    <row r="589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</row>
    <row r="590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</row>
    <row r="591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</row>
    <row r="592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</row>
    <row r="593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</row>
    <row r="594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</row>
    <row r="595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</row>
    <row r="59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</row>
    <row r="597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</row>
    <row r="598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</row>
    <row r="599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</row>
    <row r="600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</row>
    <row r="601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</row>
    <row r="602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</row>
    <row r="603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</row>
    <row r="604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</row>
    <row r="605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</row>
    <row r="60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</row>
    <row r="607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</row>
    <row r="608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</row>
    <row r="609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</row>
    <row r="610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</row>
    <row r="611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</row>
    <row r="612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</row>
    <row r="613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</row>
    <row r="614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</row>
    <row r="615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</row>
    <row r="61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</row>
    <row r="617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</row>
    <row r="618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</row>
    <row r="619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</row>
    <row r="620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</row>
    <row r="621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</row>
    <row r="622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</row>
    <row r="623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</row>
    <row r="624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</row>
    <row r="625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</row>
    <row r="62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</row>
    <row r="627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</row>
    <row r="628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</row>
    <row r="629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</row>
    <row r="630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</row>
    <row r="631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</row>
    <row r="632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</row>
    <row r="633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</row>
    <row r="634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</row>
    <row r="635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</row>
    <row r="6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</row>
    <row r="637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</row>
    <row r="638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</row>
    <row r="639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</row>
    <row r="640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</row>
    <row r="641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</row>
    <row r="642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</row>
    <row r="643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</row>
    <row r="644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</row>
    <row r="645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</row>
    <row r="64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</row>
    <row r="647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</row>
    <row r="648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</row>
    <row r="649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</row>
    <row r="650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</row>
    <row r="651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</row>
    <row r="652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</row>
    <row r="653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</row>
    <row r="654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</row>
    <row r="655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</row>
    <row r="65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</row>
    <row r="657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</row>
    <row r="658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</row>
    <row r="659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</row>
    <row r="660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</row>
    <row r="661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</row>
    <row r="662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</row>
    <row r="663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</row>
    <row r="664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</row>
    <row r="665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</row>
    <row r="66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</row>
    <row r="667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</row>
    <row r="668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</row>
    <row r="669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</row>
    <row r="670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</row>
    <row r="671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</row>
    <row r="672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</row>
    <row r="673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</row>
    <row r="674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</row>
    <row r="675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</row>
    <row r="67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</row>
    <row r="677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</row>
    <row r="678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</row>
    <row r="679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</row>
    <row r="680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</row>
    <row r="681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</row>
    <row r="682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</row>
    <row r="683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</row>
    <row r="684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</row>
    <row r="685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</row>
    <row r="68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</row>
    <row r="687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</row>
    <row r="688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</row>
    <row r="689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</row>
    <row r="690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</row>
    <row r="691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</row>
    <row r="692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</row>
    <row r="693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</row>
    <row r="694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</row>
    <row r="695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</row>
    <row r="69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</row>
    <row r="697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</row>
    <row r="698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</row>
    <row r="699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</row>
    <row r="700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</row>
    <row r="701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</row>
    <row r="702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</row>
    <row r="703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</row>
    <row r="704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</row>
    <row r="705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</row>
    <row r="70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</row>
    <row r="707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</row>
    <row r="708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</row>
    <row r="709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</row>
    <row r="710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</row>
    <row r="711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</row>
    <row r="712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</row>
    <row r="713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</row>
    <row r="714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</row>
    <row r="715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</row>
    <row r="71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</row>
    <row r="717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</row>
    <row r="718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</row>
    <row r="719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</row>
    <row r="720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</row>
    <row r="721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</row>
    <row r="722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</row>
    <row r="723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</row>
    <row r="724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</row>
    <row r="725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</row>
    <row r="72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</row>
    <row r="727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</row>
    <row r="728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</row>
    <row r="729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</row>
    <row r="730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</row>
    <row r="731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</row>
    <row r="732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</row>
    <row r="733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</row>
    <row r="734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</row>
    <row r="735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</row>
    <row r="7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</row>
    <row r="737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</row>
    <row r="738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</row>
    <row r="739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</row>
    <row r="740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</row>
    <row r="741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</row>
    <row r="742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</row>
    <row r="743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</row>
    <row r="744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</row>
    <row r="745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</row>
    <row r="74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</row>
    <row r="747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</row>
    <row r="748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</row>
    <row r="749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</row>
    <row r="750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</row>
    <row r="751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</row>
    <row r="752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</row>
    <row r="753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</row>
    <row r="754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</row>
    <row r="755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</row>
    <row r="75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</row>
    <row r="757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</row>
    <row r="758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</row>
    <row r="759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</row>
    <row r="760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</row>
    <row r="761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</row>
    <row r="762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</row>
    <row r="763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</row>
    <row r="764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</row>
    <row r="765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</row>
    <row r="76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</row>
    <row r="767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</row>
    <row r="768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</row>
    <row r="769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</row>
    <row r="770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</row>
    <row r="771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</row>
    <row r="772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</row>
    <row r="773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</row>
    <row r="774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</row>
    <row r="775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</row>
    <row r="77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</row>
    <row r="777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</row>
    <row r="778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</row>
    <row r="779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</row>
    <row r="780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</row>
    <row r="781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</row>
    <row r="782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</row>
    <row r="783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</row>
    <row r="784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</row>
    <row r="785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</row>
    <row r="78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</row>
    <row r="787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</row>
    <row r="788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</row>
    <row r="789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</row>
    <row r="790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</row>
    <row r="791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</row>
    <row r="792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</row>
    <row r="793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</row>
    <row r="794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</row>
    <row r="795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</row>
    <row r="79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</row>
    <row r="797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</row>
    <row r="798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</row>
    <row r="799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</row>
    <row r="800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</row>
    <row r="801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</row>
    <row r="802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</row>
    <row r="803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</row>
    <row r="804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</row>
    <row r="805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</row>
    <row r="80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</row>
    <row r="807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</row>
    <row r="808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</row>
    <row r="809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</row>
    <row r="810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</row>
    <row r="811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</row>
    <row r="812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</row>
    <row r="813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</row>
    <row r="814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</row>
    <row r="815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</row>
    <row r="81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</row>
    <row r="817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</row>
    <row r="818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</row>
    <row r="819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</row>
    <row r="820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</row>
    <row r="821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</row>
    <row r="822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</row>
    <row r="823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</row>
    <row r="824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</row>
    <row r="825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</row>
    <row r="82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</row>
    <row r="827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</row>
    <row r="828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</row>
    <row r="829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</row>
    <row r="830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</row>
    <row r="831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</row>
    <row r="832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</row>
    <row r="833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</row>
    <row r="834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</row>
    <row r="835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</row>
    <row r="8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</row>
    <row r="837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</row>
    <row r="838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</row>
    <row r="839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</row>
    <row r="840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</row>
    <row r="841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</row>
    <row r="842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</row>
    <row r="843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</row>
    <row r="844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</row>
    <row r="845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</row>
    <row r="84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</row>
    <row r="847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</row>
    <row r="848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</row>
    <row r="849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</row>
    <row r="850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</row>
    <row r="851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</row>
    <row r="852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</row>
    <row r="853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</row>
    <row r="854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</row>
    <row r="855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</row>
    <row r="85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</row>
    <row r="857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</row>
    <row r="858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</row>
    <row r="859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</row>
    <row r="860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</row>
    <row r="861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</row>
    <row r="862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</row>
    <row r="863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</row>
    <row r="864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</row>
    <row r="865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</row>
    <row r="86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</row>
    <row r="867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</row>
    <row r="868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</row>
    <row r="869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</row>
    <row r="870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</row>
    <row r="871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</row>
    <row r="872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</row>
    <row r="873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</row>
    <row r="874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</row>
    <row r="875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</row>
    <row r="87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</row>
    <row r="877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</row>
    <row r="878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</row>
    <row r="879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</row>
    <row r="880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</row>
    <row r="881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</row>
    <row r="882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</row>
    <row r="883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</row>
    <row r="884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</row>
    <row r="885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</row>
    <row r="88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</row>
    <row r="887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</row>
    <row r="888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</row>
    <row r="889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</row>
    <row r="890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</row>
    <row r="891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</row>
    <row r="892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</row>
    <row r="893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</row>
    <row r="894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</row>
    <row r="895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</row>
    <row r="89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</row>
    <row r="897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</row>
    <row r="898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</row>
    <row r="899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</row>
    <row r="900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</row>
    <row r="901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</row>
    <row r="902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</row>
    <row r="903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</row>
    <row r="904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</row>
    <row r="905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</row>
    <row r="90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</row>
    <row r="907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</row>
    <row r="908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</row>
    <row r="909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</row>
    <row r="910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</row>
    <row r="911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</row>
    <row r="912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</row>
    <row r="913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</row>
    <row r="914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</row>
    <row r="915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</row>
    <row r="91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</row>
    <row r="917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</row>
    <row r="918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</row>
    <row r="919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</row>
    <row r="920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</row>
    <row r="921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</row>
    <row r="922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</row>
    <row r="923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</row>
    <row r="924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</row>
    <row r="925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</row>
    <row r="92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</row>
    <row r="927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</row>
    <row r="928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</row>
    <row r="929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</row>
    <row r="930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</row>
    <row r="931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</row>
    <row r="932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</row>
    <row r="933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</row>
    <row r="934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</row>
    <row r="935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</row>
    <row r="9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</row>
    <row r="937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</row>
    <row r="938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</row>
    <row r="939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</row>
    <row r="940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</row>
    <row r="941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</row>
    <row r="942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</row>
    <row r="943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</row>
    <row r="944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</row>
    <row r="945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</row>
    <row r="94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</row>
    <row r="947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</row>
    <row r="948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</row>
    <row r="949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</row>
    <row r="950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</row>
    <row r="951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</row>
    <row r="952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</row>
    <row r="953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</row>
    <row r="954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</row>
    <row r="955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</row>
    <row r="95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</row>
    <row r="957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</row>
    <row r="958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</row>
    <row r="959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</row>
    <row r="960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</row>
    <row r="961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</row>
    <row r="962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</row>
    <row r="963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</row>
    <row r="964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</row>
    <row r="965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</row>
    <row r="96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</row>
    <row r="967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</row>
    <row r="968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</row>
    <row r="969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</row>
    <row r="970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</row>
    <row r="971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</row>
    <row r="972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</row>
    <row r="973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</row>
    <row r="974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</row>
    <row r="975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</row>
    <row r="97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</row>
    <row r="977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</row>
    <row r="978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</row>
    <row r="979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</row>
    <row r="980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</row>
    <row r="981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</row>
    <row r="982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</row>
    <row r="983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</row>
    <row r="984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</row>
    <row r="985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</row>
    <row r="98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</row>
    <row r="987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</row>
    <row r="988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</row>
    <row r="989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</row>
    <row r="990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</row>
    <row r="991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</row>
    <row r="992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</row>
    <row r="993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</row>
    <row r="994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</row>
    <row r="995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</row>
    <row r="99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</row>
    <row r="997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</row>
    <row r="998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</row>
    <row r="999" ht="15.7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</row>
    <row r="1000" ht="15.7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</row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189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8.0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/>
      <c r="B9" s="107"/>
      <c r="C9" s="108"/>
      <c r="D9" s="109"/>
      <c r="E9" s="108"/>
      <c r="F9" s="110"/>
      <c r="G9" s="110"/>
      <c r="H9" s="111"/>
      <c r="I9" s="112"/>
      <c r="J9" s="113"/>
      <c r="K9" s="114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44</v>
      </c>
      <c r="T9" s="48" t="s">
        <v>44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53"/>
      <c r="B10" s="54"/>
      <c r="C10" s="55"/>
      <c r="D10" s="65"/>
      <c r="E10" s="64"/>
      <c r="F10" s="66"/>
      <c r="G10" s="57"/>
      <c r="H10" s="58"/>
      <c r="I10" s="67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53"/>
      <c r="B11" s="54"/>
      <c r="C11" s="55"/>
      <c r="D11" s="65"/>
      <c r="E11" s="55"/>
      <c r="F11" s="66"/>
      <c r="G11" s="115"/>
      <c r="H11" s="58"/>
      <c r="I11" s="67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53"/>
      <c r="B12" s="54"/>
      <c r="C12" s="55"/>
      <c r="D12" s="65"/>
      <c r="E12" s="55"/>
      <c r="F12" s="66"/>
      <c r="G12" s="115"/>
      <c r="H12" s="58"/>
      <c r="I12" s="67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44</v>
      </c>
      <c r="T12" s="62" t="s">
        <v>44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53"/>
      <c r="B13" s="54"/>
      <c r="C13" s="55"/>
      <c r="D13" s="65"/>
      <c r="E13" s="64"/>
      <c r="F13" s="66"/>
      <c r="G13" s="57"/>
      <c r="H13" s="58"/>
      <c r="I13" s="67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44</v>
      </c>
      <c r="T13" s="62" t="s">
        <v>44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53"/>
      <c r="B14" s="54"/>
      <c r="C14" s="55"/>
      <c r="D14" s="65"/>
      <c r="E14" s="64"/>
      <c r="F14" s="66"/>
      <c r="G14" s="57"/>
      <c r="H14" s="58"/>
      <c r="I14" s="67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44</v>
      </c>
      <c r="T14" s="62" t="s">
        <v>44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53"/>
      <c r="B15" s="54"/>
      <c r="C15" s="55"/>
      <c r="D15" s="65"/>
      <c r="E15" s="55"/>
      <c r="F15" s="66"/>
      <c r="G15" s="57"/>
      <c r="H15" s="58"/>
      <c r="I15" s="67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53"/>
      <c r="B16" s="54"/>
      <c r="C16" s="55"/>
      <c r="D16" s="56"/>
      <c r="E16" s="64"/>
      <c r="F16" s="57"/>
      <c r="G16" s="57"/>
      <c r="H16" s="58"/>
      <c r="I16" s="67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53"/>
      <c r="B17" s="54"/>
      <c r="C17" s="55"/>
      <c r="D17" s="56"/>
      <c r="E17" s="64"/>
      <c r="F17" s="57"/>
      <c r="G17" s="57"/>
      <c r="H17" s="58"/>
      <c r="I17" s="67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53"/>
      <c r="B18" s="54"/>
      <c r="C18" s="55"/>
      <c r="D18" s="65"/>
      <c r="E18" s="64"/>
      <c r="F18" s="66"/>
      <c r="G18" s="57"/>
      <c r="H18" s="58"/>
      <c r="I18" s="67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44</v>
      </c>
      <c r="T18" s="62" t="s">
        <v>44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53"/>
      <c r="B19" s="120"/>
      <c r="C19" s="126"/>
      <c r="D19" s="127"/>
      <c r="E19" s="128"/>
      <c r="F19" s="129"/>
      <c r="G19" s="129"/>
      <c r="H19" s="58"/>
      <c r="I19" s="67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53"/>
      <c r="B20" s="120"/>
      <c r="C20" s="126"/>
      <c r="D20" s="127"/>
      <c r="E20" s="128"/>
      <c r="F20" s="129"/>
      <c r="G20" s="129"/>
      <c r="H20" s="58"/>
      <c r="I20" s="67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53"/>
      <c r="B21" s="120"/>
      <c r="C21" s="126"/>
      <c r="D21" s="127"/>
      <c r="E21" s="128"/>
      <c r="F21" s="129"/>
      <c r="G21" s="129"/>
      <c r="H21" s="58"/>
      <c r="I21" s="67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53"/>
      <c r="B22" s="120"/>
      <c r="C22" s="126"/>
      <c r="D22" s="127"/>
      <c r="E22" s="128"/>
      <c r="F22" s="129"/>
      <c r="G22" s="129"/>
      <c r="H22" s="58"/>
      <c r="I22" s="67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53"/>
      <c r="B23" s="120"/>
      <c r="C23" s="126"/>
      <c r="D23" s="126"/>
      <c r="E23" s="128"/>
      <c r="F23" s="129"/>
      <c r="G23" s="129"/>
      <c r="H23" s="58"/>
      <c r="I23" s="67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25"/>
      <c r="B24" s="120"/>
      <c r="C24" s="126"/>
      <c r="D24" s="127"/>
      <c r="E24" s="128"/>
      <c r="F24" s="129"/>
      <c r="G24" s="129"/>
      <c r="H24" s="58"/>
      <c r="I24" s="67"/>
      <c r="J24" s="131"/>
      <c r="K24" s="61"/>
      <c r="L24" s="45"/>
      <c r="M24" s="45"/>
      <c r="N24" s="46">
        <f t="shared" si="1"/>
        <v>0</v>
      </c>
      <c r="O24" s="46">
        <f t="shared" si="2"/>
        <v>0</v>
      </c>
      <c r="P24" s="83">
        <f t="shared" si="3"/>
        <v>0</v>
      </c>
      <c r="Q24" s="47" t="str">
        <f t="shared" si="4"/>
        <v/>
      </c>
      <c r="R24" s="47" t="str">
        <f t="shared" si="5"/>
        <v/>
      </c>
      <c r="S24" s="84"/>
      <c r="T24" s="84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C27" s="16"/>
      <c r="G27" s="97" t="s">
        <v>66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99" t="s">
        <v>71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6"/>
      <c r="G33" s="99" t="s">
        <v>76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/>
      <c r="G35" s="99" t="s">
        <v>79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189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9.0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/>
      <c r="B9" s="107"/>
      <c r="C9" s="108"/>
      <c r="D9" s="109"/>
      <c r="E9" s="108"/>
      <c r="F9" s="110"/>
      <c r="G9" s="110"/>
      <c r="H9" s="111"/>
      <c r="I9" s="112"/>
      <c r="J9" s="113"/>
      <c r="K9" s="114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44</v>
      </c>
      <c r="T9" s="48" t="s">
        <v>44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53"/>
      <c r="B10" s="54"/>
      <c r="C10" s="55"/>
      <c r="D10" s="65"/>
      <c r="E10" s="64"/>
      <c r="F10" s="66"/>
      <c r="G10" s="57"/>
      <c r="H10" s="58"/>
      <c r="I10" s="67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53"/>
      <c r="B11" s="54"/>
      <c r="C11" s="55"/>
      <c r="D11" s="65"/>
      <c r="E11" s="55"/>
      <c r="F11" s="66"/>
      <c r="G11" s="115"/>
      <c r="H11" s="58"/>
      <c r="I11" s="67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53"/>
      <c r="B12" s="54"/>
      <c r="C12" s="55"/>
      <c r="D12" s="65"/>
      <c r="E12" s="55"/>
      <c r="F12" s="66"/>
      <c r="G12" s="115"/>
      <c r="H12" s="58"/>
      <c r="I12" s="67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44</v>
      </c>
      <c r="T12" s="62" t="s">
        <v>44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53"/>
      <c r="B13" s="54"/>
      <c r="C13" s="55"/>
      <c r="D13" s="65"/>
      <c r="E13" s="64"/>
      <c r="F13" s="66"/>
      <c r="G13" s="57"/>
      <c r="H13" s="58"/>
      <c r="I13" s="67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44</v>
      </c>
      <c r="T13" s="62" t="s">
        <v>44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53"/>
      <c r="B14" s="54"/>
      <c r="C14" s="55"/>
      <c r="D14" s="65"/>
      <c r="E14" s="64"/>
      <c r="F14" s="66"/>
      <c r="G14" s="57"/>
      <c r="H14" s="58"/>
      <c r="I14" s="67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44</v>
      </c>
      <c r="T14" s="62" t="s">
        <v>44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53"/>
      <c r="B15" s="54"/>
      <c r="C15" s="55"/>
      <c r="D15" s="65"/>
      <c r="E15" s="55"/>
      <c r="F15" s="66"/>
      <c r="G15" s="57"/>
      <c r="H15" s="58"/>
      <c r="I15" s="67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53"/>
      <c r="B16" s="54"/>
      <c r="C16" s="55"/>
      <c r="D16" s="56"/>
      <c r="E16" s="64"/>
      <c r="F16" s="57"/>
      <c r="G16" s="57"/>
      <c r="H16" s="58"/>
      <c r="I16" s="67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53"/>
      <c r="B17" s="54"/>
      <c r="C17" s="55"/>
      <c r="D17" s="56"/>
      <c r="E17" s="64"/>
      <c r="F17" s="57"/>
      <c r="G17" s="57"/>
      <c r="H17" s="58"/>
      <c r="I17" s="67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53"/>
      <c r="B18" s="54"/>
      <c r="C18" s="55"/>
      <c r="D18" s="65"/>
      <c r="E18" s="64"/>
      <c r="F18" s="66"/>
      <c r="G18" s="57"/>
      <c r="H18" s="58"/>
      <c r="I18" s="67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44</v>
      </c>
      <c r="T18" s="62" t="s">
        <v>44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53"/>
      <c r="B19" s="120"/>
      <c r="C19" s="126"/>
      <c r="D19" s="127"/>
      <c r="E19" s="128"/>
      <c r="F19" s="129"/>
      <c r="G19" s="129"/>
      <c r="H19" s="58"/>
      <c r="I19" s="67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53"/>
      <c r="B20" s="120"/>
      <c r="C20" s="126"/>
      <c r="D20" s="127"/>
      <c r="E20" s="128"/>
      <c r="F20" s="129"/>
      <c r="G20" s="129"/>
      <c r="H20" s="58"/>
      <c r="I20" s="67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53"/>
      <c r="B21" s="120"/>
      <c r="C21" s="126"/>
      <c r="D21" s="127"/>
      <c r="E21" s="128"/>
      <c r="F21" s="129"/>
      <c r="G21" s="129"/>
      <c r="H21" s="58"/>
      <c r="I21" s="67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53"/>
      <c r="B22" s="120"/>
      <c r="C22" s="126"/>
      <c r="D22" s="127"/>
      <c r="E22" s="128"/>
      <c r="F22" s="129"/>
      <c r="G22" s="129"/>
      <c r="H22" s="58"/>
      <c r="I22" s="67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53"/>
      <c r="B23" s="120"/>
      <c r="C23" s="126"/>
      <c r="D23" s="126"/>
      <c r="E23" s="128"/>
      <c r="F23" s="129"/>
      <c r="G23" s="129"/>
      <c r="H23" s="58"/>
      <c r="I23" s="67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25"/>
      <c r="B24" s="120"/>
      <c r="C24" s="126"/>
      <c r="D24" s="127"/>
      <c r="E24" s="128"/>
      <c r="F24" s="129"/>
      <c r="G24" s="129"/>
      <c r="H24" s="58"/>
      <c r="I24" s="67"/>
      <c r="J24" s="131"/>
      <c r="K24" s="61"/>
      <c r="L24" s="45"/>
      <c r="M24" s="45"/>
      <c r="N24" s="46">
        <f t="shared" si="1"/>
        <v>0</v>
      </c>
      <c r="O24" s="46">
        <f t="shared" si="2"/>
        <v>0</v>
      </c>
      <c r="P24" s="83">
        <f t="shared" si="3"/>
        <v>0</v>
      </c>
      <c r="Q24" s="47" t="str">
        <f t="shared" si="4"/>
        <v/>
      </c>
      <c r="R24" s="47" t="str">
        <f t="shared" si="5"/>
        <v/>
      </c>
      <c r="S24" s="84"/>
      <c r="T24" s="84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C27" s="16"/>
      <c r="G27" s="97" t="s">
        <v>66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99" t="s">
        <v>71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6"/>
      <c r="G33" s="99" t="s">
        <v>76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/>
      <c r="G35" s="99" t="s">
        <v>79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189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10.0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6"/>
      <c r="B9" s="107"/>
      <c r="C9" s="108"/>
      <c r="D9" s="109"/>
      <c r="E9" s="108"/>
      <c r="F9" s="110"/>
      <c r="G9" s="110"/>
      <c r="H9" s="111"/>
      <c r="I9" s="112"/>
      <c r="J9" s="113"/>
      <c r="K9" s="114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44</v>
      </c>
      <c r="T9" s="48" t="s">
        <v>44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53"/>
      <c r="B10" s="54"/>
      <c r="C10" s="55"/>
      <c r="D10" s="65"/>
      <c r="E10" s="64"/>
      <c r="F10" s="66"/>
      <c r="G10" s="57"/>
      <c r="H10" s="58"/>
      <c r="I10" s="67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53"/>
      <c r="B11" s="54"/>
      <c r="C11" s="55"/>
      <c r="D11" s="65"/>
      <c r="E11" s="55"/>
      <c r="F11" s="66"/>
      <c r="G11" s="115"/>
      <c r="H11" s="58"/>
      <c r="I11" s="67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53"/>
      <c r="B12" s="54"/>
      <c r="C12" s="55"/>
      <c r="D12" s="65"/>
      <c r="E12" s="55"/>
      <c r="F12" s="66"/>
      <c r="G12" s="115"/>
      <c r="H12" s="58"/>
      <c r="I12" s="67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44</v>
      </c>
      <c r="T12" s="62" t="s">
        <v>44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53"/>
      <c r="B13" s="54"/>
      <c r="C13" s="55"/>
      <c r="D13" s="65"/>
      <c r="E13" s="64"/>
      <c r="F13" s="66"/>
      <c r="G13" s="57"/>
      <c r="H13" s="58"/>
      <c r="I13" s="67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44</v>
      </c>
      <c r="T13" s="62" t="s">
        <v>44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53"/>
      <c r="B14" s="54"/>
      <c r="C14" s="55"/>
      <c r="D14" s="65"/>
      <c r="E14" s="64"/>
      <c r="F14" s="66"/>
      <c r="G14" s="57"/>
      <c r="H14" s="58"/>
      <c r="I14" s="67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44</v>
      </c>
      <c r="T14" s="62" t="s">
        <v>44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53"/>
      <c r="B15" s="54"/>
      <c r="C15" s="55"/>
      <c r="D15" s="65"/>
      <c r="E15" s="55"/>
      <c r="F15" s="66"/>
      <c r="G15" s="57"/>
      <c r="H15" s="58"/>
      <c r="I15" s="67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53"/>
      <c r="B16" s="54"/>
      <c r="C16" s="55"/>
      <c r="D16" s="56"/>
      <c r="E16" s="64"/>
      <c r="F16" s="57"/>
      <c r="G16" s="57"/>
      <c r="H16" s="58"/>
      <c r="I16" s="67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53"/>
      <c r="B17" s="54"/>
      <c r="C17" s="55"/>
      <c r="D17" s="56"/>
      <c r="E17" s="64"/>
      <c r="F17" s="57"/>
      <c r="G17" s="57"/>
      <c r="H17" s="58"/>
      <c r="I17" s="67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53"/>
      <c r="B18" s="54"/>
      <c r="C18" s="55"/>
      <c r="D18" s="65"/>
      <c r="E18" s="64"/>
      <c r="F18" s="66"/>
      <c r="G18" s="57"/>
      <c r="H18" s="58"/>
      <c r="I18" s="67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44</v>
      </c>
      <c r="T18" s="62" t="s">
        <v>44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53"/>
      <c r="B19" s="120"/>
      <c r="C19" s="126"/>
      <c r="D19" s="127"/>
      <c r="E19" s="128"/>
      <c r="F19" s="129"/>
      <c r="G19" s="129"/>
      <c r="H19" s="58"/>
      <c r="I19" s="67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53"/>
      <c r="B20" s="120"/>
      <c r="C20" s="126"/>
      <c r="D20" s="127"/>
      <c r="E20" s="128"/>
      <c r="F20" s="129"/>
      <c r="G20" s="129"/>
      <c r="H20" s="58"/>
      <c r="I20" s="67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53"/>
      <c r="B21" s="120"/>
      <c r="C21" s="126"/>
      <c r="D21" s="127"/>
      <c r="E21" s="128"/>
      <c r="F21" s="129"/>
      <c r="G21" s="129"/>
      <c r="H21" s="58"/>
      <c r="I21" s="67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53"/>
      <c r="B22" s="120"/>
      <c r="C22" s="126"/>
      <c r="D22" s="127"/>
      <c r="E22" s="128"/>
      <c r="F22" s="129"/>
      <c r="G22" s="129"/>
      <c r="H22" s="58"/>
      <c r="I22" s="67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53"/>
      <c r="B23" s="120"/>
      <c r="C23" s="126"/>
      <c r="D23" s="126"/>
      <c r="E23" s="128"/>
      <c r="F23" s="129"/>
      <c r="G23" s="129"/>
      <c r="H23" s="58"/>
      <c r="I23" s="67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25"/>
      <c r="B24" s="120"/>
      <c r="C24" s="126"/>
      <c r="D24" s="127"/>
      <c r="E24" s="128"/>
      <c r="F24" s="129"/>
      <c r="G24" s="129"/>
      <c r="H24" s="58"/>
      <c r="I24" s="67"/>
      <c r="J24" s="131"/>
      <c r="K24" s="61"/>
      <c r="L24" s="45"/>
      <c r="M24" s="45"/>
      <c r="N24" s="46">
        <f t="shared" si="1"/>
        <v>0</v>
      </c>
      <c r="O24" s="46">
        <f t="shared" si="2"/>
        <v>0</v>
      </c>
      <c r="P24" s="83">
        <f t="shared" si="3"/>
        <v>0</v>
      </c>
      <c r="Q24" s="47" t="str">
        <f t="shared" si="4"/>
        <v/>
      </c>
      <c r="R24" s="47" t="str">
        <f t="shared" si="5"/>
        <v/>
      </c>
      <c r="S24" s="84"/>
      <c r="T24" s="84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5"/>
      <c r="B25" s="86"/>
      <c r="C25" s="87"/>
      <c r="D25" s="88"/>
      <c r="E25" s="88"/>
      <c r="F25" s="85"/>
      <c r="G25" s="85"/>
      <c r="H25" s="89"/>
      <c r="I25" s="89"/>
      <c r="J25" s="89"/>
      <c r="K25" s="89"/>
      <c r="L25" s="89"/>
      <c r="M25" s="89"/>
      <c r="N25" s="85"/>
      <c r="O25" s="85"/>
      <c r="P25" s="85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1"/>
      <c r="C26" s="9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6"/>
      <c r="R26" s="96"/>
      <c r="S26" s="96"/>
      <c r="T26" s="96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64</v>
      </c>
      <c r="C27" s="16"/>
      <c r="G27" s="97" t="s">
        <v>66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69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0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99" t="s">
        <v>71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0"/>
      <c r="D32" s="25"/>
      <c r="E32" s="25"/>
      <c r="F32" s="5"/>
      <c r="G32" s="99" t="s">
        <v>72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6"/>
      <c r="G33" s="99" t="s">
        <v>76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99"/>
      <c r="H34" s="16"/>
      <c r="I34" s="10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2"/>
      <c r="C35" s="16"/>
      <c r="G35" s="99" t="s">
        <v>79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99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2" t="s">
        <v>80</v>
      </c>
      <c r="B37" s="102"/>
      <c r="C37" s="103" t="s">
        <v>81</v>
      </c>
      <c r="D37" s="104"/>
      <c r="E37" s="104"/>
      <c r="F37" s="105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3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5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6"/>
      <c r="R40" s="96"/>
      <c r="S40" s="96"/>
      <c r="T40" s="96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6"/>
      <c r="R41" s="96"/>
      <c r="S41" s="96"/>
      <c r="T41" s="96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6"/>
      <c r="R42" s="96"/>
      <c r="S42" s="96"/>
      <c r="T42" s="96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6"/>
      <c r="R43" s="96"/>
      <c r="S43" s="96"/>
      <c r="T43" s="96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6"/>
      <c r="R44" s="96"/>
      <c r="S44" s="96"/>
      <c r="T44" s="96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6"/>
      <c r="R45" s="96"/>
      <c r="S45" s="96"/>
      <c r="T45" s="96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6"/>
      <c r="R46" s="96"/>
      <c r="S46" s="96"/>
      <c r="T46" s="96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6"/>
      <c r="R47" s="96"/>
      <c r="S47" s="96"/>
      <c r="T47" s="96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6"/>
      <c r="R48" s="96"/>
      <c r="S48" s="96"/>
      <c r="T48" s="96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6"/>
      <c r="R49" s="96"/>
      <c r="S49" s="96"/>
      <c r="T49" s="96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6"/>
      <c r="R50" s="96"/>
      <c r="S50" s="96"/>
      <c r="T50" s="96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6"/>
      <c r="R51" s="96"/>
      <c r="S51" s="96"/>
      <c r="T51" s="96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6"/>
      <c r="R52" s="96"/>
      <c r="S52" s="96"/>
      <c r="T52" s="96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6"/>
      <c r="R53" s="96"/>
      <c r="S53" s="96"/>
      <c r="T53" s="96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6"/>
      <c r="R54" s="96"/>
      <c r="S54" s="96"/>
      <c r="T54" s="96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6"/>
      <c r="R55" s="96"/>
      <c r="S55" s="96"/>
      <c r="T55" s="96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6"/>
      <c r="R56" s="96"/>
      <c r="S56" s="96"/>
      <c r="T56" s="96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6"/>
      <c r="R57" s="96"/>
      <c r="S57" s="96"/>
      <c r="T57" s="96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6"/>
      <c r="R58" s="96"/>
      <c r="S58" s="96"/>
      <c r="T58" s="96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6"/>
      <c r="R59" s="96"/>
      <c r="S59" s="96"/>
      <c r="T59" s="96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6"/>
      <c r="R60" s="96"/>
      <c r="S60" s="96"/>
      <c r="T60" s="96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6"/>
      <c r="R61" s="96"/>
      <c r="S61" s="96"/>
      <c r="T61" s="96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6"/>
      <c r="R62" s="96"/>
      <c r="S62" s="96"/>
      <c r="T62" s="96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6"/>
      <c r="R63" s="96"/>
      <c r="S63" s="96"/>
      <c r="T63" s="96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6"/>
      <c r="R64" s="96"/>
      <c r="S64" s="96"/>
      <c r="T64" s="96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6"/>
      <c r="R65" s="96"/>
      <c r="S65" s="96"/>
      <c r="T65" s="96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6"/>
      <c r="R66" s="96"/>
      <c r="S66" s="96"/>
      <c r="T66" s="96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6"/>
      <c r="R67" s="96"/>
      <c r="S67" s="96"/>
      <c r="T67" s="96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6"/>
      <c r="R68" s="96"/>
      <c r="S68" s="96"/>
      <c r="T68" s="96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6"/>
      <c r="R69" s="96"/>
      <c r="S69" s="96"/>
      <c r="T69" s="96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6"/>
      <c r="R70" s="96"/>
      <c r="S70" s="96"/>
      <c r="T70" s="96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6"/>
      <c r="R71" s="96"/>
      <c r="S71" s="96"/>
      <c r="T71" s="96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6"/>
      <c r="R72" s="96"/>
      <c r="S72" s="96"/>
      <c r="T72" s="96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6"/>
      <c r="R73" s="96"/>
      <c r="S73" s="96"/>
      <c r="T73" s="96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6"/>
      <c r="R74" s="96"/>
      <c r="S74" s="96"/>
      <c r="T74" s="96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6"/>
      <c r="R75" s="96"/>
      <c r="S75" s="96"/>
      <c r="T75" s="96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6"/>
      <c r="R76" s="96"/>
      <c r="S76" s="96"/>
      <c r="T76" s="96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6"/>
      <c r="R77" s="96"/>
      <c r="S77" s="96"/>
      <c r="T77" s="96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6"/>
      <c r="R78" s="96"/>
      <c r="S78" s="96"/>
      <c r="T78" s="96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6"/>
      <c r="R79" s="96"/>
      <c r="S79" s="96"/>
      <c r="T79" s="96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6"/>
      <c r="R80" s="96"/>
      <c r="S80" s="96"/>
      <c r="T80" s="96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6"/>
      <c r="R81" s="96"/>
      <c r="S81" s="96"/>
      <c r="T81" s="96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6"/>
      <c r="R82" s="96"/>
      <c r="S82" s="96"/>
      <c r="T82" s="96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6"/>
      <c r="R83" s="96"/>
      <c r="S83" s="96"/>
      <c r="T83" s="96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6"/>
      <c r="R84" s="96"/>
      <c r="S84" s="96"/>
      <c r="T84" s="96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6"/>
      <c r="R85" s="96"/>
      <c r="S85" s="96"/>
      <c r="T85" s="96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6"/>
      <c r="R86" s="96"/>
      <c r="S86" s="96"/>
      <c r="T86" s="96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6"/>
      <c r="R87" s="96"/>
      <c r="S87" s="96"/>
      <c r="T87" s="96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6"/>
      <c r="R88" s="96"/>
      <c r="S88" s="96"/>
      <c r="T88" s="96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6"/>
      <c r="R89" s="96"/>
      <c r="S89" s="96"/>
      <c r="T89" s="96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6"/>
      <c r="R90" s="96"/>
      <c r="S90" s="96"/>
      <c r="T90" s="96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6"/>
      <c r="R91" s="96"/>
      <c r="S91" s="96"/>
      <c r="T91" s="96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6"/>
      <c r="R92" s="96"/>
      <c r="S92" s="96"/>
      <c r="T92" s="96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6"/>
      <c r="R93" s="96"/>
      <c r="S93" s="96"/>
      <c r="T93" s="96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6"/>
      <c r="R94" s="96"/>
      <c r="S94" s="96"/>
      <c r="T94" s="96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6"/>
      <c r="R95" s="96"/>
      <c r="S95" s="96"/>
      <c r="T95" s="96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6"/>
      <c r="R96" s="96"/>
      <c r="S96" s="96"/>
      <c r="T96" s="96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6"/>
      <c r="R97" s="96"/>
      <c r="S97" s="96"/>
      <c r="T97" s="96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6"/>
      <c r="R98" s="96"/>
      <c r="S98" s="96"/>
      <c r="T98" s="96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6"/>
      <c r="R99" s="96"/>
      <c r="S99" s="96"/>
      <c r="T99" s="96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6"/>
      <c r="R100" s="96"/>
      <c r="S100" s="96"/>
      <c r="T100" s="96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6"/>
      <c r="R101" s="96"/>
      <c r="S101" s="96"/>
      <c r="T101" s="96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6"/>
      <c r="R102" s="96"/>
      <c r="S102" s="96"/>
      <c r="T102" s="96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6"/>
      <c r="R103" s="96"/>
      <c r="S103" s="96"/>
      <c r="T103" s="96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6"/>
      <c r="R104" s="96"/>
      <c r="S104" s="96"/>
      <c r="T104" s="96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6"/>
      <c r="R105" s="96"/>
      <c r="S105" s="96"/>
      <c r="T105" s="96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6"/>
      <c r="R106" s="96"/>
      <c r="S106" s="96"/>
      <c r="T106" s="96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6"/>
      <c r="R107" s="96"/>
      <c r="S107" s="96"/>
      <c r="T107" s="96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6"/>
      <c r="R108" s="96"/>
      <c r="S108" s="96"/>
      <c r="T108" s="96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6"/>
      <c r="R109" s="96"/>
      <c r="S109" s="96"/>
      <c r="T109" s="96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6"/>
      <c r="R110" s="96"/>
      <c r="S110" s="96"/>
      <c r="T110" s="96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6"/>
      <c r="R111" s="96"/>
      <c r="S111" s="96"/>
      <c r="T111" s="96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6"/>
      <c r="R112" s="96"/>
      <c r="S112" s="96"/>
      <c r="T112" s="96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6"/>
      <c r="R113" s="96"/>
      <c r="S113" s="96"/>
      <c r="T113" s="96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6"/>
      <c r="R114" s="96"/>
      <c r="S114" s="96"/>
      <c r="T114" s="96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6"/>
      <c r="R115" s="96"/>
      <c r="S115" s="96"/>
      <c r="T115" s="96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6"/>
      <c r="R116" s="96"/>
      <c r="S116" s="96"/>
      <c r="T116" s="96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6"/>
      <c r="R117" s="96"/>
      <c r="S117" s="96"/>
      <c r="T117" s="96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6"/>
      <c r="R118" s="96"/>
      <c r="S118" s="96"/>
      <c r="T118" s="96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6"/>
      <c r="R119" s="96"/>
      <c r="S119" s="96"/>
      <c r="T119" s="96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6"/>
      <c r="R120" s="96"/>
      <c r="S120" s="96"/>
      <c r="T120" s="96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6"/>
      <c r="R121" s="96"/>
      <c r="S121" s="96"/>
      <c r="T121" s="96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6"/>
      <c r="R122" s="96"/>
      <c r="S122" s="96"/>
      <c r="T122" s="96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6"/>
      <c r="R123" s="96"/>
      <c r="S123" s="96"/>
      <c r="T123" s="96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6"/>
      <c r="R124" s="96"/>
      <c r="S124" s="96"/>
      <c r="T124" s="96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6"/>
      <c r="R125" s="96"/>
      <c r="S125" s="96"/>
      <c r="T125" s="96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6"/>
      <c r="R126" s="96"/>
      <c r="S126" s="96"/>
      <c r="T126" s="96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6"/>
      <c r="R127" s="96"/>
      <c r="S127" s="96"/>
      <c r="T127" s="96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6"/>
      <c r="R128" s="96"/>
      <c r="S128" s="96"/>
      <c r="T128" s="96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6"/>
      <c r="R129" s="96"/>
      <c r="S129" s="96"/>
      <c r="T129" s="96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6"/>
      <c r="R130" s="96"/>
      <c r="S130" s="96"/>
      <c r="T130" s="96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6"/>
      <c r="R131" s="96"/>
      <c r="S131" s="96"/>
      <c r="T131" s="96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6"/>
      <c r="R132" s="96"/>
      <c r="S132" s="96"/>
      <c r="T132" s="96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6"/>
      <c r="R133" s="96"/>
      <c r="S133" s="96"/>
      <c r="T133" s="96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6"/>
      <c r="R134" s="96"/>
      <c r="S134" s="96"/>
      <c r="T134" s="96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6"/>
      <c r="R135" s="96"/>
      <c r="S135" s="96"/>
      <c r="T135" s="96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6"/>
      <c r="R136" s="96"/>
      <c r="S136" s="96"/>
      <c r="T136" s="96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6"/>
      <c r="R137" s="96"/>
      <c r="S137" s="96"/>
      <c r="T137" s="96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6"/>
      <c r="R138" s="96"/>
      <c r="S138" s="96"/>
      <c r="T138" s="96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6"/>
      <c r="R139" s="96"/>
      <c r="S139" s="96"/>
      <c r="T139" s="96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6"/>
      <c r="R140" s="96"/>
      <c r="S140" s="96"/>
      <c r="T140" s="96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6"/>
      <c r="R141" s="96"/>
      <c r="S141" s="96"/>
      <c r="T141" s="96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6"/>
      <c r="R142" s="96"/>
      <c r="S142" s="96"/>
      <c r="T142" s="96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6"/>
      <c r="R143" s="96"/>
      <c r="S143" s="96"/>
      <c r="T143" s="96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6"/>
      <c r="R144" s="96"/>
      <c r="S144" s="96"/>
      <c r="T144" s="96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6"/>
      <c r="R145" s="96"/>
      <c r="S145" s="96"/>
      <c r="T145" s="96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6"/>
      <c r="R146" s="96"/>
      <c r="S146" s="96"/>
      <c r="T146" s="96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6"/>
      <c r="R147" s="96"/>
      <c r="S147" s="96"/>
      <c r="T147" s="96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6"/>
      <c r="R148" s="96"/>
      <c r="S148" s="96"/>
      <c r="T148" s="96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6"/>
      <c r="R149" s="96"/>
      <c r="S149" s="96"/>
      <c r="T149" s="96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6"/>
      <c r="R150" s="96"/>
      <c r="S150" s="96"/>
      <c r="T150" s="96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6"/>
      <c r="R151" s="96"/>
      <c r="S151" s="96"/>
      <c r="T151" s="96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6"/>
      <c r="R152" s="96"/>
      <c r="S152" s="96"/>
      <c r="T152" s="96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6"/>
      <c r="R153" s="96"/>
      <c r="S153" s="96"/>
      <c r="T153" s="96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6"/>
      <c r="R154" s="96"/>
      <c r="S154" s="96"/>
      <c r="T154" s="96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6"/>
      <c r="R155" s="96"/>
      <c r="S155" s="96"/>
      <c r="T155" s="96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6"/>
      <c r="R156" s="96"/>
      <c r="S156" s="96"/>
      <c r="T156" s="96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6"/>
      <c r="R157" s="96"/>
      <c r="S157" s="96"/>
      <c r="T157" s="96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6"/>
      <c r="R158" s="96"/>
      <c r="S158" s="96"/>
      <c r="T158" s="96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6"/>
      <c r="R159" s="96"/>
      <c r="S159" s="96"/>
      <c r="T159" s="96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6"/>
      <c r="R160" s="96"/>
      <c r="S160" s="96"/>
      <c r="T160" s="96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6"/>
      <c r="R161" s="96"/>
      <c r="S161" s="96"/>
      <c r="T161" s="96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6"/>
      <c r="R162" s="96"/>
      <c r="S162" s="96"/>
      <c r="T162" s="96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6"/>
      <c r="R163" s="96"/>
      <c r="S163" s="96"/>
      <c r="T163" s="96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6"/>
      <c r="R164" s="96"/>
      <c r="S164" s="96"/>
      <c r="T164" s="96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6"/>
      <c r="R165" s="96"/>
      <c r="S165" s="96"/>
      <c r="T165" s="96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6"/>
      <c r="R166" s="96"/>
      <c r="S166" s="96"/>
      <c r="T166" s="96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6"/>
      <c r="R167" s="96"/>
      <c r="S167" s="96"/>
      <c r="T167" s="96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6"/>
      <c r="R168" s="96"/>
      <c r="S168" s="96"/>
      <c r="T168" s="96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6"/>
      <c r="R169" s="96"/>
      <c r="S169" s="96"/>
      <c r="T169" s="96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6"/>
      <c r="R170" s="96"/>
      <c r="S170" s="96"/>
      <c r="T170" s="96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6"/>
      <c r="R171" s="96"/>
      <c r="S171" s="96"/>
      <c r="T171" s="96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6"/>
      <c r="R172" s="96"/>
      <c r="S172" s="96"/>
      <c r="T172" s="96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6"/>
      <c r="R173" s="96"/>
      <c r="S173" s="96"/>
      <c r="T173" s="96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6"/>
      <c r="R174" s="96"/>
      <c r="S174" s="96"/>
      <c r="T174" s="96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6"/>
      <c r="R175" s="96"/>
      <c r="S175" s="96"/>
      <c r="T175" s="96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6"/>
      <c r="R176" s="96"/>
      <c r="S176" s="96"/>
      <c r="T176" s="96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6"/>
      <c r="R177" s="96"/>
      <c r="S177" s="96"/>
      <c r="T177" s="96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6"/>
      <c r="R178" s="96"/>
      <c r="S178" s="96"/>
      <c r="T178" s="96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6"/>
      <c r="R179" s="96"/>
      <c r="S179" s="96"/>
      <c r="T179" s="96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6"/>
      <c r="R180" s="96"/>
      <c r="S180" s="96"/>
      <c r="T180" s="96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6"/>
      <c r="R183" s="96"/>
      <c r="S183" s="96"/>
      <c r="T183" s="96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6"/>
      <c r="R184" s="96"/>
      <c r="S184" s="96"/>
      <c r="T184" s="96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6"/>
      <c r="R185" s="96"/>
      <c r="S185" s="96"/>
      <c r="T185" s="96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6"/>
      <c r="R186" s="96"/>
      <c r="S186" s="96"/>
      <c r="T186" s="96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6"/>
      <c r="R187" s="96"/>
      <c r="S187" s="96"/>
      <c r="T187" s="96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6"/>
      <c r="R188" s="96"/>
      <c r="S188" s="96"/>
      <c r="T188" s="96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6"/>
      <c r="R189" s="96"/>
      <c r="S189" s="96"/>
      <c r="T189" s="96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6"/>
      <c r="R190" s="96"/>
      <c r="S190" s="96"/>
      <c r="T190" s="96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6"/>
      <c r="R191" s="96"/>
      <c r="S191" s="96"/>
      <c r="T191" s="96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6"/>
      <c r="R192" s="96"/>
      <c r="S192" s="96"/>
      <c r="T192" s="96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6"/>
      <c r="R193" s="96"/>
      <c r="S193" s="96"/>
      <c r="T193" s="96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6"/>
      <c r="R194" s="96"/>
      <c r="S194" s="96"/>
      <c r="T194" s="96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6"/>
      <c r="R195" s="96"/>
      <c r="S195" s="96"/>
      <c r="T195" s="96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6"/>
      <c r="R196" s="96"/>
      <c r="S196" s="96"/>
      <c r="T196" s="96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6"/>
      <c r="R197" s="96"/>
      <c r="S197" s="96"/>
      <c r="T197" s="96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6"/>
      <c r="R198" s="96"/>
      <c r="S198" s="96"/>
      <c r="T198" s="96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6"/>
      <c r="R199" s="96"/>
      <c r="S199" s="96"/>
      <c r="T199" s="96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6"/>
      <c r="R200" s="96"/>
      <c r="S200" s="96"/>
      <c r="T200" s="96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6"/>
      <c r="R201" s="96"/>
      <c r="S201" s="96"/>
      <c r="T201" s="96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6"/>
      <c r="R202" s="96"/>
      <c r="S202" s="96"/>
      <c r="T202" s="96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6"/>
      <c r="R203" s="96"/>
      <c r="S203" s="96"/>
      <c r="T203" s="96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6"/>
      <c r="R204" s="96"/>
      <c r="S204" s="96"/>
      <c r="T204" s="96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6"/>
      <c r="R205" s="96"/>
      <c r="S205" s="96"/>
      <c r="T205" s="96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6"/>
      <c r="R206" s="96"/>
      <c r="S206" s="96"/>
      <c r="T206" s="96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6"/>
      <c r="R207" s="96"/>
      <c r="S207" s="96"/>
      <c r="T207" s="96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6"/>
      <c r="R208" s="96"/>
      <c r="S208" s="96"/>
      <c r="T208" s="96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6"/>
      <c r="R209" s="96"/>
      <c r="S209" s="96"/>
      <c r="T209" s="96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6"/>
      <c r="R210" s="96"/>
      <c r="S210" s="96"/>
      <c r="T210" s="96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6"/>
      <c r="R211" s="96"/>
      <c r="S211" s="96"/>
      <c r="T211" s="96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6"/>
      <c r="R212" s="96"/>
      <c r="S212" s="96"/>
      <c r="T212" s="96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6"/>
      <c r="R213" s="96"/>
      <c r="S213" s="96"/>
      <c r="T213" s="96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6"/>
      <c r="R214" s="96"/>
      <c r="S214" s="96"/>
      <c r="T214" s="96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6"/>
      <c r="R215" s="96"/>
      <c r="S215" s="96"/>
      <c r="T215" s="96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6"/>
      <c r="R216" s="96"/>
      <c r="S216" s="96"/>
      <c r="T216" s="96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6"/>
      <c r="R217" s="96"/>
      <c r="S217" s="96"/>
      <c r="T217" s="96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6"/>
      <c r="R218" s="96"/>
      <c r="S218" s="96"/>
      <c r="T218" s="96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6"/>
      <c r="R219" s="96"/>
      <c r="S219" s="96"/>
      <c r="T219" s="96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6"/>
      <c r="R220" s="96"/>
      <c r="S220" s="96"/>
      <c r="T220" s="96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6"/>
      <c r="R221" s="96"/>
      <c r="S221" s="96"/>
      <c r="T221" s="96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6"/>
      <c r="R222" s="96"/>
      <c r="S222" s="96"/>
      <c r="T222" s="96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6"/>
      <c r="R223" s="96"/>
      <c r="S223" s="96"/>
      <c r="T223" s="96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6"/>
      <c r="R224" s="96"/>
      <c r="S224" s="96"/>
      <c r="T224" s="96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6"/>
      <c r="R225" s="96"/>
      <c r="S225" s="96"/>
      <c r="T225" s="96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6"/>
      <c r="R226" s="96"/>
      <c r="S226" s="96"/>
      <c r="T226" s="96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6"/>
      <c r="R227" s="96"/>
      <c r="S227" s="96"/>
      <c r="T227" s="96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6"/>
      <c r="R228" s="96"/>
      <c r="S228" s="96"/>
      <c r="T228" s="96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6"/>
      <c r="R229" s="96"/>
      <c r="S229" s="96"/>
      <c r="T229" s="96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6"/>
      <c r="R230" s="96"/>
      <c r="S230" s="96"/>
      <c r="T230" s="96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6"/>
      <c r="R231" s="96"/>
      <c r="S231" s="96"/>
      <c r="T231" s="96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6"/>
      <c r="R232" s="96"/>
      <c r="S232" s="96"/>
      <c r="T232" s="96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6"/>
      <c r="R233" s="96"/>
      <c r="S233" s="96"/>
      <c r="T233" s="96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6"/>
      <c r="R234" s="96"/>
      <c r="S234" s="96"/>
      <c r="T234" s="96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6"/>
      <c r="R235" s="96"/>
      <c r="S235" s="96"/>
      <c r="T235" s="96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6"/>
      <c r="R236" s="96"/>
      <c r="S236" s="96"/>
      <c r="T236" s="96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6"/>
      <c r="R237" s="96"/>
      <c r="S237" s="96"/>
      <c r="T237" s="96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6" width="9.14"/>
  </cols>
  <sheetData>
    <row r="1" ht="12.75" customHeight="1">
      <c r="A1" s="133" t="s">
        <v>190</v>
      </c>
    </row>
    <row r="2" ht="12.75" customHeight="1">
      <c r="A2" s="134" t="s">
        <v>36</v>
      </c>
      <c r="B2" s="135" t="s">
        <v>191</v>
      </c>
      <c r="C2" s="136" t="s">
        <v>192</v>
      </c>
    </row>
    <row r="3" ht="12.75" customHeight="1">
      <c r="A3" s="137">
        <v>30.0</v>
      </c>
      <c r="B3" s="135">
        <v>1.0</v>
      </c>
      <c r="C3" s="135">
        <v>1.0</v>
      </c>
    </row>
    <row r="4" ht="12.75" customHeight="1">
      <c r="A4" s="137">
        <v>31.0</v>
      </c>
      <c r="B4" s="135">
        <v>1.016</v>
      </c>
      <c r="C4" s="135">
        <v>1.016</v>
      </c>
    </row>
    <row r="5" ht="12.75" customHeight="1">
      <c r="A5" s="137">
        <v>32.0</v>
      </c>
      <c r="B5" s="135">
        <v>1.031</v>
      </c>
      <c r="C5" s="135">
        <v>1.017</v>
      </c>
    </row>
    <row r="6" ht="12.75" customHeight="1">
      <c r="A6" s="137">
        <v>33.0</v>
      </c>
      <c r="B6" s="135">
        <v>1.046</v>
      </c>
      <c r="C6" s="135">
        <v>1.046</v>
      </c>
    </row>
    <row r="7" ht="12.75" customHeight="1">
      <c r="A7" s="137">
        <v>34.0</v>
      </c>
      <c r="B7" s="135">
        <v>1.059</v>
      </c>
      <c r="C7" s="135">
        <v>1.059</v>
      </c>
    </row>
    <row r="8" ht="12.75" customHeight="1">
      <c r="A8" s="137">
        <v>35.0</v>
      </c>
      <c r="B8" s="135">
        <v>1.072</v>
      </c>
      <c r="C8" s="135">
        <v>1.072</v>
      </c>
    </row>
    <row r="9" ht="12.75" customHeight="1">
      <c r="A9" s="137">
        <v>36.0</v>
      </c>
      <c r="B9" s="135">
        <v>1.083</v>
      </c>
      <c r="C9" s="135">
        <v>1.084</v>
      </c>
    </row>
    <row r="10" ht="12.75" customHeight="1">
      <c r="A10" s="137">
        <v>37.0</v>
      </c>
      <c r="B10" s="135">
        <v>1.096</v>
      </c>
      <c r="C10" s="135">
        <v>1.097</v>
      </c>
    </row>
    <row r="11" ht="12.75" customHeight="1">
      <c r="A11" s="137">
        <v>38.0</v>
      </c>
      <c r="B11" s="135">
        <v>1.109</v>
      </c>
      <c r="C11" s="135">
        <v>1.11</v>
      </c>
    </row>
    <row r="12" ht="12.75" customHeight="1">
      <c r="A12" s="137">
        <v>39.0</v>
      </c>
      <c r="B12" s="135">
        <v>1.122</v>
      </c>
      <c r="C12" s="135">
        <v>1.124</v>
      </c>
    </row>
    <row r="13" ht="12.75" customHeight="1">
      <c r="A13" s="137">
        <v>40.0</v>
      </c>
      <c r="B13" s="135">
        <v>1.135</v>
      </c>
      <c r="C13" s="135">
        <v>1.138</v>
      </c>
    </row>
    <row r="14" ht="12.75" customHeight="1">
      <c r="A14" s="137">
        <v>41.0</v>
      </c>
      <c r="B14" s="135">
        <v>1.149</v>
      </c>
      <c r="C14" s="135">
        <v>1.153</v>
      </c>
    </row>
    <row r="15" ht="12.75" customHeight="1">
      <c r="A15" s="137">
        <v>42.0</v>
      </c>
      <c r="B15" s="135">
        <v>1.162</v>
      </c>
      <c r="C15" s="135">
        <v>1.17</v>
      </c>
    </row>
    <row r="16" ht="12.75" customHeight="1">
      <c r="A16" s="137">
        <v>43.0</v>
      </c>
      <c r="B16" s="135">
        <v>1.176</v>
      </c>
      <c r="C16" s="135">
        <v>1.187</v>
      </c>
    </row>
    <row r="17" ht="12.75" customHeight="1">
      <c r="A17" s="137">
        <v>44.0</v>
      </c>
      <c r="B17" s="135">
        <v>1.189</v>
      </c>
      <c r="C17" s="135">
        <v>1.205</v>
      </c>
    </row>
    <row r="18" ht="12.75" customHeight="1">
      <c r="A18" s="137">
        <v>45.0</v>
      </c>
      <c r="B18" s="135">
        <v>1.203</v>
      </c>
      <c r="C18" s="135">
        <v>1.223</v>
      </c>
    </row>
    <row r="19" ht="12.75" customHeight="1">
      <c r="A19" s="137">
        <v>46.0</v>
      </c>
      <c r="B19" s="135">
        <v>1.218</v>
      </c>
      <c r="C19" s="135">
        <v>1.244</v>
      </c>
    </row>
    <row r="20" ht="12.75" customHeight="1">
      <c r="A20" s="137">
        <v>47.0</v>
      </c>
      <c r="B20" s="135">
        <v>1.233</v>
      </c>
      <c r="C20" s="135">
        <v>1.265</v>
      </c>
    </row>
    <row r="21" ht="12.75" customHeight="1">
      <c r="A21" s="137">
        <v>48.0</v>
      </c>
      <c r="B21" s="135">
        <v>1.248</v>
      </c>
      <c r="C21" s="135">
        <v>1.288</v>
      </c>
    </row>
    <row r="22" ht="12.75" customHeight="1">
      <c r="A22" s="137">
        <v>49.0</v>
      </c>
      <c r="B22" s="135">
        <v>1.263</v>
      </c>
      <c r="C22" s="135">
        <v>1.313</v>
      </c>
    </row>
    <row r="23" ht="12.75" customHeight="1">
      <c r="A23" s="137">
        <v>50.0</v>
      </c>
      <c r="B23" s="135">
        <v>1.279</v>
      </c>
      <c r="C23" s="135">
        <v>1.34</v>
      </c>
    </row>
    <row r="24" ht="12.75" customHeight="1">
      <c r="A24" s="137">
        <v>51.0</v>
      </c>
      <c r="B24" s="135">
        <v>1.297</v>
      </c>
      <c r="C24" s="135">
        <v>1.369</v>
      </c>
    </row>
    <row r="25" ht="12.75" customHeight="1">
      <c r="A25" s="137">
        <v>52.0</v>
      </c>
      <c r="B25" s="135">
        <v>1.316</v>
      </c>
      <c r="C25" s="135">
        <v>1.401</v>
      </c>
    </row>
    <row r="26" ht="12.75" customHeight="1">
      <c r="A26" s="137">
        <v>53.0</v>
      </c>
      <c r="B26" s="135">
        <v>1.338</v>
      </c>
      <c r="C26" s="135">
        <v>1.435</v>
      </c>
    </row>
    <row r="27" ht="12.75" customHeight="1">
      <c r="A27" s="137">
        <v>54.0</v>
      </c>
      <c r="B27" s="135">
        <v>1.361</v>
      </c>
      <c r="C27" s="135">
        <v>1.47</v>
      </c>
    </row>
    <row r="28" ht="12.75" customHeight="1">
      <c r="A28" s="137">
        <v>55.0</v>
      </c>
      <c r="B28" s="135">
        <v>1.385</v>
      </c>
      <c r="C28" s="135">
        <v>1.507</v>
      </c>
    </row>
    <row r="29" ht="12.75" customHeight="1">
      <c r="A29" s="137">
        <v>56.0</v>
      </c>
      <c r="B29" s="135">
        <v>1.411</v>
      </c>
      <c r="C29" s="138">
        <v>1.545</v>
      </c>
    </row>
    <row r="30" ht="12.75" customHeight="1">
      <c r="A30" s="137">
        <v>57.0</v>
      </c>
      <c r="B30" s="135">
        <v>1.437</v>
      </c>
      <c r="C30" s="139">
        <v>1.585</v>
      </c>
    </row>
    <row r="31" ht="12.75" customHeight="1">
      <c r="A31" s="137">
        <v>58.0</v>
      </c>
      <c r="B31" s="135">
        <v>1.462</v>
      </c>
      <c r="C31" s="138">
        <v>1.625</v>
      </c>
    </row>
    <row r="32" ht="12.75" customHeight="1">
      <c r="A32" s="137">
        <v>59.0</v>
      </c>
      <c r="B32" s="135">
        <v>1.488</v>
      </c>
      <c r="C32" s="139">
        <v>1.665</v>
      </c>
    </row>
    <row r="33" ht="12.75" customHeight="1">
      <c r="A33" s="137">
        <v>60.0</v>
      </c>
      <c r="B33" s="135">
        <v>1.514</v>
      </c>
      <c r="C33" s="138">
        <v>1.705</v>
      </c>
    </row>
    <row r="34" ht="12.75" customHeight="1">
      <c r="A34" s="137">
        <v>61.0</v>
      </c>
      <c r="B34" s="135">
        <v>1.541</v>
      </c>
      <c r="C34" s="139">
        <v>1.744</v>
      </c>
    </row>
    <row r="35" ht="12.75" customHeight="1">
      <c r="A35" s="137">
        <v>62.0</v>
      </c>
      <c r="B35" s="135">
        <v>1.568</v>
      </c>
      <c r="C35" s="138">
        <v>1.778</v>
      </c>
    </row>
    <row r="36" ht="12.75" customHeight="1">
      <c r="A36" s="137">
        <v>63.0</v>
      </c>
      <c r="B36" s="135">
        <v>1.598</v>
      </c>
      <c r="C36" s="139">
        <v>1.808</v>
      </c>
    </row>
    <row r="37" ht="12.75" customHeight="1">
      <c r="A37" s="137">
        <v>64.0</v>
      </c>
      <c r="B37" s="135">
        <v>1.629</v>
      </c>
      <c r="C37" s="138">
        <v>1.839</v>
      </c>
    </row>
    <row r="38" ht="12.75" customHeight="1">
      <c r="A38" s="137">
        <v>65.0</v>
      </c>
      <c r="B38" s="135">
        <v>1.663</v>
      </c>
      <c r="C38" s="139">
        <v>1.873</v>
      </c>
    </row>
    <row r="39" ht="12.75" customHeight="1">
      <c r="A39" s="137">
        <v>66.0</v>
      </c>
      <c r="B39" s="135">
        <v>1.699</v>
      </c>
      <c r="C39" s="138">
        <v>1.909</v>
      </c>
    </row>
    <row r="40" ht="12.75" customHeight="1">
      <c r="A40" s="137">
        <v>67.0</v>
      </c>
      <c r="B40" s="135">
        <v>1.738</v>
      </c>
      <c r="C40" s="139">
        <v>1.948</v>
      </c>
    </row>
    <row r="41" ht="12.75" customHeight="1">
      <c r="A41" s="137">
        <v>68.0</v>
      </c>
      <c r="B41" s="135">
        <v>1.779</v>
      </c>
      <c r="C41" s="138">
        <v>1.989</v>
      </c>
    </row>
    <row r="42" ht="12.75" customHeight="1">
      <c r="A42" s="137">
        <v>69.0</v>
      </c>
      <c r="B42" s="135">
        <v>1.823</v>
      </c>
      <c r="C42" s="139">
        <v>2.033</v>
      </c>
    </row>
    <row r="43" ht="12.75" customHeight="1">
      <c r="A43" s="137">
        <v>70.0</v>
      </c>
      <c r="B43" s="135">
        <v>1.867</v>
      </c>
      <c r="C43" s="138">
        <v>2.077</v>
      </c>
    </row>
    <row r="44" ht="12.75" customHeight="1">
      <c r="A44" s="137">
        <v>71.0</v>
      </c>
      <c r="B44" s="135">
        <v>1.91</v>
      </c>
      <c r="C44" s="139">
        <v>2.12</v>
      </c>
    </row>
    <row r="45" ht="12.75" customHeight="1">
      <c r="A45" s="137">
        <v>72.0</v>
      </c>
      <c r="B45" s="135">
        <v>1.953</v>
      </c>
      <c r="C45" s="138">
        <v>2.163</v>
      </c>
    </row>
    <row r="46" ht="12.75" customHeight="1">
      <c r="A46" s="137">
        <v>73.0</v>
      </c>
      <c r="B46" s="135">
        <v>2.004</v>
      </c>
      <c r="C46" s="139">
        <v>2.214</v>
      </c>
    </row>
    <row r="47" ht="12.75" customHeight="1">
      <c r="A47" s="137">
        <v>74.0</v>
      </c>
      <c r="B47" s="135">
        <v>2.06</v>
      </c>
      <c r="C47" s="138">
        <v>2.27</v>
      </c>
    </row>
    <row r="48" ht="12.75" customHeight="1">
      <c r="A48" s="137">
        <v>75.0</v>
      </c>
      <c r="B48" s="135">
        <v>2.117</v>
      </c>
      <c r="C48" s="139">
        <v>2.327</v>
      </c>
    </row>
    <row r="49" ht="12.75" customHeight="1">
      <c r="A49" s="137">
        <v>76.0</v>
      </c>
      <c r="B49" s="135">
        <v>2.181</v>
      </c>
      <c r="C49" s="138">
        <v>2.391</v>
      </c>
    </row>
    <row r="50" ht="12.75" customHeight="1">
      <c r="A50" s="137">
        <v>77.0</v>
      </c>
      <c r="B50" s="135">
        <v>2.255</v>
      </c>
      <c r="C50" s="139">
        <v>2.465</v>
      </c>
    </row>
    <row r="51" ht="12.75" customHeight="1">
      <c r="A51" s="137">
        <v>78.0</v>
      </c>
      <c r="B51" s="135">
        <v>2.336</v>
      </c>
      <c r="C51" s="138">
        <v>2.546</v>
      </c>
    </row>
    <row r="52" ht="12.75" customHeight="1">
      <c r="A52" s="137">
        <v>79.0</v>
      </c>
      <c r="B52" s="135">
        <v>2.419</v>
      </c>
      <c r="C52" s="139">
        <v>2.629</v>
      </c>
    </row>
    <row r="53" ht="12.75" customHeight="1">
      <c r="A53" s="137">
        <v>80.0</v>
      </c>
      <c r="B53" s="135">
        <v>2.504</v>
      </c>
      <c r="C53" s="138">
        <v>2.714</v>
      </c>
    </row>
    <row r="54" ht="12.75" customHeight="1">
      <c r="A54" s="137">
        <v>81.0</v>
      </c>
      <c r="B54" s="135">
        <v>2.597</v>
      </c>
      <c r="C54" s="140"/>
    </row>
    <row r="55" ht="12.75" customHeight="1">
      <c r="A55" s="137">
        <v>82.0</v>
      </c>
      <c r="B55" s="135">
        <v>2.702</v>
      </c>
      <c r="C55" s="140"/>
    </row>
    <row r="56" ht="12.75" customHeight="1">
      <c r="A56" s="137">
        <v>83.0</v>
      </c>
      <c r="B56" s="135">
        <v>2.831</v>
      </c>
      <c r="C56" s="140"/>
    </row>
    <row r="57" ht="12.75" customHeight="1">
      <c r="A57" s="137">
        <v>84.0</v>
      </c>
      <c r="B57" s="135">
        <v>2.981</v>
      </c>
      <c r="C57" s="140"/>
    </row>
    <row r="58" ht="12.75" customHeight="1">
      <c r="A58" s="137">
        <v>85.0</v>
      </c>
      <c r="B58" s="135">
        <v>3.153</v>
      </c>
      <c r="C58" s="140"/>
    </row>
    <row r="59" ht="12.75" customHeight="1">
      <c r="A59" s="137">
        <v>86.0</v>
      </c>
      <c r="B59" s="135">
        <v>3.352</v>
      </c>
      <c r="C59" s="140"/>
    </row>
    <row r="60" ht="12.75" customHeight="1">
      <c r="A60" s="137">
        <v>87.0</v>
      </c>
      <c r="B60" s="135">
        <v>3.58</v>
      </c>
      <c r="C60" s="140"/>
    </row>
    <row r="61" ht="12.75" customHeight="1">
      <c r="A61" s="137">
        <v>88.0</v>
      </c>
      <c r="B61" s="135">
        <v>3.842</v>
      </c>
      <c r="C61" s="140"/>
    </row>
    <row r="62" ht="12.75" customHeight="1">
      <c r="A62" s="137">
        <v>89.0</v>
      </c>
      <c r="B62" s="135">
        <v>4.145</v>
      </c>
      <c r="C62" s="140"/>
    </row>
    <row r="63" ht="12.75" customHeight="1">
      <c r="A63" s="137">
        <v>90.0</v>
      </c>
      <c r="B63" s="135">
        <v>4.493</v>
      </c>
      <c r="C63" s="140"/>
    </row>
    <row r="64" ht="12.75" customHeight="1">
      <c r="B64" s="141"/>
    </row>
    <row r="65" ht="12.75" customHeight="1">
      <c r="B65" s="141"/>
    </row>
    <row r="66" ht="12.75" customHeight="1">
      <c r="B66" s="141"/>
    </row>
    <row r="67" ht="12.75" customHeight="1">
      <c r="B67" s="141"/>
    </row>
    <row r="68" ht="12.75" customHeight="1">
      <c r="B68" s="141"/>
    </row>
    <row r="69" ht="12.75" customHeight="1">
      <c r="B69" s="141"/>
    </row>
    <row r="70" ht="12.75" customHeight="1">
      <c r="B70" s="141"/>
    </row>
    <row r="71" ht="12.75" customHeight="1">
      <c r="B71" s="141"/>
    </row>
    <row r="72" ht="12.75" customHeight="1">
      <c r="B72" s="141"/>
    </row>
    <row r="73" ht="12.75" customHeight="1">
      <c r="B73" s="141"/>
    </row>
    <row r="74" ht="12.75" customHeight="1">
      <c r="B74" s="141"/>
    </row>
    <row r="75" ht="12.75" customHeight="1">
      <c r="B75" s="141"/>
    </row>
    <row r="76" ht="12.75" customHeight="1">
      <c r="B76" s="141"/>
    </row>
    <row r="77" ht="12.75" customHeight="1">
      <c r="B77" s="141"/>
    </row>
    <row r="78" ht="12.75" customHeight="1">
      <c r="B78" s="141"/>
    </row>
    <row r="79" ht="12.75" customHeight="1">
      <c r="B79" s="141"/>
    </row>
    <row r="80" ht="12.75" customHeight="1">
      <c r="B80" s="141"/>
    </row>
    <row r="81" ht="12.75" customHeight="1">
      <c r="B81" s="141"/>
    </row>
    <row r="82" ht="12.75" customHeight="1">
      <c r="B82" s="141"/>
    </row>
    <row r="83" ht="12.75" customHeight="1">
      <c r="B83" s="141"/>
    </row>
    <row r="84" ht="12.75" customHeight="1">
      <c r="B84" s="141"/>
    </row>
    <row r="85" ht="12.75" customHeight="1">
      <c r="B85" s="141"/>
    </row>
    <row r="86" ht="12.75" customHeight="1">
      <c r="B86" s="141"/>
    </row>
    <row r="87" ht="12.75" customHeight="1">
      <c r="B87" s="141"/>
    </row>
    <row r="88" ht="12.75" customHeight="1">
      <c r="B88" s="141"/>
    </row>
    <row r="89" ht="12.75" customHeight="1">
      <c r="B89" s="141"/>
    </row>
    <row r="90" ht="12.75" customHeight="1">
      <c r="B90" s="141"/>
    </row>
    <row r="91" ht="12.75" customHeight="1">
      <c r="B91" s="141"/>
    </row>
    <row r="92" ht="12.75" customHeight="1">
      <c r="B92" s="141"/>
    </row>
    <row r="93" ht="12.75" customHeight="1">
      <c r="B93" s="141"/>
    </row>
    <row r="94" ht="12.75" customHeight="1">
      <c r="B94" s="141"/>
    </row>
    <row r="95" ht="12.75" customHeight="1">
      <c r="B95" s="141"/>
    </row>
    <row r="96" ht="12.75" customHeight="1">
      <c r="B96" s="141"/>
    </row>
    <row r="97" ht="12.75" customHeight="1">
      <c r="B97" s="141"/>
    </row>
    <row r="98" ht="12.75" customHeight="1">
      <c r="B98" s="141"/>
    </row>
    <row r="99" ht="12.75" customHeight="1">
      <c r="B99" s="141"/>
    </row>
    <row r="100" ht="12.75" customHeight="1">
      <c r="B100" s="141"/>
    </row>
    <row r="101" ht="12.75" customHeight="1">
      <c r="B101" s="141"/>
    </row>
    <row r="102" ht="12.75" customHeight="1">
      <c r="B102" s="141"/>
    </row>
    <row r="103" ht="12.75" customHeight="1">
      <c r="B103" s="141"/>
    </row>
    <row r="104" ht="12.75" customHeight="1">
      <c r="B104" s="141"/>
    </row>
    <row r="105" ht="12.75" customHeight="1">
      <c r="B105" s="141"/>
    </row>
    <row r="106" ht="12.75" customHeight="1">
      <c r="B106" s="141"/>
    </row>
    <row r="107" ht="12.75" customHeight="1">
      <c r="B107" s="141"/>
    </row>
    <row r="108" ht="12.75" customHeight="1">
      <c r="B108" s="141"/>
    </row>
    <row r="109" ht="12.75" customHeight="1">
      <c r="B109" s="141"/>
    </row>
    <row r="110" ht="12.75" customHeight="1">
      <c r="B110" s="141"/>
    </row>
    <row r="111" ht="12.75" customHeight="1">
      <c r="B111" s="141"/>
    </row>
    <row r="112" ht="12.75" customHeight="1">
      <c r="B112" s="141"/>
    </row>
    <row r="113" ht="12.75" customHeight="1">
      <c r="B113" s="141"/>
    </row>
    <row r="114" ht="12.75" customHeight="1">
      <c r="B114" s="141"/>
    </row>
    <row r="115" ht="12.75" customHeight="1">
      <c r="B115" s="141"/>
    </row>
    <row r="116" ht="12.75" customHeight="1">
      <c r="B116" s="141"/>
    </row>
    <row r="117" ht="12.75" customHeight="1">
      <c r="B117" s="141"/>
    </row>
    <row r="118" ht="12.75" customHeight="1">
      <c r="B118" s="141"/>
    </row>
    <row r="119" ht="12.75" customHeight="1">
      <c r="B119" s="141"/>
    </row>
    <row r="120" ht="12.75" customHeight="1">
      <c r="B120" s="141"/>
    </row>
    <row r="121" ht="12.75" customHeight="1">
      <c r="B121" s="141"/>
    </row>
    <row r="122" ht="12.75" customHeight="1">
      <c r="B122" s="141"/>
    </row>
    <row r="123" ht="12.75" customHeight="1">
      <c r="B123" s="141"/>
    </row>
    <row r="124" ht="12.75" customHeight="1">
      <c r="B124" s="141"/>
    </row>
    <row r="125" ht="12.75" customHeight="1">
      <c r="B125" s="141"/>
    </row>
    <row r="126" ht="12.75" customHeight="1">
      <c r="B126" s="141"/>
    </row>
    <row r="127" ht="12.75" customHeight="1">
      <c r="B127" s="141"/>
    </row>
    <row r="128" ht="12.75" customHeight="1">
      <c r="B128" s="141"/>
    </row>
    <row r="129" ht="12.75" customHeight="1">
      <c r="B129" s="141"/>
    </row>
    <row r="130" ht="12.75" customHeight="1">
      <c r="B130" s="141"/>
    </row>
    <row r="131" ht="12.75" customHeight="1">
      <c r="B131" s="141"/>
    </row>
    <row r="132" ht="12.75" customHeight="1">
      <c r="B132" s="141"/>
    </row>
    <row r="133" ht="12.75" customHeight="1">
      <c r="B133" s="141"/>
    </row>
    <row r="134" ht="12.75" customHeight="1">
      <c r="B134" s="141"/>
    </row>
    <row r="135" ht="12.75" customHeight="1">
      <c r="B135" s="141"/>
    </row>
    <row r="136" ht="12.75" customHeight="1">
      <c r="B136" s="141"/>
    </row>
    <row r="137" ht="12.75" customHeight="1">
      <c r="B137" s="141"/>
    </row>
    <row r="138" ht="12.75" customHeight="1">
      <c r="B138" s="141"/>
    </row>
    <row r="139" ht="12.75" customHeight="1">
      <c r="B139" s="141"/>
    </row>
    <row r="140" ht="12.75" customHeight="1">
      <c r="B140" s="141"/>
    </row>
    <row r="141" ht="12.75" customHeight="1">
      <c r="B141" s="141"/>
    </row>
    <row r="142" ht="12.75" customHeight="1">
      <c r="B142" s="141"/>
    </row>
    <row r="143" ht="12.75" customHeight="1">
      <c r="B143" s="141"/>
    </row>
    <row r="144" ht="12.75" customHeight="1">
      <c r="B144" s="141"/>
    </row>
    <row r="145" ht="12.75" customHeight="1">
      <c r="B145" s="141"/>
    </row>
    <row r="146" ht="12.75" customHeight="1">
      <c r="B146" s="141"/>
    </row>
    <row r="147" ht="12.75" customHeight="1">
      <c r="B147" s="141"/>
    </row>
    <row r="148" ht="12.75" customHeight="1">
      <c r="B148" s="141"/>
    </row>
    <row r="149" ht="12.75" customHeight="1">
      <c r="B149" s="141"/>
    </row>
    <row r="150" ht="12.75" customHeight="1">
      <c r="B150" s="141"/>
    </row>
    <row r="151" ht="12.75" customHeight="1">
      <c r="B151" s="141"/>
    </row>
    <row r="152" ht="12.75" customHeight="1">
      <c r="B152" s="141"/>
    </row>
    <row r="153" ht="12.75" customHeight="1">
      <c r="B153" s="141"/>
    </row>
    <row r="154" ht="12.75" customHeight="1">
      <c r="B154" s="141"/>
    </row>
    <row r="155" ht="12.75" customHeight="1">
      <c r="B155" s="141"/>
    </row>
    <row r="156" ht="12.75" customHeight="1">
      <c r="B156" s="141"/>
    </row>
    <row r="157" ht="12.75" customHeight="1">
      <c r="B157" s="141"/>
    </row>
    <row r="158" ht="12.75" customHeight="1">
      <c r="B158" s="141"/>
    </row>
    <row r="159" ht="12.75" customHeight="1">
      <c r="B159" s="141"/>
    </row>
    <row r="160" ht="12.75" customHeight="1">
      <c r="B160" s="141"/>
    </row>
    <row r="161" ht="12.75" customHeight="1">
      <c r="B161" s="141"/>
    </row>
    <row r="162" ht="12.75" customHeight="1">
      <c r="B162" s="141"/>
    </row>
    <row r="163" ht="12.75" customHeight="1">
      <c r="B163" s="141"/>
    </row>
    <row r="164" ht="12.75" customHeight="1">
      <c r="B164" s="141"/>
    </row>
    <row r="165" ht="12.75" customHeight="1">
      <c r="B165" s="141"/>
    </row>
    <row r="166" ht="12.75" customHeight="1">
      <c r="B166" s="141"/>
    </row>
    <row r="167" ht="12.75" customHeight="1">
      <c r="B167" s="141"/>
    </row>
    <row r="168" ht="12.75" customHeight="1">
      <c r="B168" s="141"/>
    </row>
    <row r="169" ht="12.75" customHeight="1">
      <c r="B169" s="141"/>
    </row>
    <row r="170" ht="12.75" customHeight="1">
      <c r="B170" s="141"/>
    </row>
    <row r="171" ht="12.75" customHeight="1">
      <c r="B171" s="141"/>
    </row>
    <row r="172" ht="12.75" customHeight="1">
      <c r="B172" s="141"/>
    </row>
    <row r="173" ht="12.75" customHeight="1">
      <c r="B173" s="141"/>
    </row>
    <row r="174" ht="12.75" customHeight="1">
      <c r="B174" s="141"/>
    </row>
    <row r="175" ht="12.75" customHeight="1">
      <c r="B175" s="141"/>
    </row>
    <row r="176" ht="12.75" customHeight="1">
      <c r="B176" s="141"/>
    </row>
    <row r="177" ht="12.75" customHeight="1">
      <c r="B177" s="141"/>
    </row>
    <row r="178" ht="12.75" customHeight="1">
      <c r="B178" s="141"/>
    </row>
    <row r="179" ht="12.75" customHeight="1">
      <c r="B179" s="141"/>
    </row>
    <row r="180" ht="12.75" customHeight="1">
      <c r="B180" s="141"/>
    </row>
    <row r="181" ht="12.75" customHeight="1">
      <c r="B181" s="141"/>
    </row>
    <row r="182" ht="12.75" customHeight="1">
      <c r="B182" s="141"/>
    </row>
    <row r="183" ht="12.75" customHeight="1">
      <c r="B183" s="141"/>
    </row>
    <row r="184" ht="12.75" customHeight="1">
      <c r="B184" s="141"/>
    </row>
    <row r="185" ht="12.75" customHeight="1">
      <c r="B185" s="141"/>
    </row>
    <row r="186" ht="12.75" customHeight="1">
      <c r="B186" s="141"/>
    </row>
    <row r="187" ht="12.75" customHeight="1">
      <c r="B187" s="141"/>
    </row>
    <row r="188" ht="12.75" customHeight="1">
      <c r="B188" s="141"/>
    </row>
    <row r="189" ht="12.75" customHeight="1">
      <c r="B189" s="141"/>
    </row>
    <row r="190" ht="12.75" customHeight="1">
      <c r="B190" s="141"/>
    </row>
    <row r="191" ht="12.75" customHeight="1">
      <c r="B191" s="141"/>
    </row>
    <row r="192" ht="12.75" customHeight="1">
      <c r="B192" s="141"/>
    </row>
    <row r="193" ht="12.75" customHeight="1">
      <c r="B193" s="141"/>
    </row>
    <row r="194" ht="12.75" customHeight="1">
      <c r="B194" s="141"/>
    </row>
    <row r="195" ht="12.75" customHeight="1">
      <c r="B195" s="141"/>
    </row>
    <row r="196" ht="12.75" customHeight="1">
      <c r="B196" s="141"/>
    </row>
    <row r="197" ht="12.75" customHeight="1">
      <c r="B197" s="141"/>
    </row>
    <row r="198" ht="12.75" customHeight="1">
      <c r="B198" s="141"/>
    </row>
    <row r="199" ht="12.75" customHeight="1">
      <c r="B199" s="141"/>
    </row>
    <row r="200" ht="12.75" customHeight="1">
      <c r="B200" s="141"/>
    </row>
    <row r="201" ht="12.75" customHeight="1">
      <c r="B201" s="141"/>
    </row>
    <row r="202" ht="12.75" customHeight="1">
      <c r="B202" s="141"/>
    </row>
    <row r="203" ht="12.75" customHeight="1">
      <c r="B203" s="141"/>
    </row>
    <row r="204" ht="12.75" customHeight="1">
      <c r="B204" s="141"/>
    </row>
    <row r="205" ht="12.75" customHeight="1">
      <c r="B205" s="141"/>
    </row>
    <row r="206" ht="12.75" customHeight="1">
      <c r="B206" s="141"/>
    </row>
    <row r="207" ht="12.75" customHeight="1">
      <c r="B207" s="141"/>
    </row>
    <row r="208" ht="12.75" customHeight="1">
      <c r="B208" s="141"/>
    </row>
    <row r="209" ht="12.75" customHeight="1">
      <c r="B209" s="141"/>
    </row>
    <row r="210" ht="12.75" customHeight="1">
      <c r="B210" s="141"/>
    </row>
    <row r="211" ht="12.75" customHeight="1">
      <c r="B211" s="141"/>
    </row>
    <row r="212" ht="12.75" customHeight="1">
      <c r="B212" s="141"/>
    </row>
    <row r="213" ht="12.75" customHeight="1">
      <c r="B213" s="141"/>
    </row>
    <row r="214" ht="12.75" customHeight="1">
      <c r="B214" s="141"/>
    </row>
    <row r="215" ht="12.75" customHeight="1">
      <c r="B215" s="141"/>
    </row>
    <row r="216" ht="12.75" customHeight="1">
      <c r="B216" s="141"/>
    </row>
    <row r="217" ht="12.75" customHeight="1">
      <c r="B217" s="141"/>
    </row>
    <row r="218" ht="12.75" customHeight="1">
      <c r="B218" s="141"/>
    </row>
    <row r="219" ht="12.75" customHeight="1">
      <c r="B219" s="141"/>
    </row>
    <row r="220" ht="12.75" customHeight="1">
      <c r="B220" s="141"/>
    </row>
    <row r="221" ht="12.75" customHeight="1">
      <c r="B221" s="141"/>
    </row>
    <row r="222" ht="12.75" customHeight="1">
      <c r="B222" s="141"/>
    </row>
    <row r="223" ht="12.75" customHeight="1">
      <c r="B223" s="141"/>
    </row>
    <row r="224" ht="12.75" customHeight="1">
      <c r="B224" s="141"/>
    </row>
    <row r="225" ht="12.75" customHeight="1">
      <c r="B225" s="141"/>
    </row>
    <row r="226" ht="12.75" customHeight="1">
      <c r="B226" s="141"/>
    </row>
    <row r="227" ht="12.75" customHeight="1">
      <c r="B227" s="141"/>
    </row>
    <row r="228" ht="12.75" customHeight="1">
      <c r="B228" s="141"/>
    </row>
    <row r="229" ht="12.75" customHeight="1">
      <c r="B229" s="141"/>
    </row>
    <row r="230" ht="12.75" customHeight="1">
      <c r="B230" s="141"/>
    </row>
    <row r="231" ht="12.75" customHeight="1">
      <c r="B231" s="141"/>
    </row>
    <row r="232" ht="12.75" customHeight="1">
      <c r="B232" s="141"/>
    </row>
    <row r="233" ht="12.75" customHeight="1">
      <c r="B233" s="141"/>
    </row>
    <row r="234" ht="12.75" customHeight="1">
      <c r="B234" s="141"/>
    </row>
    <row r="235" ht="12.75" customHeight="1">
      <c r="B235" s="141"/>
    </row>
    <row r="236" ht="12.75" customHeight="1">
      <c r="B236" s="141"/>
    </row>
    <row r="237" ht="12.75" customHeight="1">
      <c r="B237" s="141"/>
    </row>
    <row r="238" ht="12.75" customHeight="1">
      <c r="B238" s="141"/>
    </row>
    <row r="239" ht="12.75" customHeight="1">
      <c r="B239" s="141"/>
    </row>
    <row r="240" ht="12.75" customHeight="1">
      <c r="B240" s="141"/>
    </row>
    <row r="241" ht="12.75" customHeight="1">
      <c r="B241" s="141"/>
    </row>
    <row r="242" ht="12.75" customHeight="1">
      <c r="B242" s="141"/>
    </row>
    <row r="243" ht="12.75" customHeight="1">
      <c r="B243" s="141"/>
    </row>
    <row r="244" ht="12.75" customHeight="1">
      <c r="B244" s="141"/>
    </row>
    <row r="245" ht="12.75" customHeight="1">
      <c r="B245" s="141"/>
    </row>
    <row r="246" ht="12.75" customHeight="1">
      <c r="B246" s="141"/>
    </row>
    <row r="247" ht="12.75" customHeight="1">
      <c r="B247" s="141"/>
    </row>
    <row r="248" ht="12.75" customHeight="1">
      <c r="B248" s="141"/>
    </row>
    <row r="249" ht="12.75" customHeight="1">
      <c r="B249" s="141"/>
    </row>
    <row r="250" ht="12.75" customHeight="1">
      <c r="B250" s="141"/>
    </row>
    <row r="251" ht="12.75" customHeight="1">
      <c r="B251" s="141"/>
    </row>
    <row r="252" ht="12.75" customHeight="1">
      <c r="B252" s="141"/>
    </row>
    <row r="253" ht="12.75" customHeight="1">
      <c r="B253" s="141"/>
    </row>
    <row r="254" ht="12.75" customHeight="1">
      <c r="B254" s="141"/>
    </row>
    <row r="255" ht="12.75" customHeight="1">
      <c r="B255" s="141"/>
    </row>
    <row r="256" ht="12.75" customHeight="1">
      <c r="B256" s="141"/>
    </row>
    <row r="257" ht="12.75" customHeight="1">
      <c r="B257" s="141"/>
    </row>
    <row r="258" ht="12.75" customHeight="1">
      <c r="B258" s="141"/>
    </row>
    <row r="259" ht="12.75" customHeight="1">
      <c r="B259" s="141"/>
    </row>
    <row r="260" ht="12.75" customHeight="1">
      <c r="B260" s="141"/>
    </row>
    <row r="261" ht="12.75" customHeight="1">
      <c r="B261" s="141"/>
    </row>
    <row r="262" ht="12.75" customHeight="1">
      <c r="B262" s="141"/>
    </row>
    <row r="263" ht="12.75" customHeight="1">
      <c r="B263" s="141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