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codeName="ThisWorkbook"/>
  <mc:AlternateContent xmlns:mc="http://schemas.openxmlformats.org/markup-compatibility/2006">
    <mc:Choice Requires="x15">
      <x15ac:absPath xmlns:x15ac="http://schemas.microsoft.com/office/spreadsheetml/2010/11/ac" url="/Users/emelienilsen/Desktop/"/>
    </mc:Choice>
  </mc:AlternateContent>
  <xr:revisionPtr revIDLastSave="0" documentId="13_ncr:1_{E7C14161-BC5F-6845-83ED-0F1F60A08048}" xr6:coauthVersionLast="47" xr6:coauthVersionMax="47" xr10:uidLastSave="{00000000-0000-0000-0000-000000000000}"/>
  <bookViews>
    <workbookView xWindow="14700" yWindow="500" windowWidth="16420" windowHeight="16600" activeTab="3" xr2:uid="{00000000-000D-0000-FFFF-FFFF00000000}"/>
  </bookViews>
  <sheets>
    <sheet name="Pulje 1" sheetId="34" r:id="rId1"/>
    <sheet name="Pulje 2" sheetId="42" r:id="rId2"/>
    <sheet name="Pulje 3" sheetId="43" r:id="rId3"/>
    <sheet name="Pulje 4" sheetId="44" r:id="rId4"/>
    <sheet name="Meltzer-Faber" sheetId="23" state="hidden" r:id="rId5"/>
    <sheet name="Module1" sheetId="2" state="veryHidden" r:id="rId6"/>
  </sheets>
  <definedNames>
    <definedName name="_xlnm.Print_Area" localSheetId="0">'Pulje 1'!$C$1:$V$38</definedName>
    <definedName name="_xlnm.Print_Area" localSheetId="1">'Pulje 2'!$C$1:$V$38</definedName>
    <definedName name="_xlnm.Print_Area" localSheetId="2">'Pulje 3'!$C$1:$V$38</definedName>
    <definedName name="_xlnm.Print_Area" localSheetId="3">'Pulje 4'!$C$1:$V$38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A25" i="44" l="1"/>
  <c r="Z25" i="44"/>
  <c r="Y24" i="44"/>
  <c r="AD24" i="44" s="1"/>
  <c r="X24" i="44"/>
  <c r="Z24" i="44" s="1"/>
  <c r="AA24" i="44" s="1"/>
  <c r="Q24" i="44"/>
  <c r="P24" i="44"/>
  <c r="R24" i="44" s="1"/>
  <c r="Y23" i="44"/>
  <c r="X23" i="44"/>
  <c r="Z23" i="44" s="1"/>
  <c r="AA23" i="44" s="1"/>
  <c r="Q23" i="44"/>
  <c r="P23" i="44"/>
  <c r="AA22" i="44"/>
  <c r="Z22" i="44"/>
  <c r="Y22" i="44"/>
  <c r="X22" i="44"/>
  <c r="Q22" i="44"/>
  <c r="P22" i="44"/>
  <c r="R22" i="44" s="1"/>
  <c r="Y21" i="44"/>
  <c r="X21" i="44"/>
  <c r="Z21" i="44" s="1"/>
  <c r="AA21" i="44" s="1"/>
  <c r="Q21" i="44"/>
  <c r="P21" i="44"/>
  <c r="Y20" i="44"/>
  <c r="X20" i="44"/>
  <c r="Z20" i="44" s="1"/>
  <c r="AA20" i="44" s="1"/>
  <c r="Q20" i="44"/>
  <c r="P20" i="44"/>
  <c r="Z19" i="44"/>
  <c r="AA19" i="44" s="1"/>
  <c r="Y19" i="44"/>
  <c r="AD19" i="44" s="1"/>
  <c r="X19" i="44"/>
  <c r="Q19" i="44"/>
  <c r="P19" i="44"/>
  <c r="Y18" i="44"/>
  <c r="AD18" i="44" s="1"/>
  <c r="X18" i="44"/>
  <c r="Z18" i="44" s="1"/>
  <c r="AA18" i="44" s="1"/>
  <c r="Q18" i="44"/>
  <c r="P18" i="44"/>
  <c r="Z17" i="44"/>
  <c r="AA17" i="44" s="1"/>
  <c r="Y17" i="44"/>
  <c r="X17" i="44"/>
  <c r="Q17" i="44"/>
  <c r="P17" i="44"/>
  <c r="Y16" i="44"/>
  <c r="X16" i="44"/>
  <c r="Z16" i="44" s="1"/>
  <c r="AA16" i="44" s="1"/>
  <c r="Q16" i="44"/>
  <c r="P16" i="44"/>
  <c r="Y15" i="44"/>
  <c r="X15" i="44"/>
  <c r="Z15" i="44" s="1"/>
  <c r="AA15" i="44" s="1"/>
  <c r="Q15" i="44"/>
  <c r="P15" i="44"/>
  <c r="Z14" i="44"/>
  <c r="AA14" i="44" s="1"/>
  <c r="Y14" i="44"/>
  <c r="X14" i="44"/>
  <c r="Q14" i="44"/>
  <c r="P14" i="44"/>
  <c r="Y13" i="44"/>
  <c r="X13" i="44"/>
  <c r="Z13" i="44" s="1"/>
  <c r="AA13" i="44" s="1"/>
  <c r="Q13" i="44"/>
  <c r="P13" i="44"/>
  <c r="Y12" i="44"/>
  <c r="AD12" i="44" s="1"/>
  <c r="X12" i="44"/>
  <c r="Z12" i="44" s="1"/>
  <c r="AA12" i="44" s="1"/>
  <c r="Q12" i="44"/>
  <c r="P12" i="44"/>
  <c r="Z11" i="44"/>
  <c r="AA11" i="44" s="1"/>
  <c r="Y11" i="44"/>
  <c r="AD11" i="44" s="1"/>
  <c r="X11" i="44"/>
  <c r="Q11" i="44"/>
  <c r="P11" i="44"/>
  <c r="R11" i="44" s="1"/>
  <c r="Y10" i="44"/>
  <c r="X10" i="44"/>
  <c r="Z10" i="44" s="1"/>
  <c r="AA10" i="44" s="1"/>
  <c r="Q10" i="44"/>
  <c r="P10" i="44"/>
  <c r="Z9" i="44"/>
  <c r="AA9" i="44" s="1"/>
  <c r="Y9" i="44"/>
  <c r="X9" i="44"/>
  <c r="Q9" i="44"/>
  <c r="P9" i="44"/>
  <c r="AA25" i="43"/>
  <c r="Z25" i="43"/>
  <c r="Y24" i="43"/>
  <c r="X24" i="43"/>
  <c r="Z24" i="43" s="1"/>
  <c r="AA24" i="43" s="1"/>
  <c r="Q24" i="43"/>
  <c r="P24" i="43"/>
  <c r="Y23" i="43"/>
  <c r="X23" i="43"/>
  <c r="Z23" i="43" s="1"/>
  <c r="AA23" i="43" s="1"/>
  <c r="Q23" i="43"/>
  <c r="P23" i="43"/>
  <c r="Y22" i="43"/>
  <c r="X22" i="43"/>
  <c r="Z22" i="43" s="1"/>
  <c r="AA22" i="43" s="1"/>
  <c r="Q22" i="43"/>
  <c r="P22" i="43"/>
  <c r="Y21" i="43"/>
  <c r="X21" i="43"/>
  <c r="Z21" i="43" s="1"/>
  <c r="AA21" i="43" s="1"/>
  <c r="Q21" i="43"/>
  <c r="P21" i="43"/>
  <c r="Y20" i="43"/>
  <c r="X20" i="43"/>
  <c r="Z20" i="43" s="1"/>
  <c r="AA20" i="43" s="1"/>
  <c r="Q20" i="43"/>
  <c r="P20" i="43"/>
  <c r="R20" i="43" s="1"/>
  <c r="Z19" i="43"/>
  <c r="AA19" i="43" s="1"/>
  <c r="Y19" i="43"/>
  <c r="X19" i="43"/>
  <c r="Q19" i="43"/>
  <c r="P19" i="43"/>
  <c r="Z18" i="43"/>
  <c r="AA18" i="43" s="1"/>
  <c r="Y18" i="43"/>
  <c r="X18" i="43"/>
  <c r="Q18" i="43"/>
  <c r="P18" i="43"/>
  <c r="Z17" i="43"/>
  <c r="AA17" i="43" s="1"/>
  <c r="Y17" i="43"/>
  <c r="X17" i="43"/>
  <c r="Q17" i="43"/>
  <c r="P17" i="43"/>
  <c r="Z16" i="43"/>
  <c r="AA16" i="43" s="1"/>
  <c r="Y16" i="43"/>
  <c r="X16" i="43"/>
  <c r="Q16" i="43"/>
  <c r="P16" i="43"/>
  <c r="Y15" i="43"/>
  <c r="AD15" i="43" s="1"/>
  <c r="X15" i="43"/>
  <c r="Z15" i="43" s="1"/>
  <c r="AA15" i="43" s="1"/>
  <c r="Q15" i="43"/>
  <c r="P15" i="43"/>
  <c r="Y14" i="43"/>
  <c r="X14" i="43"/>
  <c r="Z14" i="43" s="1"/>
  <c r="AA14" i="43" s="1"/>
  <c r="Q14" i="43"/>
  <c r="P14" i="43"/>
  <c r="Y13" i="43"/>
  <c r="X13" i="43"/>
  <c r="Z13" i="43" s="1"/>
  <c r="AA13" i="43" s="1"/>
  <c r="Q13" i="43"/>
  <c r="P13" i="43"/>
  <c r="Y12" i="43"/>
  <c r="X12" i="43"/>
  <c r="Z12" i="43" s="1"/>
  <c r="AA12" i="43" s="1"/>
  <c r="Q12" i="43"/>
  <c r="P12" i="43"/>
  <c r="Z11" i="43"/>
  <c r="AA11" i="43" s="1"/>
  <c r="Y11" i="43"/>
  <c r="X11" i="43"/>
  <c r="Q11" i="43"/>
  <c r="P11" i="43"/>
  <c r="Y10" i="43"/>
  <c r="X10" i="43"/>
  <c r="Z10" i="43" s="1"/>
  <c r="AA10" i="43" s="1"/>
  <c r="Q10" i="43"/>
  <c r="P10" i="43"/>
  <c r="Z9" i="43"/>
  <c r="AA9" i="43" s="1"/>
  <c r="Y9" i="43"/>
  <c r="X9" i="43"/>
  <c r="Q9" i="43"/>
  <c r="P9" i="43"/>
  <c r="P11" i="34"/>
  <c r="R23" i="44" l="1"/>
  <c r="S23" i="44" s="1"/>
  <c r="R21" i="44"/>
  <c r="S21" i="44" s="1"/>
  <c r="R20" i="44"/>
  <c r="W20" i="44" s="1"/>
  <c r="AD20" i="44"/>
  <c r="R19" i="44"/>
  <c r="S19" i="44" s="1"/>
  <c r="T19" i="44" s="1"/>
  <c r="R18" i="44"/>
  <c r="W18" i="44" s="1"/>
  <c r="AB17" i="44"/>
  <c r="R17" i="44"/>
  <c r="W17" i="44" s="1"/>
  <c r="R16" i="44"/>
  <c r="S16" i="44" s="1"/>
  <c r="R15" i="44"/>
  <c r="W15" i="44" s="1"/>
  <c r="S15" i="44"/>
  <c r="R14" i="44"/>
  <c r="W14" i="44" s="1"/>
  <c r="R13" i="44"/>
  <c r="S13" i="44" s="1"/>
  <c r="R12" i="44"/>
  <c r="W12" i="44" s="1"/>
  <c r="R10" i="44"/>
  <c r="S10" i="44" s="1"/>
  <c r="R9" i="44"/>
  <c r="S9" i="44" s="1"/>
  <c r="AB9" i="44"/>
  <c r="R24" i="43"/>
  <c r="S24" i="43" s="1"/>
  <c r="R23" i="43"/>
  <c r="R22" i="43"/>
  <c r="R21" i="43"/>
  <c r="W21" i="43" s="1"/>
  <c r="AD21" i="43"/>
  <c r="R19" i="43"/>
  <c r="S19" i="43" s="1"/>
  <c r="R18" i="43"/>
  <c r="R17" i="43"/>
  <c r="W17" i="43" s="1"/>
  <c r="AD16" i="43"/>
  <c r="R16" i="43"/>
  <c r="W16" i="43" s="1"/>
  <c r="R15" i="43"/>
  <c r="S15" i="43" s="1"/>
  <c r="T15" i="43" s="1"/>
  <c r="R14" i="43"/>
  <c r="S14" i="43" s="1"/>
  <c r="AD14" i="43"/>
  <c r="R13" i="43"/>
  <c r="W13" i="43" s="1"/>
  <c r="R12" i="43"/>
  <c r="W12" i="43" s="1"/>
  <c r="R11" i="43"/>
  <c r="R10" i="43"/>
  <c r="W10" i="43" s="1"/>
  <c r="R9" i="43"/>
  <c r="W9" i="43" s="1"/>
  <c r="AC19" i="44"/>
  <c r="AB19" i="44"/>
  <c r="AC18" i="44"/>
  <c r="AB18" i="44"/>
  <c r="AC13" i="44"/>
  <c r="AD13" i="44" s="1"/>
  <c r="T13" i="44" s="1"/>
  <c r="AB13" i="44"/>
  <c r="AC21" i="44"/>
  <c r="AD21" i="44" s="1"/>
  <c r="T21" i="44" s="1"/>
  <c r="AB21" i="44"/>
  <c r="W24" i="44"/>
  <c r="S24" i="44"/>
  <c r="W11" i="44"/>
  <c r="S11" i="44"/>
  <c r="T11" i="44" s="1"/>
  <c r="AC16" i="44"/>
  <c r="AD16" i="44" s="1"/>
  <c r="AB16" i="44"/>
  <c r="T24" i="44"/>
  <c r="AC24" i="44"/>
  <c r="AB24" i="44"/>
  <c r="AC11" i="44"/>
  <c r="AB11" i="44"/>
  <c r="AC10" i="44"/>
  <c r="AD10" i="44" s="1"/>
  <c r="T10" i="44" s="1"/>
  <c r="AB10" i="44"/>
  <c r="AB12" i="44"/>
  <c r="AC12" i="44"/>
  <c r="AB20" i="44"/>
  <c r="AC20" i="44"/>
  <c r="W22" i="44"/>
  <c r="S22" i="44"/>
  <c r="W13" i="44"/>
  <c r="AC15" i="44"/>
  <c r="AD15" i="44" s="1"/>
  <c r="AB15" i="44"/>
  <c r="AC23" i="44"/>
  <c r="AD23" i="44" s="1"/>
  <c r="AB23" i="44"/>
  <c r="AC9" i="44"/>
  <c r="AD9" i="44" s="1"/>
  <c r="AB14" i="44"/>
  <c r="S17" i="44"/>
  <c r="AC17" i="44"/>
  <c r="AD17" i="44" s="1"/>
  <c r="T17" i="44" s="1"/>
  <c r="AB22" i="44"/>
  <c r="AC14" i="44"/>
  <c r="AD14" i="44" s="1"/>
  <c r="AC22" i="44"/>
  <c r="AD22" i="44" s="1"/>
  <c r="T22" i="44" s="1"/>
  <c r="S18" i="43"/>
  <c r="W18" i="43"/>
  <c r="S23" i="43"/>
  <c r="W23" i="43"/>
  <c r="AC14" i="43"/>
  <c r="AB14" i="43"/>
  <c r="AB19" i="43"/>
  <c r="AC19" i="43"/>
  <c r="AD19" i="43" s="1"/>
  <c r="AC21" i="43"/>
  <c r="AB21" i="43"/>
  <c r="W20" i="43"/>
  <c r="S20" i="43"/>
  <c r="AC23" i="43"/>
  <c r="AD23" i="43" s="1"/>
  <c r="T23" i="43" s="1"/>
  <c r="AB23" i="43"/>
  <c r="W11" i="43"/>
  <c r="S11" i="43"/>
  <c r="AC13" i="43"/>
  <c r="AD13" i="43" s="1"/>
  <c r="AB13" i="43"/>
  <c r="S22" i="43"/>
  <c r="W22" i="43"/>
  <c r="AC10" i="43"/>
  <c r="AD10" i="43" s="1"/>
  <c r="AB10" i="43"/>
  <c r="AC18" i="43"/>
  <c r="AD18" i="43" s="1"/>
  <c r="AB18" i="43"/>
  <c r="AB20" i="43"/>
  <c r="AC20" i="43"/>
  <c r="AD20" i="43" s="1"/>
  <c r="AB9" i="43"/>
  <c r="AD9" i="43" s="1"/>
  <c r="AC9" i="43"/>
  <c r="W19" i="43"/>
  <c r="AC22" i="43"/>
  <c r="AD22" i="43" s="1"/>
  <c r="T22" i="43" s="1"/>
  <c r="AB22" i="43"/>
  <c r="AB12" i="43"/>
  <c r="AC12" i="43"/>
  <c r="AD12" i="43" s="1"/>
  <c r="AB17" i="43"/>
  <c r="AC17" i="43"/>
  <c r="AD17" i="43" s="1"/>
  <c r="AC11" i="43"/>
  <c r="AD11" i="43" s="1"/>
  <c r="AB11" i="43"/>
  <c r="AC15" i="43"/>
  <c r="AB15" i="43"/>
  <c r="S21" i="43"/>
  <c r="AC24" i="43"/>
  <c r="AD24" i="43" s="1"/>
  <c r="AB24" i="43"/>
  <c r="AB16" i="43"/>
  <c r="AC16" i="43"/>
  <c r="P10" i="42"/>
  <c r="Q10" i="42"/>
  <c r="AA25" i="42"/>
  <c r="Z25" i="42"/>
  <c r="Y24" i="42"/>
  <c r="X24" i="42"/>
  <c r="Z24" i="42" s="1"/>
  <c r="AA24" i="42" s="1"/>
  <c r="Q24" i="42"/>
  <c r="P24" i="42"/>
  <c r="Y23" i="42"/>
  <c r="X23" i="42"/>
  <c r="Z23" i="42" s="1"/>
  <c r="AA23" i="42" s="1"/>
  <c r="AC23" i="42" s="1"/>
  <c r="Q23" i="42"/>
  <c r="P23" i="42"/>
  <c r="Y22" i="42"/>
  <c r="X22" i="42"/>
  <c r="Z22" i="42" s="1"/>
  <c r="AA22" i="42" s="1"/>
  <c r="Q22" i="42"/>
  <c r="P22" i="42"/>
  <c r="Y21" i="42"/>
  <c r="X21" i="42"/>
  <c r="Z21" i="42" s="1"/>
  <c r="AA21" i="42" s="1"/>
  <c r="Q21" i="42"/>
  <c r="P21" i="42"/>
  <c r="Y20" i="42"/>
  <c r="X20" i="42"/>
  <c r="Z20" i="42" s="1"/>
  <c r="AA20" i="42" s="1"/>
  <c r="Q20" i="42"/>
  <c r="P20" i="42"/>
  <c r="Y19" i="42"/>
  <c r="X19" i="42"/>
  <c r="Z19" i="42" s="1"/>
  <c r="AA19" i="42" s="1"/>
  <c r="Q19" i="42"/>
  <c r="P19" i="42"/>
  <c r="Y18" i="42"/>
  <c r="AD18" i="42" s="1"/>
  <c r="X18" i="42"/>
  <c r="Z18" i="42" s="1"/>
  <c r="AA18" i="42" s="1"/>
  <c r="Q18" i="42"/>
  <c r="P18" i="42"/>
  <c r="Y17" i="42"/>
  <c r="X17" i="42"/>
  <c r="Z17" i="42" s="1"/>
  <c r="AA17" i="42" s="1"/>
  <c r="Q17" i="42"/>
  <c r="P17" i="42"/>
  <c r="Y16" i="42"/>
  <c r="X16" i="42"/>
  <c r="Z16" i="42" s="1"/>
  <c r="AA16" i="42" s="1"/>
  <c r="Q16" i="42"/>
  <c r="P16" i="42"/>
  <c r="Y15" i="42"/>
  <c r="X15" i="42"/>
  <c r="Z15" i="42" s="1"/>
  <c r="AA15" i="42" s="1"/>
  <c r="Q15" i="42"/>
  <c r="P15" i="42"/>
  <c r="Y14" i="42"/>
  <c r="X14" i="42"/>
  <c r="Z14" i="42" s="1"/>
  <c r="AA14" i="42" s="1"/>
  <c r="Q14" i="42"/>
  <c r="P14" i="42"/>
  <c r="Z13" i="42"/>
  <c r="AA13" i="42" s="1"/>
  <c r="Y13" i="42"/>
  <c r="X13" i="42"/>
  <c r="Q13" i="42"/>
  <c r="P13" i="42"/>
  <c r="Y12" i="42"/>
  <c r="X12" i="42"/>
  <c r="Z12" i="42" s="1"/>
  <c r="AA12" i="42" s="1"/>
  <c r="Q12" i="42"/>
  <c r="P12" i="42"/>
  <c r="Y11" i="42"/>
  <c r="X11" i="42"/>
  <c r="Z11" i="42" s="1"/>
  <c r="AA11" i="42" s="1"/>
  <c r="Q11" i="42"/>
  <c r="P11" i="42"/>
  <c r="Y10" i="42"/>
  <c r="X10" i="42"/>
  <c r="Z10" i="42" s="1"/>
  <c r="AA10" i="42" s="1"/>
  <c r="Y9" i="42"/>
  <c r="X9" i="42"/>
  <c r="Z9" i="42" s="1"/>
  <c r="AA9" i="42" s="1"/>
  <c r="Q9" i="42"/>
  <c r="P9" i="42"/>
  <c r="T11" i="43" l="1"/>
  <c r="T20" i="43"/>
  <c r="W23" i="44"/>
  <c r="T23" i="44"/>
  <c r="W21" i="44"/>
  <c r="S20" i="44"/>
  <c r="T20" i="44" s="1"/>
  <c r="W19" i="44"/>
  <c r="S18" i="44"/>
  <c r="T18" i="44" s="1"/>
  <c r="W16" i="44"/>
  <c r="T16" i="44"/>
  <c r="T15" i="44"/>
  <c r="S14" i="44"/>
  <c r="T14" i="44" s="1"/>
  <c r="S12" i="44"/>
  <c r="T12" i="44" s="1"/>
  <c r="W10" i="44"/>
  <c r="W9" i="44"/>
  <c r="T9" i="44"/>
  <c r="W24" i="43"/>
  <c r="T24" i="43"/>
  <c r="T21" i="43"/>
  <c r="T19" i="43"/>
  <c r="T18" i="43"/>
  <c r="S17" i="43"/>
  <c r="T17" i="43" s="1"/>
  <c r="S16" i="43"/>
  <c r="T16" i="43" s="1"/>
  <c r="W15" i="43"/>
  <c r="W14" i="43"/>
  <c r="T14" i="43"/>
  <c r="S13" i="43"/>
  <c r="T13" i="43" s="1"/>
  <c r="S12" i="43"/>
  <c r="T12" i="43" s="1"/>
  <c r="S10" i="43"/>
  <c r="T10" i="43" s="1"/>
  <c r="S9" i="43"/>
  <c r="T9" i="43" s="1"/>
  <c r="R24" i="42"/>
  <c r="S24" i="42" s="1"/>
  <c r="R23" i="42"/>
  <c r="S23" i="42" s="1"/>
  <c r="AD23" i="42"/>
  <c r="R22" i="42"/>
  <c r="S22" i="42" s="1"/>
  <c r="R21" i="42"/>
  <c r="S21" i="42" s="1"/>
  <c r="R20" i="42"/>
  <c r="S20" i="42" s="1"/>
  <c r="AD20" i="42"/>
  <c r="R19" i="42"/>
  <c r="W19" i="42" s="1"/>
  <c r="R18" i="42"/>
  <c r="W18" i="42" s="1"/>
  <c r="R17" i="42"/>
  <c r="S17" i="42" s="1"/>
  <c r="R16" i="42"/>
  <c r="W16" i="42" s="1"/>
  <c r="R15" i="42"/>
  <c r="S15" i="42" s="1"/>
  <c r="AD15" i="42"/>
  <c r="R14" i="42"/>
  <c r="S14" i="42" s="1"/>
  <c r="AD14" i="42"/>
  <c r="R13" i="42"/>
  <c r="W13" i="42" s="1"/>
  <c r="R10" i="42"/>
  <c r="W10" i="42" s="1"/>
  <c r="R12" i="42"/>
  <c r="W12" i="42" s="1"/>
  <c r="R11" i="42"/>
  <c r="W11" i="42" s="1"/>
  <c r="R9" i="42"/>
  <c r="S9" i="42" s="1"/>
  <c r="AB18" i="42"/>
  <c r="AC18" i="42"/>
  <c r="AC17" i="42"/>
  <c r="AB17" i="42"/>
  <c r="AD17" i="42" s="1"/>
  <c r="AC14" i="42"/>
  <c r="AB14" i="42"/>
  <c r="AB9" i="42"/>
  <c r="AD9" i="42" s="1"/>
  <c r="AC9" i="42"/>
  <c r="AB11" i="42"/>
  <c r="AC11" i="42"/>
  <c r="AD11" i="42" s="1"/>
  <c r="T11" i="42" s="1"/>
  <c r="AC20" i="42"/>
  <c r="AB20" i="42"/>
  <c r="AC24" i="42"/>
  <c r="AB24" i="42"/>
  <c r="AD24" i="42" s="1"/>
  <c r="T24" i="42" s="1"/>
  <c r="AB12" i="42"/>
  <c r="AD12" i="42" s="1"/>
  <c r="AC12" i="42"/>
  <c r="AC10" i="42"/>
  <c r="AB10" i="42"/>
  <c r="AD10" i="42" s="1"/>
  <c r="AC16" i="42"/>
  <c r="AB16" i="42"/>
  <c r="AD16" i="42" s="1"/>
  <c r="AB22" i="42"/>
  <c r="AD22" i="42" s="1"/>
  <c r="AC22" i="42"/>
  <c r="AC15" i="42"/>
  <c r="AB15" i="42"/>
  <c r="AC19" i="42"/>
  <c r="AB19" i="42"/>
  <c r="AD19" i="42" s="1"/>
  <c r="AB21" i="42"/>
  <c r="AD21" i="42" s="1"/>
  <c r="AC21" i="42"/>
  <c r="AB23" i="42"/>
  <c r="AB13" i="42"/>
  <c r="AD13" i="42" s="1"/>
  <c r="AC13" i="42"/>
  <c r="P24" i="34"/>
  <c r="Q24" i="34"/>
  <c r="P23" i="34"/>
  <c r="Q23" i="34"/>
  <c r="P22" i="34"/>
  <c r="Q22" i="34"/>
  <c r="P21" i="34"/>
  <c r="Q21" i="34"/>
  <c r="P20" i="34"/>
  <c r="Q20" i="34"/>
  <c r="P19" i="34"/>
  <c r="Q19" i="34"/>
  <c r="P18" i="34"/>
  <c r="Q18" i="34"/>
  <c r="P17" i="34"/>
  <c r="Q17" i="34"/>
  <c r="P16" i="34"/>
  <c r="Q16" i="34"/>
  <c r="P15" i="34"/>
  <c r="Q15" i="34"/>
  <c r="P14" i="34"/>
  <c r="Q14" i="34"/>
  <c r="P13" i="34"/>
  <c r="Q13" i="34"/>
  <c r="P12" i="34"/>
  <c r="Q12" i="34"/>
  <c r="Q11" i="34"/>
  <c r="P10" i="34"/>
  <c r="Q10" i="34"/>
  <c r="P9" i="34"/>
  <c r="Q9" i="34"/>
  <c r="X12" i="34"/>
  <c r="Z12" i="34" s="1"/>
  <c r="AA12" i="34" s="1"/>
  <c r="X11" i="34"/>
  <c r="Z11" i="34" s="1"/>
  <c r="AA11" i="34" s="1"/>
  <c r="X10" i="34"/>
  <c r="Z10" i="34" s="1"/>
  <c r="AA10" i="34" s="1"/>
  <c r="X9" i="34"/>
  <c r="Z9" i="34" s="1"/>
  <c r="AA9" i="34" s="1"/>
  <c r="Y9" i="34"/>
  <c r="Y10" i="34"/>
  <c r="Y11" i="34"/>
  <c r="Y12" i="34"/>
  <c r="Y24" i="34"/>
  <c r="X24" i="34"/>
  <c r="Z24" i="34" s="1"/>
  <c r="AA24" i="34" s="1"/>
  <c r="X13" i="34"/>
  <c r="Z13" i="34" s="1"/>
  <c r="AA13" i="34" s="1"/>
  <c r="X14" i="34"/>
  <c r="Z14" i="34" s="1"/>
  <c r="AA14" i="34" s="1"/>
  <c r="X15" i="34"/>
  <c r="Z15" i="34" s="1"/>
  <c r="AA15" i="34" s="1"/>
  <c r="X16" i="34"/>
  <c r="Z16" i="34" s="1"/>
  <c r="AA16" i="34" s="1"/>
  <c r="X17" i="34"/>
  <c r="Z17" i="34" s="1"/>
  <c r="AA17" i="34" s="1"/>
  <c r="X18" i="34"/>
  <c r="Z18" i="34" s="1"/>
  <c r="AA18" i="34" s="1"/>
  <c r="X19" i="34"/>
  <c r="Z19" i="34" s="1"/>
  <c r="AA19" i="34" s="1"/>
  <c r="X20" i="34"/>
  <c r="Z20" i="34" s="1"/>
  <c r="AA20" i="34" s="1"/>
  <c r="X21" i="34"/>
  <c r="Z21" i="34" s="1"/>
  <c r="AA21" i="34" s="1"/>
  <c r="X22" i="34"/>
  <c r="Z22" i="34" s="1"/>
  <c r="AA22" i="34" s="1"/>
  <c r="X23" i="34"/>
  <c r="Z23" i="34" s="1"/>
  <c r="AA23" i="34" s="1"/>
  <c r="Y13" i="34"/>
  <c r="Y14" i="34"/>
  <c r="Y15" i="34"/>
  <c r="Y16" i="34"/>
  <c r="Y17" i="34"/>
  <c r="Y18" i="34"/>
  <c r="Y19" i="34"/>
  <c r="Y20" i="34"/>
  <c r="Y21" i="34"/>
  <c r="AD21" i="34" s="1"/>
  <c r="Y22" i="34"/>
  <c r="Y23" i="34"/>
  <c r="AA25" i="34"/>
  <c r="Z25" i="34"/>
  <c r="W24" i="42" l="1"/>
  <c r="W23" i="42"/>
  <c r="T23" i="42"/>
  <c r="W22" i="42"/>
  <c r="T22" i="42"/>
  <c r="W21" i="42"/>
  <c r="T21" i="42"/>
  <c r="W20" i="42"/>
  <c r="T20" i="42"/>
  <c r="S19" i="42"/>
  <c r="T19" i="42" s="1"/>
  <c r="S18" i="42"/>
  <c r="T18" i="42" s="1"/>
  <c r="W17" i="42"/>
  <c r="T17" i="42"/>
  <c r="S16" i="42"/>
  <c r="T16" i="42" s="1"/>
  <c r="W15" i="42"/>
  <c r="T15" i="42"/>
  <c r="W14" i="42"/>
  <c r="T14" i="42"/>
  <c r="S13" i="42"/>
  <c r="T13" i="42" s="1"/>
  <c r="S11" i="42"/>
  <c r="S10" i="42"/>
  <c r="T10" i="42" s="1"/>
  <c r="T9" i="42"/>
  <c r="R24" i="34"/>
  <c r="S24" i="34" s="1"/>
  <c r="R23" i="34"/>
  <c r="W23" i="34" s="1"/>
  <c r="R22" i="34"/>
  <c r="S22" i="34" s="1"/>
  <c r="AD22" i="34"/>
  <c r="R21" i="34"/>
  <c r="W21" i="34" s="1"/>
  <c r="R20" i="34"/>
  <c r="S20" i="34" s="1"/>
  <c r="R19" i="34"/>
  <c r="S19" i="34" s="1"/>
  <c r="R18" i="34"/>
  <c r="S18" i="34" s="1"/>
  <c r="R15" i="34"/>
  <c r="W15" i="34" s="1"/>
  <c r="R14" i="34"/>
  <c r="S14" i="34" s="1"/>
  <c r="R13" i="34"/>
  <c r="S13" i="34" s="1"/>
  <c r="R12" i="34"/>
  <c r="W12" i="34" s="1"/>
  <c r="R11" i="34"/>
  <c r="W11" i="34" s="1"/>
  <c r="R10" i="34"/>
  <c r="W10" i="34" s="1"/>
  <c r="R17" i="34"/>
  <c r="W17" i="34" s="1"/>
  <c r="R16" i="34"/>
  <c r="S16" i="34" s="1"/>
  <c r="S12" i="42"/>
  <c r="T12" i="42" s="1"/>
  <c r="W9" i="42"/>
  <c r="R9" i="34"/>
  <c r="W9" i="34" s="1"/>
  <c r="AB10" i="34"/>
  <c r="AC10" i="34"/>
  <c r="AD10" i="34" s="1"/>
  <c r="AC23" i="34"/>
  <c r="AB23" i="34"/>
  <c r="AD23" i="34" s="1"/>
  <c r="AC13" i="34"/>
  <c r="AB13" i="34"/>
  <c r="AD13" i="34" s="1"/>
  <c r="AB22" i="34"/>
  <c r="AC22" i="34"/>
  <c r="AB24" i="34"/>
  <c r="AD24" i="34" s="1"/>
  <c r="AC24" i="34"/>
  <c r="AB18" i="34"/>
  <c r="AD18" i="34" s="1"/>
  <c r="AC18" i="34"/>
  <c r="AC9" i="34"/>
  <c r="AB9" i="34"/>
  <c r="AD9" i="34" s="1"/>
  <c r="AB17" i="34"/>
  <c r="AD17" i="34" s="1"/>
  <c r="AC17" i="34"/>
  <c r="AC16" i="34"/>
  <c r="AB16" i="34"/>
  <c r="AD16" i="34" s="1"/>
  <c r="AB14" i="34"/>
  <c r="AD14" i="34" s="1"/>
  <c r="AC14" i="34"/>
  <c r="AB15" i="34"/>
  <c r="AD15" i="34" s="1"/>
  <c r="AC15" i="34"/>
  <c r="AB21" i="34"/>
  <c r="AC21" i="34"/>
  <c r="AC20" i="34"/>
  <c r="AB20" i="34"/>
  <c r="AD20" i="34" s="1"/>
  <c r="AB11" i="34"/>
  <c r="AC11" i="34"/>
  <c r="AC19" i="34"/>
  <c r="AB19" i="34"/>
  <c r="AD19" i="34" s="1"/>
  <c r="AC12" i="34"/>
  <c r="AB12" i="34"/>
  <c r="W24" i="34" l="1"/>
  <c r="T24" i="34"/>
  <c r="S23" i="34"/>
  <c r="T23" i="34" s="1"/>
  <c r="W22" i="34"/>
  <c r="T22" i="34"/>
  <c r="S21" i="34"/>
  <c r="T21" i="34" s="1"/>
  <c r="W20" i="34"/>
  <c r="T20" i="34"/>
  <c r="W19" i="34"/>
  <c r="T19" i="34"/>
  <c r="W18" i="34"/>
  <c r="T18" i="34"/>
  <c r="T16" i="34"/>
  <c r="AD12" i="34"/>
  <c r="T13" i="34"/>
  <c r="AD11" i="34"/>
  <c r="S15" i="34"/>
  <c r="T15" i="34" s="1"/>
  <c r="W14" i="34"/>
  <c r="W13" i="34"/>
  <c r="S12" i="34"/>
  <c r="S11" i="34"/>
  <c r="S10" i="34"/>
  <c r="T10" i="34" s="1"/>
  <c r="S17" i="34"/>
  <c r="T17" i="34" s="1"/>
  <c r="W16" i="34"/>
  <c r="T14" i="34"/>
  <c r="S9" i="34"/>
  <c r="T9" i="34" s="1"/>
  <c r="T12" i="34" l="1"/>
  <c r="T11"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SLB</author>
    <author>Schlumberger</author>
  </authors>
  <commentList>
    <comment ref="D7" authorId="0" shapeId="0" xr:uid="{00000000-0006-0000-0000-000001000000}">
      <text>
        <r>
          <rPr>
            <b/>
            <sz val="8"/>
            <color rgb="FF000000"/>
            <rFont val="Tahoma"/>
            <family val="2"/>
          </rPr>
          <t>I Norge bruke vi kun en desimal, internasjonalt 2, vi bør bruke 2 dersom innveiings vekta tillater det.</t>
        </r>
      </text>
    </comment>
    <comment ref="E7" authorId="1" shapeId="0" xr:uid="{00000000-0006-0000-0000-000002000000}">
      <text>
        <r>
          <rPr>
            <b/>
            <sz val="8"/>
            <color rgb="FF000000"/>
            <rFont val="Tahoma"/>
            <family val="2"/>
          </rPr>
          <t xml:space="preserve">UK,JK,SK og VK blir SinclairTabell for Kvinner brukt.
</t>
        </r>
        <r>
          <rPr>
            <b/>
            <sz val="8"/>
            <color rgb="FF000000"/>
            <rFont val="Tahoma"/>
            <family val="2"/>
          </rPr>
          <t xml:space="preserve">M0,M1..Kvinner virker ikke.
</t>
        </r>
        <r>
          <rPr>
            <b/>
            <sz val="8"/>
            <color rgb="FF000000"/>
            <rFont val="Tahoma"/>
            <family val="2"/>
          </rPr>
          <t>For ALLE andre kategorier blir tabell for men brukt.</t>
        </r>
      </text>
    </comment>
    <comment ref="K7" authorId="0" shapeId="0" xr:uid="{00000000-0006-0000-0000-000003000000}">
      <text>
        <r>
          <rPr>
            <b/>
            <sz val="8"/>
            <color rgb="FF000000"/>
            <rFont val="Tahoma"/>
            <family val="2"/>
          </rPr>
          <t xml:space="preserve">NVF:
</t>
        </r>
        <r>
          <rPr>
            <b/>
            <sz val="8"/>
            <color rgb="FF000000"/>
            <rFont val="Tahoma"/>
            <family val="2"/>
          </rPr>
          <t xml:space="preserve">Bruk minus (-) for underkjent. Feks -140
</t>
        </r>
        <r>
          <rPr>
            <b/>
            <sz val="8"/>
            <color rgb="FF000000"/>
            <rFont val="Tahoma"/>
            <family val="2"/>
          </rPr>
          <t>Bruk N og F for neste og første, feks 170F og 175N</t>
        </r>
      </text>
    </comment>
    <comment ref="N7" authorId="0" shapeId="0" xr:uid="{00000000-0006-0000-0000-000004000000}">
      <text>
        <r>
          <rPr>
            <b/>
            <sz val="8"/>
            <color rgb="FF000000"/>
            <rFont val="Tahoma"/>
            <family val="2"/>
          </rPr>
          <t xml:space="preserve">NVF:
</t>
        </r>
        <r>
          <rPr>
            <b/>
            <sz val="8"/>
            <color rgb="FF000000"/>
            <rFont val="Tahoma"/>
            <family val="2"/>
          </rPr>
          <t xml:space="preserve">Bruk minus (-) for underkjent. Feks -140
</t>
        </r>
        <r>
          <rPr>
            <b/>
            <sz val="8"/>
            <color rgb="FF000000"/>
            <rFont val="Tahoma"/>
            <family val="2"/>
          </rPr>
          <t>Bruk N og F for neste og første, feks 170F og 175N</t>
        </r>
      </text>
    </comment>
    <comment ref="Q7" authorId="0" shapeId="0" xr:uid="{00000000-0006-0000-0000-000005000000}">
      <text>
        <r>
          <rPr>
            <b/>
            <sz val="8"/>
            <color rgb="FF000000"/>
            <rFont val="Tahoma"/>
            <family val="2"/>
          </rPr>
          <t>Automatisk, ikke skriv I dette feltet</t>
        </r>
      </text>
    </comment>
    <comment ref="R7" authorId="0" shapeId="0" xr:uid="{00000000-0006-0000-0000-000006000000}">
      <text>
        <r>
          <rPr>
            <sz val="8"/>
            <color rgb="FF000000"/>
            <rFont val="Tahoma"/>
            <family val="2"/>
          </rPr>
          <t>Automatisk, ikke skriv I dette feltet</t>
        </r>
      </text>
    </comment>
    <comment ref="S7" authorId="0" shapeId="0" xr:uid="{00000000-0006-0000-0000-000007000000}">
      <text>
        <r>
          <rPr>
            <b/>
            <sz val="8"/>
            <color rgb="FF000000"/>
            <rFont val="Tahoma"/>
            <family val="2"/>
          </rPr>
          <t xml:space="preserve">Automatisk, ikke skriv I dette feltet
</t>
        </r>
        <r>
          <rPr>
            <b/>
            <sz val="8"/>
            <color rgb="FF000000"/>
            <rFont val="Tahoma"/>
            <family val="2"/>
          </rPr>
          <t xml:space="preserve">Svar ja/yes til Macro
</t>
        </r>
        <r>
          <rPr>
            <b/>
            <sz val="8"/>
            <color rgb="FF000000"/>
            <rFont val="Tahoma"/>
            <family val="2"/>
          </rPr>
          <t xml:space="preserve">under opstart </t>
        </r>
      </text>
    </comment>
    <comment ref="T7" authorId="0" shapeId="0" xr:uid="{00000000-0006-0000-0000-000008000000}">
      <text>
        <r>
          <rPr>
            <b/>
            <sz val="8"/>
            <color indexed="81"/>
            <rFont val="Tahoma"/>
            <family val="2"/>
          </rPr>
          <t xml:space="preserve">Automatisk, ikke skriv I dette feltet
Svar ja/yes til Macro
under opstart </t>
        </r>
      </text>
    </comment>
    <comment ref="W7" authorId="0" shapeId="0" xr:uid="{00000000-0006-0000-0000-000009000000}">
      <text>
        <r>
          <rPr>
            <b/>
            <sz val="8"/>
            <color indexed="81"/>
            <rFont val="Tahoma"/>
            <family val="2"/>
          </rPr>
          <t>Denne kononnen printes ikke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SLB</author>
    <author>Schlumberger</author>
  </authors>
  <commentList>
    <comment ref="D7" authorId="0" shapeId="0" xr:uid="{00000000-0006-0000-0100-000001000000}">
      <text>
        <r>
          <rPr>
            <b/>
            <sz val="8"/>
            <color rgb="FF000000"/>
            <rFont val="Tahoma"/>
            <family val="2"/>
          </rPr>
          <t>I Norge bruke vi kun en desimal, internasjonalt 2, vi bør bruke 2 dersom innveiings vekta tillater det.</t>
        </r>
      </text>
    </comment>
    <comment ref="E7" authorId="1" shapeId="0" xr:uid="{00000000-0006-0000-0100-000002000000}">
      <text>
        <r>
          <rPr>
            <b/>
            <sz val="8"/>
            <color rgb="FF000000"/>
            <rFont val="Tahoma"/>
            <family val="2"/>
          </rPr>
          <t xml:space="preserve">UK,JK,SK og VK blir SinclairTabell for Kvinner brukt.
</t>
        </r>
        <r>
          <rPr>
            <b/>
            <sz val="8"/>
            <color rgb="FF000000"/>
            <rFont val="Tahoma"/>
            <family val="2"/>
          </rPr>
          <t xml:space="preserve">M0,M1..Kvinner virker ikke.
</t>
        </r>
        <r>
          <rPr>
            <b/>
            <sz val="8"/>
            <color rgb="FF000000"/>
            <rFont val="Tahoma"/>
            <family val="2"/>
          </rPr>
          <t>For ALLE andre kategorier blir tabell for men brukt.</t>
        </r>
      </text>
    </comment>
    <comment ref="K7" authorId="0" shapeId="0" xr:uid="{00000000-0006-0000-0100-000003000000}">
      <text>
        <r>
          <rPr>
            <b/>
            <sz val="8"/>
            <color rgb="FF000000"/>
            <rFont val="Tahoma"/>
            <family val="2"/>
          </rPr>
          <t xml:space="preserve">NVF:
</t>
        </r>
        <r>
          <rPr>
            <b/>
            <sz val="8"/>
            <color rgb="FF000000"/>
            <rFont val="Tahoma"/>
            <family val="2"/>
          </rPr>
          <t xml:space="preserve">Bruk minus (-) for underkjent. Feks -140
</t>
        </r>
        <r>
          <rPr>
            <b/>
            <sz val="8"/>
            <color rgb="FF000000"/>
            <rFont val="Tahoma"/>
            <family val="2"/>
          </rPr>
          <t>Bruk N og F for neste og første, feks 170F og 175N</t>
        </r>
      </text>
    </comment>
    <comment ref="N7" authorId="0" shapeId="0" xr:uid="{00000000-0006-0000-0100-000004000000}">
      <text>
        <r>
          <rPr>
            <b/>
            <sz val="8"/>
            <color rgb="FF000000"/>
            <rFont val="Tahoma"/>
            <family val="2"/>
          </rPr>
          <t xml:space="preserve">NVF:
</t>
        </r>
        <r>
          <rPr>
            <b/>
            <sz val="8"/>
            <color rgb="FF000000"/>
            <rFont val="Tahoma"/>
            <family val="2"/>
          </rPr>
          <t xml:space="preserve">Bruk minus (-) for underkjent. Feks -140
</t>
        </r>
        <r>
          <rPr>
            <b/>
            <sz val="8"/>
            <color rgb="FF000000"/>
            <rFont val="Tahoma"/>
            <family val="2"/>
          </rPr>
          <t>Bruk N og F for neste og første, feks 170F og 175N</t>
        </r>
      </text>
    </comment>
    <comment ref="Q7" authorId="0" shapeId="0" xr:uid="{00000000-0006-0000-0100-000005000000}">
      <text>
        <r>
          <rPr>
            <b/>
            <sz val="8"/>
            <color rgb="FF000000"/>
            <rFont val="Tahoma"/>
            <family val="2"/>
          </rPr>
          <t>Automatisk, ikke skriv I dette feltet</t>
        </r>
      </text>
    </comment>
    <comment ref="R7" authorId="0" shapeId="0" xr:uid="{00000000-0006-0000-0100-000006000000}">
      <text>
        <r>
          <rPr>
            <sz val="8"/>
            <color rgb="FF000000"/>
            <rFont val="Tahoma"/>
            <family val="2"/>
          </rPr>
          <t>Automatisk, ikke skriv I dette feltet</t>
        </r>
      </text>
    </comment>
    <comment ref="S7" authorId="0" shapeId="0" xr:uid="{00000000-0006-0000-0100-000007000000}">
      <text>
        <r>
          <rPr>
            <b/>
            <sz val="8"/>
            <color rgb="FF000000"/>
            <rFont val="Tahoma"/>
            <family val="2"/>
          </rPr>
          <t xml:space="preserve">Automatisk, ikke skriv I dette feltet
</t>
        </r>
        <r>
          <rPr>
            <b/>
            <sz val="8"/>
            <color rgb="FF000000"/>
            <rFont val="Tahoma"/>
            <family val="2"/>
          </rPr>
          <t xml:space="preserve">Svar ja/yes til Macro
</t>
        </r>
        <r>
          <rPr>
            <b/>
            <sz val="8"/>
            <color rgb="FF000000"/>
            <rFont val="Tahoma"/>
            <family val="2"/>
          </rPr>
          <t xml:space="preserve">under opstart </t>
        </r>
      </text>
    </comment>
    <comment ref="T7" authorId="0" shapeId="0" xr:uid="{00000000-0006-0000-0100-000008000000}">
      <text>
        <r>
          <rPr>
            <b/>
            <sz val="8"/>
            <color indexed="81"/>
            <rFont val="Tahoma"/>
            <family val="2"/>
          </rPr>
          <t xml:space="preserve">Automatisk, ikke skriv I dette feltet
Svar ja/yes til Macro
under opstart </t>
        </r>
      </text>
    </comment>
    <comment ref="W7" authorId="0" shapeId="0" xr:uid="{00000000-0006-0000-0100-000009000000}">
      <text>
        <r>
          <rPr>
            <b/>
            <sz val="8"/>
            <color indexed="81"/>
            <rFont val="Tahoma"/>
            <family val="2"/>
          </rPr>
          <t>Denne kononnen printes ikke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SLB</author>
    <author>Schlumberger</author>
  </authors>
  <commentList>
    <comment ref="D7" authorId="0" shapeId="0" xr:uid="{F8E6D9BE-60A2-41E5-B827-49EBE9386B4E}">
      <text>
        <r>
          <rPr>
            <b/>
            <sz val="8"/>
            <color rgb="FF000000"/>
            <rFont val="Tahoma"/>
            <family val="2"/>
          </rPr>
          <t>I Norge bruke vi kun en desimal, internasjonalt 2, vi bør bruke 2 dersom innveiings vekta tillater det.</t>
        </r>
      </text>
    </comment>
    <comment ref="E7" authorId="1" shapeId="0" xr:uid="{9F433733-69D6-4962-83B8-AC1391A30533}">
      <text>
        <r>
          <rPr>
            <b/>
            <sz val="8"/>
            <color rgb="FF000000"/>
            <rFont val="Tahoma"/>
            <family val="2"/>
          </rPr>
          <t xml:space="preserve">UK,JK,SK og VK blir SinclairTabell for Kvinner brukt.
</t>
        </r>
        <r>
          <rPr>
            <b/>
            <sz val="8"/>
            <color rgb="FF000000"/>
            <rFont val="Tahoma"/>
            <family val="2"/>
          </rPr>
          <t xml:space="preserve">M0,M1..Kvinner virker ikke.
</t>
        </r>
        <r>
          <rPr>
            <b/>
            <sz val="8"/>
            <color rgb="FF000000"/>
            <rFont val="Tahoma"/>
            <family val="2"/>
          </rPr>
          <t>For ALLE andre kategorier blir tabell for men brukt.</t>
        </r>
      </text>
    </comment>
    <comment ref="K7" authorId="0" shapeId="0" xr:uid="{EBAC747F-5325-402C-994F-914B1848D5F0}">
      <text>
        <r>
          <rPr>
            <b/>
            <sz val="8"/>
            <color rgb="FF000000"/>
            <rFont val="Tahoma"/>
            <family val="2"/>
          </rPr>
          <t xml:space="preserve">NVF:
</t>
        </r>
        <r>
          <rPr>
            <b/>
            <sz val="8"/>
            <color rgb="FF000000"/>
            <rFont val="Tahoma"/>
            <family val="2"/>
          </rPr>
          <t xml:space="preserve">Bruk minus (-) for underkjent. Feks -140
</t>
        </r>
        <r>
          <rPr>
            <b/>
            <sz val="8"/>
            <color rgb="FF000000"/>
            <rFont val="Tahoma"/>
            <family val="2"/>
          </rPr>
          <t>Bruk N og F for neste og første, feks 170F og 175N</t>
        </r>
      </text>
    </comment>
    <comment ref="N7" authorId="0" shapeId="0" xr:uid="{4A0DF37A-9031-4C41-8E6F-81F21E08776B}">
      <text>
        <r>
          <rPr>
            <b/>
            <sz val="8"/>
            <color rgb="FF000000"/>
            <rFont val="Tahoma"/>
            <family val="2"/>
          </rPr>
          <t xml:space="preserve">NVF:
</t>
        </r>
        <r>
          <rPr>
            <b/>
            <sz val="8"/>
            <color rgb="FF000000"/>
            <rFont val="Tahoma"/>
            <family val="2"/>
          </rPr>
          <t xml:space="preserve">Bruk minus (-) for underkjent. Feks -140
</t>
        </r>
        <r>
          <rPr>
            <b/>
            <sz val="8"/>
            <color rgb="FF000000"/>
            <rFont val="Tahoma"/>
            <family val="2"/>
          </rPr>
          <t>Bruk N og F for neste og første, feks 170F og 175N</t>
        </r>
      </text>
    </comment>
    <comment ref="Q7" authorId="0" shapeId="0" xr:uid="{C3D7A123-13F8-4B5B-A188-0CC7395A8758}">
      <text>
        <r>
          <rPr>
            <b/>
            <sz val="8"/>
            <color rgb="FF000000"/>
            <rFont val="Tahoma"/>
            <family val="2"/>
          </rPr>
          <t>Automatisk, ikke skriv I dette feltet</t>
        </r>
      </text>
    </comment>
    <comment ref="R7" authorId="0" shapeId="0" xr:uid="{43B95E6D-4DF5-44B0-AF5B-C210C7A38D4B}">
      <text>
        <r>
          <rPr>
            <sz val="8"/>
            <color rgb="FF000000"/>
            <rFont val="Tahoma"/>
            <family val="2"/>
          </rPr>
          <t>Automatisk, ikke skriv I dette feltet</t>
        </r>
      </text>
    </comment>
    <comment ref="S7" authorId="0" shapeId="0" xr:uid="{52106838-C902-4A30-824A-F885F0910C0E}">
      <text>
        <r>
          <rPr>
            <b/>
            <sz val="8"/>
            <color rgb="FF000000"/>
            <rFont val="Tahoma"/>
            <family val="2"/>
          </rPr>
          <t xml:space="preserve">Automatisk, ikke skriv I dette feltet
</t>
        </r>
        <r>
          <rPr>
            <b/>
            <sz val="8"/>
            <color rgb="FF000000"/>
            <rFont val="Tahoma"/>
            <family val="2"/>
          </rPr>
          <t xml:space="preserve">Svar ja/yes til Macro
</t>
        </r>
        <r>
          <rPr>
            <b/>
            <sz val="8"/>
            <color rgb="FF000000"/>
            <rFont val="Tahoma"/>
            <family val="2"/>
          </rPr>
          <t xml:space="preserve">under opstart </t>
        </r>
      </text>
    </comment>
    <comment ref="T7" authorId="0" shapeId="0" xr:uid="{C4683831-ACED-44A8-9914-64E05117A254}">
      <text>
        <r>
          <rPr>
            <b/>
            <sz val="8"/>
            <color indexed="81"/>
            <rFont val="Tahoma"/>
            <family val="2"/>
          </rPr>
          <t xml:space="preserve">Automatisk, ikke skriv I dette feltet
Svar ja/yes til Macro
under opstart </t>
        </r>
      </text>
    </comment>
    <comment ref="W7" authorId="0" shapeId="0" xr:uid="{4F8B4DFD-0A2C-4D2F-9D36-1E1FBD7AAD72}">
      <text>
        <r>
          <rPr>
            <b/>
            <sz val="8"/>
            <color indexed="81"/>
            <rFont val="Tahoma"/>
            <family val="2"/>
          </rPr>
          <t>Denne kononnen printes ikke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SLB</author>
    <author>Schlumberger</author>
  </authors>
  <commentList>
    <comment ref="D7" authorId="0" shapeId="0" xr:uid="{21C6AC91-C4B0-460D-9C3D-24C17582F11A}">
      <text>
        <r>
          <rPr>
            <b/>
            <sz val="8"/>
            <color rgb="FF000000"/>
            <rFont val="Tahoma"/>
            <family val="2"/>
          </rPr>
          <t>I Norge bruke vi kun en desimal, internasjonalt 2, vi bør bruke 2 dersom innveiings vekta tillater det.</t>
        </r>
      </text>
    </comment>
    <comment ref="E7" authorId="1" shapeId="0" xr:uid="{24FC0F57-5478-4784-ABE8-0C769547F9EA}">
      <text>
        <r>
          <rPr>
            <b/>
            <sz val="8"/>
            <color rgb="FF000000"/>
            <rFont val="Tahoma"/>
            <family val="2"/>
          </rPr>
          <t xml:space="preserve">UK,JK,SK og VK blir SinclairTabell for Kvinner brukt.
</t>
        </r>
        <r>
          <rPr>
            <b/>
            <sz val="8"/>
            <color rgb="FF000000"/>
            <rFont val="Tahoma"/>
            <family val="2"/>
          </rPr>
          <t xml:space="preserve">M0,M1..Kvinner virker ikke.
</t>
        </r>
        <r>
          <rPr>
            <b/>
            <sz val="8"/>
            <color rgb="FF000000"/>
            <rFont val="Tahoma"/>
            <family val="2"/>
          </rPr>
          <t>For ALLE andre kategorier blir tabell for men brukt.</t>
        </r>
      </text>
    </comment>
    <comment ref="K7" authorId="0" shapeId="0" xr:uid="{B93B3213-E035-4788-8FDA-0E449D991C09}">
      <text>
        <r>
          <rPr>
            <b/>
            <sz val="8"/>
            <color rgb="FF000000"/>
            <rFont val="Tahoma"/>
            <family val="2"/>
          </rPr>
          <t xml:space="preserve">NVF:
</t>
        </r>
        <r>
          <rPr>
            <b/>
            <sz val="8"/>
            <color rgb="FF000000"/>
            <rFont val="Tahoma"/>
            <family val="2"/>
          </rPr>
          <t xml:space="preserve">Bruk minus (-) for underkjent. Feks -140
</t>
        </r>
        <r>
          <rPr>
            <b/>
            <sz val="8"/>
            <color rgb="FF000000"/>
            <rFont val="Tahoma"/>
            <family val="2"/>
          </rPr>
          <t>Bruk N og F for neste og første, feks 170F og 175N</t>
        </r>
      </text>
    </comment>
    <comment ref="N7" authorId="0" shapeId="0" xr:uid="{07D50E48-D62F-4936-A3D8-7F66B10F3B21}">
      <text>
        <r>
          <rPr>
            <b/>
            <sz val="8"/>
            <color rgb="FF000000"/>
            <rFont val="Tahoma"/>
            <family val="2"/>
          </rPr>
          <t xml:space="preserve">NVF:
</t>
        </r>
        <r>
          <rPr>
            <b/>
            <sz val="8"/>
            <color rgb="FF000000"/>
            <rFont val="Tahoma"/>
            <family val="2"/>
          </rPr>
          <t xml:space="preserve">Bruk minus (-) for underkjent. Feks -140
</t>
        </r>
        <r>
          <rPr>
            <b/>
            <sz val="8"/>
            <color rgb="FF000000"/>
            <rFont val="Tahoma"/>
            <family val="2"/>
          </rPr>
          <t>Bruk N og F for neste og første, feks 170F og 175N</t>
        </r>
      </text>
    </comment>
    <comment ref="Q7" authorId="0" shapeId="0" xr:uid="{9B2A3FDB-E632-44BE-8B05-88DE7B1FCE9A}">
      <text>
        <r>
          <rPr>
            <b/>
            <sz val="8"/>
            <color rgb="FF000000"/>
            <rFont val="Tahoma"/>
            <family val="2"/>
          </rPr>
          <t>Automatisk, ikke skriv I dette feltet</t>
        </r>
      </text>
    </comment>
    <comment ref="R7" authorId="0" shapeId="0" xr:uid="{34164F2A-6D74-47B0-BE6F-A539A1C627FC}">
      <text>
        <r>
          <rPr>
            <sz val="8"/>
            <color rgb="FF000000"/>
            <rFont val="Tahoma"/>
            <family val="2"/>
          </rPr>
          <t>Automatisk, ikke skriv I dette feltet</t>
        </r>
      </text>
    </comment>
    <comment ref="S7" authorId="0" shapeId="0" xr:uid="{7C8783E7-8747-41FA-96DF-A46659F7EA40}">
      <text>
        <r>
          <rPr>
            <b/>
            <sz val="8"/>
            <color rgb="FF000000"/>
            <rFont val="Tahoma"/>
            <family val="2"/>
          </rPr>
          <t xml:space="preserve">Automatisk, ikke skriv I dette feltet
</t>
        </r>
        <r>
          <rPr>
            <b/>
            <sz val="8"/>
            <color rgb="FF000000"/>
            <rFont val="Tahoma"/>
            <family val="2"/>
          </rPr>
          <t xml:space="preserve">Svar ja/yes til Macro
</t>
        </r>
        <r>
          <rPr>
            <b/>
            <sz val="8"/>
            <color rgb="FF000000"/>
            <rFont val="Tahoma"/>
            <family val="2"/>
          </rPr>
          <t xml:space="preserve">under opstart </t>
        </r>
      </text>
    </comment>
    <comment ref="T7" authorId="0" shapeId="0" xr:uid="{49379172-00D0-4D48-92D2-5B3CF8DE506B}">
      <text>
        <r>
          <rPr>
            <b/>
            <sz val="8"/>
            <color indexed="81"/>
            <rFont val="Tahoma"/>
            <family val="2"/>
          </rPr>
          <t xml:space="preserve">Automatisk, ikke skriv I dette feltet
Svar ja/yes til Macro
under opstart </t>
        </r>
      </text>
    </comment>
    <comment ref="W7" authorId="0" shapeId="0" xr:uid="{E996439C-8930-4953-929C-2670E520CDB6}">
      <text>
        <r>
          <rPr>
            <b/>
            <sz val="8"/>
            <color indexed="81"/>
            <rFont val="Tahoma"/>
            <family val="2"/>
          </rPr>
          <t>Denne kononnen printes ikke</t>
        </r>
      </text>
    </comment>
  </commentList>
</comments>
</file>

<file path=xl/sharedStrings.xml><?xml version="1.0" encoding="utf-8"?>
<sst xmlns="http://schemas.openxmlformats.org/spreadsheetml/2006/main" count="634" uniqueCount="228">
  <si>
    <t>S t e v n e p r o t o k o l l</t>
  </si>
  <si>
    <t>Norges Vektløfterforbund</t>
  </si>
  <si>
    <t>Ny sinclair fra 2023</t>
  </si>
  <si>
    <t>Stevnekat:</t>
  </si>
  <si>
    <t>Arrangør:</t>
  </si>
  <si>
    <t>Elverum AK</t>
  </si>
  <si>
    <t>Sted:</t>
  </si>
  <si>
    <t>Dato:</t>
  </si>
  <si>
    <t>Pulje:</t>
  </si>
  <si>
    <t>meltzer</t>
  </si>
  <si>
    <t>NVF-ID</t>
  </si>
  <si>
    <t>Vekt-</t>
  </si>
  <si>
    <t>Kropps-</t>
  </si>
  <si>
    <t xml:space="preserve"> Kate-</t>
  </si>
  <si>
    <t>Fødsels-</t>
  </si>
  <si>
    <t>St</t>
  </si>
  <si>
    <t>Navn</t>
  </si>
  <si>
    <t>Lag</t>
  </si>
  <si>
    <t>Rykk</t>
  </si>
  <si>
    <t>Støt</t>
  </si>
  <si>
    <t xml:space="preserve">    Beste forsøk i</t>
  </si>
  <si>
    <t>Sammen-</t>
  </si>
  <si>
    <t>Poeng</t>
  </si>
  <si>
    <t>Pl.</t>
  </si>
  <si>
    <t>Rek.</t>
  </si>
  <si>
    <t>Sinclair Coeff.</t>
  </si>
  <si>
    <t>faber</t>
  </si>
  <si>
    <t>klasse</t>
  </si>
  <si>
    <t>vekt</t>
  </si>
  <si>
    <t>gori</t>
  </si>
  <si>
    <t>dato</t>
  </si>
  <si>
    <t>nr</t>
  </si>
  <si>
    <t xml:space="preserve">      hver øvelse</t>
  </si>
  <si>
    <t>lagt</t>
  </si>
  <si>
    <t>Veteran</t>
  </si>
  <si>
    <t>Kjønn</t>
  </si>
  <si>
    <t>Alder</t>
  </si>
  <si>
    <t>menn</t>
  </si>
  <si>
    <t>kvinner</t>
  </si>
  <si>
    <t>gyldig</t>
  </si>
  <si>
    <t xml:space="preserve"> </t>
  </si>
  <si>
    <t>Robert Grønland</t>
  </si>
  <si>
    <t>Rolle</t>
  </si>
  <si>
    <t>Klubb</t>
  </si>
  <si>
    <t>Stevnets leder</t>
  </si>
  <si>
    <t>Speaker</t>
  </si>
  <si>
    <t>Dommer</t>
  </si>
  <si>
    <t>Chief Marshall</t>
  </si>
  <si>
    <t>Teknisk kontrollør</t>
  </si>
  <si>
    <t>Jury</t>
  </si>
  <si>
    <t>Tidtaker</t>
  </si>
  <si>
    <t>Meltzer-Faber</t>
  </si>
  <si>
    <t>Poeng menn</t>
  </si>
  <si>
    <t>Poeng kvinner</t>
  </si>
  <si>
    <t>M45</t>
  </si>
  <si>
    <t>81</t>
  </si>
  <si>
    <t>20.11.1978</t>
  </si>
  <si>
    <t>K45</t>
  </si>
  <si>
    <t>M35</t>
  </si>
  <si>
    <t>71</t>
  </si>
  <si>
    <t>96</t>
  </si>
  <si>
    <t>102</t>
  </si>
  <si>
    <t>89</t>
  </si>
  <si>
    <t>Tysvær VK</t>
  </si>
  <si>
    <t>Haugesund</t>
  </si>
  <si>
    <t>23.06.24</t>
  </si>
  <si>
    <t>M80</t>
  </si>
  <si>
    <t>30.10.1944</t>
  </si>
  <si>
    <t>Kåre Sagmyr</t>
  </si>
  <si>
    <t>Nidelv IL</t>
  </si>
  <si>
    <t>73</t>
  </si>
  <si>
    <t>Ole Kolbjørn Bjerkholt</t>
  </si>
  <si>
    <t>Roald Bjerkholt</t>
  </si>
  <si>
    <t>13.12.1943</t>
  </si>
  <si>
    <t>30.05.1940</t>
  </si>
  <si>
    <t>Larvik AK</t>
  </si>
  <si>
    <t>Egon Vee-Haugen</t>
  </si>
  <si>
    <t>M70</t>
  </si>
  <si>
    <t>17.12.1954</t>
  </si>
  <si>
    <t>Johan Thonerud</t>
  </si>
  <si>
    <t>24.10.1953</t>
  </si>
  <si>
    <t>Terje Grimstad</t>
  </si>
  <si>
    <t>30.06.1951</t>
  </si>
  <si>
    <t>M65</t>
  </si>
  <si>
    <t>Ketil Wiik Johnsen</t>
  </si>
  <si>
    <t>Tormod Rene Andersen</t>
  </si>
  <si>
    <t>Trondheim AK</t>
  </si>
  <si>
    <t>01.12.1956</t>
  </si>
  <si>
    <t>Lenja AK</t>
  </si>
  <si>
    <t>-</t>
  </si>
  <si>
    <t>Rune Johansen</t>
  </si>
  <si>
    <t>109</t>
  </si>
  <si>
    <t>25.09.1957</t>
  </si>
  <si>
    <t>Bernt Petter Andersen</t>
  </si>
  <si>
    <t>+109</t>
  </si>
  <si>
    <t>22.03.1958</t>
  </si>
  <si>
    <t>Stavanger AK</t>
  </si>
  <si>
    <t>M60</t>
  </si>
  <si>
    <t>Atle Rønning Kauppinen</t>
  </si>
  <si>
    <t>08.03.1964</t>
  </si>
  <si>
    <t>Bjørnar Olsen</t>
  </si>
  <si>
    <t>14.03.1963</t>
  </si>
  <si>
    <t>Beskrivelse rekorder: Vee-Haugen: rykk 66 kg, støt 79 kg, sml 145 kg. R. Johansen støt 96 kg. B. P. Andersen rykk, 70 kg, 72 kg, støt 85 kg, 95 kg, sml 157 kg, 167 kg. Kauppinen støt 108 kg, sml 190 kg</t>
  </si>
  <si>
    <t>Terje Gulvik</t>
  </si>
  <si>
    <t>04.09.1961</t>
  </si>
  <si>
    <t>Tom Danielsen</t>
  </si>
  <si>
    <t>Lars-Thomas Grønlien</t>
  </si>
  <si>
    <t>M55</t>
  </si>
  <si>
    <t>21.01.1966</t>
  </si>
  <si>
    <t>Dag A Klinkenberg</t>
  </si>
  <si>
    <t>28.03.1965</t>
  </si>
  <si>
    <t>12.06.1969</t>
  </si>
  <si>
    <t>Oslo AK</t>
  </si>
  <si>
    <t>Alexander Bahmanyar</t>
  </si>
  <si>
    <t>Dag Rønnevik</t>
  </si>
  <si>
    <t>Jøran Herfjord</t>
  </si>
  <si>
    <t>Hitra VK</t>
  </si>
  <si>
    <t>12.01.1967</t>
  </si>
  <si>
    <t>Odd Gunnar Røyseth</t>
  </si>
  <si>
    <t>Danckert Loodtz</t>
  </si>
  <si>
    <t>Bryggen AK</t>
  </si>
  <si>
    <t>M50</t>
  </si>
  <si>
    <t>24.04.1972</t>
  </si>
  <si>
    <t>Tambarskjelvar IL</t>
  </si>
  <si>
    <t xml:space="preserve">Beskrivelse rekorder: Røyseth, rykk 100 kg, sml 220 kg. </t>
  </si>
  <si>
    <t>26.07.1974</t>
  </si>
  <si>
    <t>Gard Hauge</t>
  </si>
  <si>
    <t>08.02.1974</t>
  </si>
  <si>
    <t>09.11.1973</t>
  </si>
  <si>
    <t>Endre Dolata Gundersen</t>
  </si>
  <si>
    <t>Ronny Matnisdal</t>
  </si>
  <si>
    <t>Vigrestad IK</t>
  </si>
  <si>
    <t>15.06.1978</t>
  </si>
  <si>
    <t>Yngve Sundt</t>
  </si>
  <si>
    <t>27.03.1979</t>
  </si>
  <si>
    <t>M40</t>
  </si>
  <si>
    <t>Mikal Bellesen Nygaard</t>
  </si>
  <si>
    <t>23.06.1983</t>
  </si>
  <si>
    <t>Ørjan Østhus</t>
  </si>
  <si>
    <t>24.01.1980</t>
  </si>
  <si>
    <t>Edvin Eimstad Riisem</t>
  </si>
  <si>
    <t>26.10.1983</t>
  </si>
  <si>
    <t>67</t>
  </si>
  <si>
    <t>01.07.1985</t>
  </si>
  <si>
    <t>Mauricio Kjeldner</t>
  </si>
  <si>
    <t>Christiania AK</t>
  </si>
  <si>
    <t>AK Bjørgvin</t>
  </si>
  <si>
    <t>Patricio Yanez</t>
  </si>
  <si>
    <t>28.05.1986</t>
  </si>
  <si>
    <t>02.01.1986</t>
  </si>
  <si>
    <t>Tor Faafeng</t>
  </si>
  <si>
    <t>Jon Peter Ueland</t>
  </si>
  <si>
    <t>K60</t>
  </si>
  <si>
    <t>Margit Skjervheim</t>
  </si>
  <si>
    <t>76</t>
  </si>
  <si>
    <t>Aasgård FVK</t>
  </si>
  <si>
    <t>13.05.1961</t>
  </si>
  <si>
    <t>Turid Krudtå</t>
  </si>
  <si>
    <t>20.08.1963</t>
  </si>
  <si>
    <t>Lise Arnesen</t>
  </si>
  <si>
    <t>11.07.1964</t>
  </si>
  <si>
    <t>+87</t>
  </si>
  <si>
    <t>Eva Bjørkeng</t>
  </si>
  <si>
    <t>02.09.1969</t>
  </si>
  <si>
    <t>Tromsø AK</t>
  </si>
  <si>
    <t>59</t>
  </si>
  <si>
    <t>K55</t>
  </si>
  <si>
    <t>Rita Alnes</t>
  </si>
  <si>
    <t>06.10.1966</t>
  </si>
  <si>
    <t>Line Søfteland</t>
  </si>
  <si>
    <t>28.12.1970</t>
  </si>
  <si>
    <t>Anita Kristoffersen</t>
  </si>
  <si>
    <t>04.06.1972</t>
  </si>
  <si>
    <t>Hege Norman-Stormbringer</t>
  </si>
  <si>
    <t>K50</t>
  </si>
  <si>
    <t>15.01.1973</t>
  </si>
  <si>
    <t>Siren Loy</t>
  </si>
  <si>
    <t>20.07.1977</t>
  </si>
  <si>
    <t>Satu Vänska-Westgarth</t>
  </si>
  <si>
    <t>28.05.1978</t>
  </si>
  <si>
    <t>Ingvild Bratterud</t>
  </si>
  <si>
    <t>Monika Zakrzewska</t>
  </si>
  <si>
    <t>87</t>
  </si>
  <si>
    <t>29.08.1976</t>
  </si>
  <si>
    <t>19.04.1975</t>
  </si>
  <si>
    <t xml:space="preserve">Beskrivelse rekorder: Bjørkeng, rykk 45kg, støt 55 kg, 58 kg, 61 kg, sml 100 kg, 103 kg, 106 kg. Bratterud, støt 73 kg, sml 127 kg. </t>
  </si>
  <si>
    <t>Anne Mari Knarvik</t>
  </si>
  <si>
    <t>K40</t>
  </si>
  <si>
    <t>27.04.1981</t>
  </si>
  <si>
    <t>Nhu Tran</t>
  </si>
  <si>
    <t>64</t>
  </si>
  <si>
    <t>Camilla Pedersen</t>
  </si>
  <si>
    <t>Marianne Erdal Holm</t>
  </si>
  <si>
    <t>30.04.1980</t>
  </si>
  <si>
    <t>Merete Ree</t>
  </si>
  <si>
    <t>18.05.1983</t>
  </si>
  <si>
    <t>Ingeborg Endresen</t>
  </si>
  <si>
    <t>26.05.1980</t>
  </si>
  <si>
    <t>Kine Krøs</t>
  </si>
  <si>
    <t>Vibeke Carlsen</t>
  </si>
  <si>
    <t>Linn Anneth Myrann</t>
  </si>
  <si>
    <t>Karoline Merli</t>
  </si>
  <si>
    <t>Iris Luna Millstein</t>
  </si>
  <si>
    <t>55</t>
  </si>
  <si>
    <t>K35</t>
  </si>
  <si>
    <t>31.08.1987</t>
  </si>
  <si>
    <t>04.12.1986</t>
  </si>
  <si>
    <t>09.03.1987</t>
  </si>
  <si>
    <t>Ine Andersson</t>
  </si>
  <si>
    <t>17.08.1989</t>
  </si>
  <si>
    <t>13.09.1989</t>
  </si>
  <si>
    <t>Beskrivelse rekorder: Tran sml 129 kg. Endresen, støt 86 kg. Krøs, rykk 62 kg, støt 79 kg, sml 139 kg, 141 kg. Andersson, rykk 82 kg, 86 kg 88 kg, støt 115 kg, sml 193 kg, 198 kg, 203 kg.</t>
  </si>
  <si>
    <t>Thu Tran</t>
  </si>
  <si>
    <t>23.06.1988</t>
  </si>
  <si>
    <t>07.05.1988</t>
  </si>
  <si>
    <t>21.12.1989</t>
  </si>
  <si>
    <t>Ragnhild Sørensen</t>
  </si>
  <si>
    <t>25.09.1959</t>
  </si>
  <si>
    <t>01.01.1989</t>
  </si>
  <si>
    <t>Spydeberg Atletene</t>
  </si>
  <si>
    <t>Elisabeth Settem</t>
  </si>
  <si>
    <t>21.04.1987</t>
  </si>
  <si>
    <t>Grenland Atletklubb</t>
  </si>
  <si>
    <t>Mona Sjølie</t>
  </si>
  <si>
    <t>24.12.1964</t>
  </si>
  <si>
    <t>Mette Norbye</t>
  </si>
  <si>
    <t>Tønsberg-Kam.</t>
  </si>
  <si>
    <t>Melissa Schanche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</si>
</sst>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General;[Red]\-General"/>
    <numFmt numFmtId="166" formatCode="0.000"/>
    <numFmt numFmtId="167" formatCode="0.000000"/>
    <numFmt numFmtId="168" formatCode="dd/mm/yy;@"/>
    <numFmt numFmtId="169" formatCode="0.0;[Red]0.0"/>
    <numFmt numFmtId="170" formatCode="0;[Red]0"/>
    <numFmt numFmtId="171" formatCode="_-* #,##0.00_-;\-* #,##0.00_-;_-* &quot;-&quot;??_-;_-@"/>
  </numFmts>
  <fonts count="30">
    <font>
      <sz val="10"/>
      <name val="MS Sans Serif"/>
    </font>
    <font>
      <sz val="10"/>
      <name val="Times New Roman"/>
      <family val="1"/>
    </font>
    <font>
      <b/>
      <sz val="10"/>
      <name val="Times New Roman"/>
      <family val="1"/>
    </font>
    <font>
      <sz val="11"/>
      <name val="Times New Roman"/>
      <family val="1"/>
    </font>
    <font>
      <b/>
      <sz val="11"/>
      <name val="Times New Roman"/>
      <family val="1"/>
    </font>
    <font>
      <b/>
      <i/>
      <sz val="10"/>
      <name val="Arial"/>
      <family val="2"/>
    </font>
    <font>
      <sz val="8"/>
      <name val="Times New Roman"/>
      <family val="1"/>
    </font>
    <font>
      <b/>
      <sz val="8"/>
      <color indexed="81"/>
      <name val="Tahoma"/>
      <family val="2"/>
    </font>
    <font>
      <sz val="28"/>
      <name val="Arial Black"/>
      <family val="2"/>
    </font>
    <font>
      <sz val="18"/>
      <name val="Arial Black"/>
      <family val="2"/>
    </font>
    <font>
      <b/>
      <sz val="12"/>
      <name val="Times New Roman"/>
      <family val="1"/>
    </font>
    <font>
      <sz val="12"/>
      <name val="Times New Roman"/>
      <family val="1"/>
    </font>
    <font>
      <b/>
      <i/>
      <sz val="11"/>
      <name val="Times New Roman"/>
      <family val="1"/>
    </font>
    <font>
      <u/>
      <sz val="10"/>
      <color theme="10"/>
      <name val="MS Sans Serif"/>
    </font>
    <font>
      <u/>
      <sz val="10"/>
      <color theme="11"/>
      <name val="MS Sans Serif"/>
    </font>
    <font>
      <b/>
      <sz val="8"/>
      <color rgb="FF000000"/>
      <name val="Tahoma"/>
      <family val="2"/>
    </font>
    <font>
      <sz val="8"/>
      <color rgb="FF000000"/>
      <name val="Tahoma"/>
      <family val="2"/>
    </font>
    <font>
      <sz val="11"/>
      <color rgb="FF000000"/>
      <name val="Arial"/>
      <family val="2"/>
    </font>
    <font>
      <sz val="10"/>
      <name val="Arial"/>
      <family val="2"/>
    </font>
    <font>
      <sz val="11"/>
      <name val="Arial"/>
      <family val="2"/>
    </font>
    <font>
      <sz val="12"/>
      <name val="Calibri"/>
      <family val="2"/>
    </font>
    <font>
      <sz val="10"/>
      <name val="MS Sans Serif"/>
      <family val="2"/>
    </font>
    <font>
      <b/>
      <sz val="11"/>
      <color theme="1"/>
      <name val="Times New Roman"/>
      <family val="1"/>
    </font>
    <font>
      <b/>
      <sz val="10"/>
      <color theme="1"/>
      <name val="Times New Roman"/>
      <family val="1"/>
    </font>
    <font>
      <sz val="11"/>
      <color theme="1"/>
      <name val="Times New Roman"/>
      <family val="1"/>
    </font>
    <font>
      <sz val="8"/>
      <name val="MS Sans Serif"/>
    </font>
    <font>
      <b/>
      <sz val="11"/>
      <color rgb="FFFF0000"/>
      <name val="Times New Roman"/>
      <family val="1"/>
    </font>
    <font>
      <b/>
      <u/>
      <sz val="11"/>
      <color rgb="FF000080"/>
      <name val="Times New Roman"/>
      <family val="1"/>
    </font>
    <font>
      <b/>
      <u/>
      <sz val="11"/>
      <color rgb="FFFF0000"/>
      <name val="Times New Roman"/>
      <family val="1"/>
    </font>
    <font>
      <b/>
      <sz val="11"/>
      <color rgb="FF002060"/>
      <name val="Times New Roman"/>
      <family val="1"/>
    </font>
  </fonts>
  <fills count="5">
    <fill>
      <patternFill patternType="none"/>
    </fill>
    <fill>
      <patternFill patternType="gray125"/>
    </fill>
    <fill>
      <patternFill patternType="solid">
        <fgColor rgb="FFF2F2F2"/>
        <bgColor indexed="64"/>
      </patternFill>
    </fill>
    <fill>
      <patternFill patternType="solid">
        <fgColor indexed="9"/>
        <bgColor indexed="27"/>
      </patternFill>
    </fill>
    <fill>
      <patternFill patternType="solid">
        <fgColor theme="0"/>
        <bgColor indexed="64"/>
      </patternFill>
    </fill>
  </fills>
  <borders count="32">
    <border>
      <left/>
      <right/>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dashed">
        <color auto="1"/>
      </top>
      <bottom style="thin">
        <color auto="1"/>
      </bottom>
      <diagonal/>
    </border>
    <border>
      <left/>
      <right/>
      <top style="dashed">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style="dashed">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top style="thin">
        <color auto="1"/>
      </top>
      <bottom style="dashed">
        <color auto="1"/>
      </bottom>
      <diagonal/>
    </border>
    <border>
      <left/>
      <right/>
      <top style="thin">
        <color auto="1"/>
      </top>
      <bottom style="dashed">
        <color auto="1"/>
      </bottom>
      <diagonal/>
    </border>
    <border>
      <left/>
      <right style="dashed">
        <color auto="1"/>
      </right>
      <top style="thin">
        <color auto="1"/>
      </top>
      <bottom style="dashed">
        <color auto="1"/>
      </bottom>
      <diagonal/>
    </border>
  </borders>
  <cellStyleXfs count="6">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1" fillId="0" borderId="0"/>
  </cellStyleXfs>
  <cellXfs count="162">
    <xf numFmtId="0" fontId="0" fillId="0" borderId="0" xfId="0"/>
    <xf numFmtId="0" fontId="1" fillId="0" borderId="0" xfId="0" applyFont="1" applyAlignment="1">
      <alignment horizontal="center"/>
    </xf>
    <xf numFmtId="0" fontId="1" fillId="0" borderId="0" xfId="0" applyFont="1" applyAlignment="1">
      <alignment horizontal="right"/>
    </xf>
    <xf numFmtId="0" fontId="1" fillId="0" borderId="0" xfId="0" applyFont="1"/>
    <xf numFmtId="0" fontId="1" fillId="0" borderId="0" xfId="0" applyFont="1" applyAlignment="1">
      <alignment horizontal="left"/>
    </xf>
    <xf numFmtId="0" fontId="3" fillId="0" borderId="0" xfId="0" applyFont="1" applyAlignment="1">
      <alignment horizontal="left"/>
    </xf>
    <xf numFmtId="0" fontId="5" fillId="0" borderId="0" xfId="0" applyFont="1"/>
    <xf numFmtId="0" fontId="5" fillId="0" borderId="0" xfId="0" applyFont="1" applyAlignment="1">
      <alignment horizontal="right"/>
    </xf>
    <xf numFmtId="0" fontId="5" fillId="0" borderId="0" xfId="0" applyFont="1" applyAlignment="1">
      <alignment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2" fontId="1" fillId="0" borderId="3" xfId="0" applyNumberFormat="1" applyFont="1" applyBorder="1" applyAlignment="1">
      <alignment horizontal="center"/>
    </xf>
    <xf numFmtId="2" fontId="1" fillId="0" borderId="4" xfId="0" applyNumberFormat="1" applyFont="1" applyBorder="1" applyAlignment="1">
      <alignment horizontal="center"/>
    </xf>
    <xf numFmtId="164" fontId="6" fillId="0" borderId="0" xfId="0" applyNumberFormat="1" applyFont="1" applyAlignment="1">
      <alignment horizontal="left"/>
    </xf>
    <xf numFmtId="0" fontId="6" fillId="0" borderId="0" xfId="0" applyFont="1" applyAlignment="1">
      <alignment horizontal="right"/>
    </xf>
    <xf numFmtId="0" fontId="6" fillId="0" borderId="0" xfId="0" applyFont="1"/>
    <xf numFmtId="0" fontId="0" fillId="0" borderId="0" xfId="0" applyAlignment="1">
      <alignment horizontal="center"/>
    </xf>
    <xf numFmtId="164" fontId="1" fillId="0" borderId="0" xfId="0" applyNumberFormat="1" applyFont="1" applyAlignment="1">
      <alignment horizontal="center"/>
    </xf>
    <xf numFmtId="2" fontId="2" fillId="0" borderId="0" xfId="0" applyNumberFormat="1" applyFont="1" applyAlignment="1">
      <alignment horizontal="center"/>
    </xf>
    <xf numFmtId="169" fontId="1" fillId="0" borderId="0" xfId="0" applyNumberFormat="1" applyFont="1" applyAlignment="1">
      <alignment horizontal="center"/>
    </xf>
    <xf numFmtId="2" fontId="5" fillId="0" borderId="0" xfId="0" applyNumberFormat="1" applyFont="1" applyAlignment="1">
      <alignment horizontal="center"/>
    </xf>
    <xf numFmtId="0" fontId="6" fillId="0" borderId="0" xfId="0" applyFont="1" applyAlignment="1">
      <alignment horizontal="left"/>
    </xf>
    <xf numFmtId="0" fontId="3" fillId="0" borderId="0" xfId="0" applyFont="1"/>
    <xf numFmtId="2" fontId="1" fillId="0" borderId="0" xfId="0" applyNumberFormat="1" applyFont="1" applyAlignment="1">
      <alignment horizontal="center"/>
    </xf>
    <xf numFmtId="166" fontId="0" fillId="0" borderId="0" xfId="0" applyNumberFormat="1"/>
    <xf numFmtId="0" fontId="11" fillId="0" borderId="0" xfId="0" applyFont="1" applyAlignment="1">
      <alignment horizontal="right"/>
    </xf>
    <xf numFmtId="2" fontId="11" fillId="0" borderId="0" xfId="0" applyNumberFormat="1" applyFont="1" applyAlignment="1">
      <alignment horizontal="right"/>
    </xf>
    <xf numFmtId="1" fontId="10" fillId="0" borderId="0" xfId="0" applyNumberFormat="1" applyFont="1" applyAlignment="1" applyProtection="1">
      <alignment horizontal="center"/>
      <protection locked="0"/>
    </xf>
    <xf numFmtId="168" fontId="1" fillId="0" borderId="0" xfId="0" applyNumberFormat="1" applyFont="1" applyAlignment="1">
      <alignment horizontal="center"/>
    </xf>
    <xf numFmtId="166" fontId="18" fillId="0" borderId="0" xfId="0" applyNumberFormat="1" applyFont="1"/>
    <xf numFmtId="0" fontId="18" fillId="0" borderId="0" xfId="0" applyFont="1"/>
    <xf numFmtId="1" fontId="18" fillId="0" borderId="0" xfId="0" applyNumberFormat="1" applyFont="1"/>
    <xf numFmtId="166" fontId="17" fillId="2" borderId="0" xfId="0" applyNumberFormat="1" applyFont="1" applyFill="1" applyAlignment="1">
      <alignment horizontal="right" vertical="center"/>
    </xf>
    <xf numFmtId="166" fontId="17" fillId="0" borderId="0" xfId="0" applyNumberFormat="1" applyFont="1" applyAlignment="1">
      <alignment horizontal="right" vertical="center"/>
    </xf>
    <xf numFmtId="0" fontId="19" fillId="0" borderId="0" xfId="0" applyFont="1" applyAlignment="1">
      <alignment horizontal="right"/>
    </xf>
    <xf numFmtId="1" fontId="1" fillId="0" borderId="0" xfId="0" applyNumberFormat="1" applyFont="1" applyAlignment="1">
      <alignment horizontal="center"/>
    </xf>
    <xf numFmtId="0" fontId="20" fillId="0" borderId="0" xfId="0" applyFont="1" applyAlignment="1">
      <alignment vertical="center"/>
    </xf>
    <xf numFmtId="0" fontId="3" fillId="0" borderId="0" xfId="0" applyFont="1" applyAlignment="1">
      <alignment horizontal="right"/>
    </xf>
    <xf numFmtId="0" fontId="5" fillId="0" borderId="0" xfId="0" applyFont="1" applyAlignment="1">
      <alignment horizontal="right" vertical="center"/>
    </xf>
    <xf numFmtId="0" fontId="0" fillId="0" borderId="0" xfId="0" applyAlignment="1">
      <alignment horizontal="right"/>
    </xf>
    <xf numFmtId="0" fontId="0" fillId="3" borderId="0" xfId="5" applyFont="1" applyFill="1" applyProtection="1">
      <protection locked="0"/>
    </xf>
    <xf numFmtId="0" fontId="0" fillId="3" borderId="0" xfId="5" applyFont="1" applyFill="1" applyAlignment="1" applyProtection="1">
      <alignment horizontal="center"/>
      <protection locked="0"/>
    </xf>
    <xf numFmtId="1" fontId="20" fillId="0" borderId="0" xfId="0" applyNumberFormat="1" applyFont="1" applyAlignment="1">
      <alignment vertical="center"/>
    </xf>
    <xf numFmtId="164" fontId="5" fillId="0" borderId="0" xfId="0" applyNumberFormat="1" applyFont="1" applyAlignment="1">
      <alignment horizontal="right"/>
    </xf>
    <xf numFmtId="0" fontId="5" fillId="0" borderId="0" xfId="0" applyFont="1" applyAlignment="1">
      <alignment horizontal="center"/>
    </xf>
    <xf numFmtId="165" fontId="5" fillId="0" borderId="0" xfId="0" applyNumberFormat="1" applyFont="1" applyAlignment="1">
      <alignment horizontal="center"/>
    </xf>
    <xf numFmtId="169" fontId="5" fillId="0" borderId="0" xfId="0" applyNumberFormat="1" applyFont="1" applyAlignment="1">
      <alignment horizontal="center"/>
    </xf>
    <xf numFmtId="0" fontId="5" fillId="0" borderId="8" xfId="0" applyFont="1" applyBorder="1" applyAlignment="1">
      <alignment vertical="center"/>
    </xf>
    <xf numFmtId="2" fontId="4" fillId="0" borderId="9" xfId="0" applyNumberFormat="1" applyFont="1" applyBorder="1" applyAlignment="1" applyProtection="1">
      <alignment horizontal="right" vertical="center"/>
      <protection locked="0"/>
    </xf>
    <xf numFmtId="0" fontId="4" fillId="0" borderId="9" xfId="0" applyFont="1" applyBorder="1" applyAlignment="1" applyProtection="1">
      <alignment horizontal="center" vertical="center"/>
      <protection locked="0"/>
    </xf>
    <xf numFmtId="1" fontId="4" fillId="0" borderId="9" xfId="0" applyNumberFormat="1" applyFont="1" applyBorder="1" applyAlignment="1" applyProtection="1">
      <alignment horizontal="center" vertical="center"/>
      <protection locked="0"/>
    </xf>
    <xf numFmtId="0" fontId="4" fillId="0" borderId="9" xfId="0" applyFont="1" applyBorder="1" applyAlignment="1" applyProtection="1">
      <alignment horizontal="left" vertical="center"/>
      <protection locked="0"/>
    </xf>
    <xf numFmtId="170" fontId="3" fillId="0" borderId="9" xfId="0" applyNumberFormat="1" applyFont="1" applyBorder="1" applyAlignment="1" applyProtection="1">
      <alignment horizontal="center" vertical="center"/>
      <protection locked="0"/>
    </xf>
    <xf numFmtId="170" fontId="3" fillId="0" borderId="9" xfId="0" quotePrefix="1" applyNumberFormat="1" applyFont="1" applyBorder="1" applyAlignment="1" applyProtection="1">
      <alignment horizontal="center" vertical="center"/>
      <protection locked="0"/>
    </xf>
    <xf numFmtId="170" fontId="4" fillId="0" borderId="9" xfId="0" applyNumberFormat="1" applyFont="1" applyBorder="1" applyAlignment="1">
      <alignment horizontal="center" vertical="center"/>
    </xf>
    <xf numFmtId="2" fontId="4" fillId="0" borderId="9" xfId="0" applyNumberFormat="1" applyFont="1" applyBorder="1" applyAlignment="1">
      <alignment horizontal="center" vertical="center"/>
    </xf>
    <xf numFmtId="167" fontId="12" fillId="0" borderId="10" xfId="0" applyNumberFormat="1" applyFont="1" applyBorder="1" applyAlignment="1">
      <alignment horizontal="center" vertical="center"/>
    </xf>
    <xf numFmtId="0" fontId="5" fillId="0" borderId="11" xfId="0" applyFont="1" applyBorder="1" applyAlignment="1">
      <alignment vertical="center"/>
    </xf>
    <xf numFmtId="2" fontId="4" fillId="0" borderId="12" xfId="0" applyNumberFormat="1" applyFont="1" applyBorder="1" applyAlignment="1" applyProtection="1">
      <alignment horizontal="right" vertical="center"/>
      <protection locked="0"/>
    </xf>
    <xf numFmtId="0" fontId="4" fillId="0" borderId="12" xfId="0" applyFont="1" applyBorder="1" applyAlignment="1" applyProtection="1">
      <alignment horizontal="center" vertical="center"/>
      <protection locked="0"/>
    </xf>
    <xf numFmtId="1" fontId="4" fillId="0" borderId="12" xfId="0" applyNumberFormat="1" applyFont="1" applyBorder="1" applyAlignment="1" applyProtection="1">
      <alignment horizontal="center" vertical="center"/>
      <protection locked="0"/>
    </xf>
    <xf numFmtId="0" fontId="4" fillId="0" borderId="12" xfId="0" applyFont="1" applyBorder="1" applyAlignment="1" applyProtection="1">
      <alignment horizontal="left" vertical="center"/>
      <protection locked="0"/>
    </xf>
    <xf numFmtId="170" fontId="3" fillId="0" borderId="12" xfId="0" applyNumberFormat="1" applyFont="1" applyBorder="1" applyAlignment="1" applyProtection="1">
      <alignment horizontal="center" vertical="center"/>
      <protection locked="0"/>
    </xf>
    <xf numFmtId="170" fontId="3" fillId="0" borderId="12" xfId="0" quotePrefix="1" applyNumberFormat="1" applyFont="1" applyBorder="1" applyAlignment="1" applyProtection="1">
      <alignment horizontal="center" vertical="center"/>
      <protection locked="0"/>
    </xf>
    <xf numFmtId="170" fontId="4" fillId="0" borderId="12" xfId="0" applyNumberFormat="1" applyFont="1" applyBorder="1" applyAlignment="1">
      <alignment horizontal="center" vertical="center"/>
    </xf>
    <xf numFmtId="2" fontId="4" fillId="0" borderId="12" xfId="0" applyNumberFormat="1" applyFont="1" applyBorder="1" applyAlignment="1">
      <alignment horizontal="center" vertical="center"/>
    </xf>
    <xf numFmtId="0" fontId="5" fillId="0" borderId="5" xfId="0" applyFont="1" applyBorder="1" applyAlignment="1">
      <alignment vertical="center"/>
    </xf>
    <xf numFmtId="164" fontId="1" fillId="0" borderId="3" xfId="0" applyNumberFormat="1" applyFont="1" applyBorder="1" applyAlignment="1">
      <alignment horizontal="center" wrapText="1"/>
    </xf>
    <xf numFmtId="164" fontId="1" fillId="0" borderId="4" xfId="0" applyNumberFormat="1" applyFont="1" applyBorder="1" applyAlignment="1">
      <alignment horizontal="center"/>
    </xf>
    <xf numFmtId="169" fontId="1" fillId="0" borderId="2" xfId="0" applyNumberFormat="1" applyFont="1" applyBorder="1" applyAlignment="1">
      <alignment horizontal="center"/>
    </xf>
    <xf numFmtId="0" fontId="1" fillId="0" borderId="3" xfId="0" applyFont="1" applyBorder="1" applyAlignment="1">
      <alignment horizontal="left"/>
    </xf>
    <xf numFmtId="0" fontId="1" fillId="0" borderId="4" xfId="0" applyFont="1" applyBorder="1" applyAlignment="1">
      <alignment horizontal="left"/>
    </xf>
    <xf numFmtId="2" fontId="1" fillId="0" borderId="3" xfId="0" applyNumberFormat="1" applyFont="1" applyBorder="1" applyAlignment="1">
      <alignment horizontal="center" wrapText="1"/>
    </xf>
    <xf numFmtId="0" fontId="1" fillId="0" borderId="15" xfId="0" applyFont="1" applyBorder="1" applyAlignment="1">
      <alignment horizontal="center"/>
    </xf>
    <xf numFmtId="0" fontId="1" fillId="0" borderId="16" xfId="0" applyFont="1" applyBorder="1" applyAlignment="1">
      <alignment horizontal="center"/>
    </xf>
    <xf numFmtId="0" fontId="3" fillId="0" borderId="0" xfId="0" applyFont="1" applyAlignment="1" applyProtection="1">
      <alignment horizontal="left"/>
      <protection locked="0"/>
    </xf>
    <xf numFmtId="0" fontId="1" fillId="0" borderId="9" xfId="0" applyFont="1" applyBorder="1" applyAlignment="1">
      <alignment horizontal="left" vertical="center"/>
    </xf>
    <xf numFmtId="0" fontId="1" fillId="0" borderId="10" xfId="0" applyFont="1" applyBorder="1" applyAlignment="1">
      <alignment vertical="center"/>
    </xf>
    <xf numFmtId="0" fontId="1" fillId="0" borderId="12" xfId="0" applyFont="1" applyBorder="1" applyAlignment="1">
      <alignment horizontal="left" vertical="center"/>
    </xf>
    <xf numFmtId="0" fontId="1" fillId="0" borderId="13" xfId="0" applyFont="1" applyBorder="1" applyAlignment="1">
      <alignment vertical="center"/>
    </xf>
    <xf numFmtId="2" fontId="4" fillId="0" borderId="6" xfId="0" applyNumberFormat="1" applyFont="1" applyBorder="1" applyAlignment="1" applyProtection="1">
      <alignment horizontal="right" vertical="center"/>
      <protection locked="0"/>
    </xf>
    <xf numFmtId="0" fontId="4" fillId="0" borderId="6" xfId="0" applyFont="1" applyBorder="1" applyAlignment="1" applyProtection="1">
      <alignment horizontal="center" vertical="center"/>
      <protection locked="0"/>
    </xf>
    <xf numFmtId="1" fontId="4" fillId="0" borderId="6" xfId="0" applyNumberFormat="1" applyFont="1" applyBorder="1" applyAlignment="1" applyProtection="1">
      <alignment horizontal="center" vertical="center"/>
      <protection locked="0"/>
    </xf>
    <xf numFmtId="170" fontId="3" fillId="0" borderId="6" xfId="0" applyNumberFormat="1" applyFont="1" applyBorder="1" applyAlignment="1" applyProtection="1">
      <alignment horizontal="center" vertical="center"/>
      <protection locked="0"/>
    </xf>
    <xf numFmtId="170" fontId="3" fillId="0" borderId="6" xfId="0" quotePrefix="1" applyNumberFormat="1" applyFont="1" applyBorder="1" applyAlignment="1" applyProtection="1">
      <alignment horizontal="center" vertical="center"/>
      <protection locked="0"/>
    </xf>
    <xf numFmtId="170" fontId="4" fillId="0" borderId="6" xfId="0" applyNumberFormat="1" applyFont="1" applyBorder="1" applyAlignment="1">
      <alignment horizontal="center" vertical="center"/>
    </xf>
    <xf numFmtId="2" fontId="4" fillId="0" borderId="6" xfId="0" applyNumberFormat="1" applyFont="1" applyBorder="1" applyAlignment="1">
      <alignment horizontal="center" vertical="center"/>
    </xf>
    <xf numFmtId="167" fontId="12" fillId="0" borderId="7" xfId="0" applyNumberFormat="1" applyFont="1" applyBorder="1" applyAlignment="1">
      <alignment horizontal="center" vertical="center"/>
    </xf>
    <xf numFmtId="171" fontId="22" fillId="0" borderId="9" xfId="0" applyNumberFormat="1" applyFont="1" applyBorder="1" applyAlignment="1">
      <alignment horizontal="right" vertical="center"/>
    </xf>
    <xf numFmtId="1" fontId="23" fillId="0" borderId="9" xfId="0" applyNumberFormat="1" applyFont="1" applyBorder="1" applyAlignment="1">
      <alignment horizontal="center" vertical="center"/>
    </xf>
    <xf numFmtId="0" fontId="22" fillId="0" borderId="9" xfId="0" applyFont="1" applyBorder="1" applyAlignment="1">
      <alignment vertical="center"/>
    </xf>
    <xf numFmtId="165" fontId="24" fillId="0" borderId="9" xfId="0" applyNumberFormat="1" applyFont="1" applyBorder="1" applyAlignment="1">
      <alignment horizontal="center" vertical="center"/>
    </xf>
    <xf numFmtId="0" fontId="24" fillId="0" borderId="9" xfId="0" applyFont="1" applyBorder="1" applyAlignment="1">
      <alignment horizontal="center" vertical="center"/>
    </xf>
    <xf numFmtId="1" fontId="24" fillId="0" borderId="9" xfId="0" applyNumberFormat="1" applyFont="1" applyBorder="1" applyAlignment="1">
      <alignment horizontal="center" vertical="center"/>
    </xf>
    <xf numFmtId="167" fontId="12" fillId="0" borderId="13" xfId="0" applyNumberFormat="1"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vertical="center"/>
    </xf>
    <xf numFmtId="0" fontId="3" fillId="0" borderId="18" xfId="0" applyFont="1" applyBorder="1" applyAlignment="1">
      <alignment horizontal="left" vertical="center"/>
    </xf>
    <xf numFmtId="0" fontId="1" fillId="0" borderId="6" xfId="0" applyFont="1" applyBorder="1" applyAlignment="1">
      <alignment horizontal="left"/>
    </xf>
    <xf numFmtId="0" fontId="1" fillId="0" borderId="9" xfId="0" applyFont="1" applyBorder="1" applyAlignment="1">
      <alignment vertical="center"/>
    </xf>
    <xf numFmtId="0" fontId="1" fillId="0" borderId="12" xfId="0" applyFont="1" applyBorder="1" applyAlignment="1">
      <alignment vertical="center"/>
    </xf>
    <xf numFmtId="0" fontId="3" fillId="0" borderId="18" xfId="0" applyFont="1" applyBorder="1" applyAlignment="1">
      <alignment vertical="center"/>
    </xf>
    <xf numFmtId="49" fontId="10" fillId="0" borderId="0" xfId="0" applyNumberFormat="1" applyFont="1" applyAlignment="1" applyProtection="1">
      <alignment horizontal="center"/>
      <protection locked="0"/>
    </xf>
    <xf numFmtId="49" fontId="4" fillId="0" borderId="6" xfId="0" applyNumberFormat="1" applyFont="1" applyBorder="1" applyAlignment="1" applyProtection="1">
      <alignment horizontal="center" vertical="center"/>
      <protection locked="0"/>
    </xf>
    <xf numFmtId="49" fontId="22" fillId="0" borderId="9" xfId="0" applyNumberFormat="1" applyFont="1" applyBorder="1" applyAlignment="1">
      <alignment horizontal="center" vertical="center"/>
    </xf>
    <xf numFmtId="49" fontId="4" fillId="0" borderId="9"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4" fillId="0" borderId="6" xfId="0" quotePrefix="1" applyNumberFormat="1" applyFont="1" applyBorder="1" applyAlignment="1">
      <alignment horizontal="right" vertical="center"/>
    </xf>
    <xf numFmtId="49" fontId="4" fillId="0" borderId="9" xfId="0" quotePrefix="1" applyNumberFormat="1" applyFont="1" applyBorder="1" applyAlignment="1">
      <alignment horizontal="right" vertical="center"/>
    </xf>
    <xf numFmtId="49" fontId="4" fillId="0" borderId="12" xfId="0" quotePrefix="1" applyNumberFormat="1" applyFont="1" applyBorder="1" applyAlignment="1">
      <alignment horizontal="right" vertical="center"/>
    </xf>
    <xf numFmtId="14" fontId="4" fillId="0" borderId="21" xfId="0" applyNumberFormat="1" applyFont="1" applyBorder="1" applyAlignment="1">
      <alignment horizontal="center" vertical="center"/>
    </xf>
    <xf numFmtId="0" fontId="2" fillId="0" borderId="21" xfId="0" applyFont="1" applyBorder="1" applyAlignment="1">
      <alignment horizontal="center" vertical="center"/>
    </xf>
    <xf numFmtId="0" fontId="4" fillId="0" borderId="21" xfId="0" applyFont="1" applyBorder="1" applyAlignment="1">
      <alignment vertical="center"/>
    </xf>
    <xf numFmtId="0" fontId="26"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7" fillId="0" borderId="9" xfId="0" applyFont="1" applyBorder="1" applyAlignment="1">
      <alignment horizontal="center" vertical="center"/>
    </xf>
    <xf numFmtId="0" fontId="26" fillId="0" borderId="25" xfId="0" applyFont="1" applyBorder="1" applyAlignment="1">
      <alignment horizontal="center" vertical="center"/>
    </xf>
    <xf numFmtId="0" fontId="27" fillId="0" borderId="25" xfId="0" applyFont="1" applyBorder="1" applyAlignment="1">
      <alignment horizontal="center" vertical="center"/>
    </xf>
    <xf numFmtId="0" fontId="26" fillId="0" borderId="9" xfId="0" applyFont="1" applyBorder="1" applyAlignment="1">
      <alignment horizontal="center" vertical="center"/>
    </xf>
    <xf numFmtId="0" fontId="5" fillId="4" borderId="8" xfId="0" applyFont="1" applyFill="1" applyBorder="1" applyAlignment="1">
      <alignment vertical="center"/>
    </xf>
    <xf numFmtId="0" fontId="10" fillId="0" borderId="18" xfId="0" applyFont="1" applyBorder="1" applyAlignment="1" applyProtection="1">
      <alignment horizontal="left" vertical="center"/>
      <protection locked="0"/>
    </xf>
    <xf numFmtId="0" fontId="28" fillId="0" borderId="9"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8" fillId="0" borderId="23" xfId="0" applyFont="1" applyBorder="1" applyAlignment="1">
      <alignment horizontal="center" vertical="center"/>
    </xf>
    <xf numFmtId="0" fontId="0" fillId="0" borderId="0" xfId="0" applyAlignment="1">
      <alignment horizontal="left" vertical="center"/>
    </xf>
    <xf numFmtId="0" fontId="1" fillId="0" borderId="9" xfId="0" applyFont="1" applyBorder="1" applyAlignment="1">
      <alignment horizontal="left" vertical="center"/>
    </xf>
    <xf numFmtId="0" fontId="1" fillId="0" borderId="6" xfId="0" applyFont="1" applyBorder="1" applyAlignment="1">
      <alignment horizontal="left" vertical="center"/>
    </xf>
    <xf numFmtId="0" fontId="1" fillId="0" borderId="12" xfId="0" applyFont="1" applyBorder="1" applyAlignment="1">
      <alignment horizontal="left" vertical="center"/>
    </xf>
    <xf numFmtId="0" fontId="1" fillId="0" borderId="15" xfId="0" applyFont="1" applyBorder="1" applyAlignment="1">
      <alignment horizontal="left" vertical="center"/>
    </xf>
    <xf numFmtId="0" fontId="1" fillId="0" borderId="17" xfId="0" applyFont="1" applyBorder="1" applyAlignment="1">
      <alignment horizontal="left" vertical="center"/>
    </xf>
    <xf numFmtId="0" fontId="1" fillId="0" borderId="20"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19" xfId="0" applyFont="1" applyBorder="1" applyAlignment="1">
      <alignment horizontal="left" vertical="center"/>
    </xf>
    <xf numFmtId="0" fontId="1" fillId="0" borderId="6" xfId="0" applyFont="1" applyBorder="1" applyAlignment="1">
      <alignment vertical="center"/>
    </xf>
    <xf numFmtId="0" fontId="1" fillId="0" borderId="7" xfId="0" applyFont="1" applyBorder="1" applyAlignment="1">
      <alignment vertical="center"/>
    </xf>
    <xf numFmtId="0" fontId="3" fillId="0" borderId="18" xfId="0" applyFont="1" applyBorder="1" applyAlignment="1">
      <alignment horizontal="left" vertical="center"/>
    </xf>
    <xf numFmtId="0" fontId="1" fillId="0" borderId="5" xfId="0" applyFont="1" applyBorder="1" applyAlignment="1">
      <alignment horizontal="left" vertical="center"/>
    </xf>
    <xf numFmtId="0" fontId="1" fillId="0" borderId="8" xfId="0" applyFont="1" applyBorder="1" applyAlignment="1">
      <alignment horizontal="left" vertical="center"/>
    </xf>
    <xf numFmtId="0" fontId="3" fillId="0" borderId="1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8" fillId="0" borderId="0" xfId="0" applyFont="1" applyAlignment="1">
      <alignment horizontal="center"/>
    </xf>
    <xf numFmtId="0" fontId="1" fillId="0" borderId="14" xfId="0" applyFont="1" applyBorder="1" applyAlignment="1">
      <alignment horizontal="center" vertical="top"/>
    </xf>
    <xf numFmtId="0" fontId="1" fillId="0" borderId="15" xfId="0" applyFont="1" applyBorder="1" applyAlignment="1">
      <alignment horizontal="center" vertical="top"/>
    </xf>
    <xf numFmtId="0" fontId="10" fillId="0" borderId="0" xfId="0" applyFont="1" applyAlignment="1" applyProtection="1">
      <alignment horizontal="left"/>
      <protection locked="0"/>
    </xf>
    <xf numFmtId="0" fontId="9" fillId="0" borderId="0" xfId="0" applyFont="1" applyAlignment="1">
      <alignment horizontal="center"/>
    </xf>
    <xf numFmtId="0" fontId="1" fillId="0" borderId="29"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0" xfId="0" applyFont="1" applyAlignment="1">
      <alignment horizontal="left" vertical="center"/>
    </xf>
    <xf numFmtId="0" fontId="18" fillId="0" borderId="0" xfId="0" applyFont="1" applyAlignment="1">
      <alignment horizontal="center"/>
    </xf>
  </cellXfs>
  <cellStyles count="6">
    <cellStyle name="Benyttet hyperkobling" xfId="2" builtinId="9" hidden="1"/>
    <cellStyle name="Benyttet hyperkobling" xfId="4" builtinId="9" hidden="1"/>
    <cellStyle name="Excel Built-in Normal" xfId="5" xr:uid="{00000000-0005-0000-0000-000002000000}"/>
    <cellStyle name="Hyperkobling" xfId="1" builtinId="8" hidden="1"/>
    <cellStyle name="Hyperkobling" xfId="3" builtinId="8" hidden="1"/>
    <cellStyle name="Normal" xfId="0" builtinId="0"/>
  </cellStyles>
  <dxfs count="27">
    <dxf>
      <font>
        <b/>
        <strike/>
        <color rgb="FFFF0000"/>
      </font>
      <fill>
        <patternFill patternType="none"/>
      </fill>
    </dxf>
    <dxf>
      <font>
        <b/>
        <u/>
        <color rgb="FF000080"/>
      </font>
      <fill>
        <patternFill patternType="none"/>
      </fill>
    </dxf>
    <dxf>
      <font>
        <b/>
        <i val="0"/>
        <strike/>
        <condense val="0"/>
        <extend val="0"/>
        <color indexed="10"/>
      </font>
    </dxf>
    <dxf>
      <font>
        <b/>
        <i val="0"/>
        <condense val="0"/>
        <extend val="0"/>
        <u/>
        <color indexed="18"/>
      </font>
    </dxf>
    <dxf>
      <font>
        <b/>
        <strike/>
        <color rgb="FFFF0000"/>
      </font>
      <fill>
        <patternFill patternType="none"/>
      </fill>
    </dxf>
    <dxf>
      <font>
        <b/>
        <u/>
        <color rgb="FF000080"/>
      </font>
      <fill>
        <patternFill patternType="none"/>
      </fill>
    </dxf>
    <dxf>
      <font>
        <b/>
        <strike/>
        <color rgb="FFFF0000"/>
      </font>
      <fill>
        <patternFill patternType="none"/>
      </fill>
    </dxf>
    <dxf>
      <font>
        <b/>
        <u/>
        <color rgb="FF000080"/>
      </font>
      <fill>
        <patternFill patternType="none"/>
      </fill>
    </dxf>
    <dxf>
      <font>
        <b/>
        <i val="0"/>
        <strike/>
        <condense val="0"/>
        <extend val="0"/>
        <color indexed="10"/>
      </font>
    </dxf>
    <dxf>
      <font>
        <b/>
        <i val="0"/>
        <condense val="0"/>
        <extend val="0"/>
        <u/>
        <color indexed="18"/>
      </font>
    </dxf>
    <dxf>
      <font>
        <b/>
        <strike/>
        <color rgb="FFFF0000"/>
      </font>
      <fill>
        <patternFill patternType="none"/>
      </fill>
    </dxf>
    <dxf>
      <font>
        <b/>
        <u/>
        <color rgb="FF000080"/>
      </font>
      <fill>
        <patternFill patternType="none"/>
      </fill>
    </dxf>
    <dxf>
      <font>
        <b/>
        <strike/>
        <color rgb="FFFF0000"/>
      </font>
      <fill>
        <patternFill patternType="none"/>
      </fill>
    </dxf>
    <dxf>
      <font>
        <b/>
        <u/>
        <color rgb="FF000080"/>
      </font>
      <fill>
        <patternFill patternType="none"/>
      </fill>
    </dxf>
    <dxf>
      <font>
        <b/>
        <i val="0"/>
        <strike/>
        <condense val="0"/>
        <extend val="0"/>
        <color indexed="10"/>
      </font>
    </dxf>
    <dxf>
      <font>
        <b/>
        <i val="0"/>
        <condense val="0"/>
        <extend val="0"/>
        <u/>
        <color indexed="18"/>
      </font>
    </dxf>
    <dxf>
      <font>
        <b/>
        <strike/>
        <color rgb="FFFF0000"/>
      </font>
      <fill>
        <patternFill patternType="none"/>
      </fill>
    </dxf>
    <dxf>
      <font>
        <b/>
        <u/>
        <color rgb="FF000080"/>
      </font>
      <fill>
        <patternFill patternType="none"/>
      </fill>
    </dxf>
    <dxf>
      <font>
        <b/>
        <strike/>
        <color rgb="FFFF0000"/>
      </font>
      <fill>
        <patternFill patternType="none"/>
      </fill>
    </dxf>
    <dxf>
      <font>
        <b/>
        <u/>
        <color rgb="FF000080"/>
      </font>
      <fill>
        <patternFill patternType="none"/>
      </fill>
    </dxf>
    <dxf>
      <font>
        <b/>
        <i val="0"/>
        <strike/>
        <condense val="0"/>
        <extend val="0"/>
        <color indexed="10"/>
      </font>
    </dxf>
    <dxf>
      <font>
        <b/>
        <i val="0"/>
        <condense val="0"/>
        <extend val="0"/>
        <u/>
        <color indexed="18"/>
      </font>
    </dxf>
    <dxf>
      <font>
        <b/>
        <u/>
        <color rgb="FF000080"/>
      </font>
      <fill>
        <patternFill patternType="none"/>
      </fill>
    </dxf>
    <dxf>
      <font>
        <b/>
        <strike/>
        <color rgb="FFFF0000"/>
      </font>
      <fill>
        <patternFill patternType="none"/>
      </fill>
    </dxf>
    <dxf>
      <font>
        <b/>
        <i val="0"/>
        <condense val="0"/>
        <extend val="0"/>
        <u/>
        <color indexed="18"/>
      </font>
    </dxf>
    <dxf>
      <font>
        <b/>
        <i val="0"/>
        <strike/>
        <condense val="0"/>
        <extend val="0"/>
        <color indexed="10"/>
      </font>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10160</xdr:colOff>
      <xdr:row>0</xdr:row>
      <xdr:rowOff>71120</xdr:rowOff>
    </xdr:from>
    <xdr:to>
      <xdr:col>2</xdr:col>
      <xdr:colOff>307975</xdr:colOff>
      <xdr:row>3</xdr:row>
      <xdr:rowOff>48260</xdr:rowOff>
    </xdr:to>
    <xdr:pic>
      <xdr:nvPicPr>
        <xdr:cNvPr id="2" name="Picture 192">
          <a:extLst>
            <a:ext uri="{FF2B5EF4-FFF2-40B4-BE49-F238E27FC236}">
              <a16:creationId xmlns:a16="http://schemas.microsoft.com/office/drawing/2014/main" id="{8310169B-E26E-834A-8506-37F5F6D4E4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 y="71120"/>
          <a:ext cx="996315" cy="1120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10160</xdr:colOff>
      <xdr:row>0</xdr:row>
      <xdr:rowOff>71120</xdr:rowOff>
    </xdr:from>
    <xdr:to>
      <xdr:col>2</xdr:col>
      <xdr:colOff>307975</xdr:colOff>
      <xdr:row>3</xdr:row>
      <xdr:rowOff>48260</xdr:rowOff>
    </xdr:to>
    <xdr:pic>
      <xdr:nvPicPr>
        <xdr:cNvPr id="2" name="Picture 192">
          <a:extLst>
            <a:ext uri="{FF2B5EF4-FFF2-40B4-BE49-F238E27FC236}">
              <a16:creationId xmlns:a16="http://schemas.microsoft.com/office/drawing/2014/main" id="{304B8737-8281-6B48-AD93-B13003B99D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360" y="71120"/>
          <a:ext cx="945515" cy="1120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10160</xdr:colOff>
      <xdr:row>0</xdr:row>
      <xdr:rowOff>71120</xdr:rowOff>
    </xdr:from>
    <xdr:to>
      <xdr:col>2</xdr:col>
      <xdr:colOff>307975</xdr:colOff>
      <xdr:row>3</xdr:row>
      <xdr:rowOff>48260</xdr:rowOff>
    </xdr:to>
    <xdr:pic>
      <xdr:nvPicPr>
        <xdr:cNvPr id="2" name="Picture 192">
          <a:extLst>
            <a:ext uri="{FF2B5EF4-FFF2-40B4-BE49-F238E27FC236}">
              <a16:creationId xmlns:a16="http://schemas.microsoft.com/office/drawing/2014/main" id="{CA5575F5-CE30-44F6-9272-07571A01A8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240" y="71120"/>
          <a:ext cx="1006475" cy="112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10160</xdr:colOff>
      <xdr:row>0</xdr:row>
      <xdr:rowOff>71120</xdr:rowOff>
    </xdr:from>
    <xdr:to>
      <xdr:col>2</xdr:col>
      <xdr:colOff>307975</xdr:colOff>
      <xdr:row>3</xdr:row>
      <xdr:rowOff>48260</xdr:rowOff>
    </xdr:to>
    <xdr:pic>
      <xdr:nvPicPr>
        <xdr:cNvPr id="2" name="Picture 192">
          <a:extLst>
            <a:ext uri="{FF2B5EF4-FFF2-40B4-BE49-F238E27FC236}">
              <a16:creationId xmlns:a16="http://schemas.microsoft.com/office/drawing/2014/main" id="{D25A94B7-ED34-48B7-A979-9D9B93D9C9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240" y="71120"/>
          <a:ext cx="1006475" cy="112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AD42"/>
  <sheetViews>
    <sheetView showGridLines="0" showZeros="0" showOutlineSymbols="0" topLeftCell="A6" zoomScaleNormal="100" zoomScaleSheetLayoutView="75" zoomScalePageLayoutView="120" workbookViewId="0">
      <selection activeCell="G21" sqref="G21"/>
    </sheetView>
  </sheetViews>
  <sheetFormatPr baseColWidth="10" defaultColWidth="9.3984375" defaultRowHeight="13"/>
  <cols>
    <col min="1" max="1" width="9.3984375" style="3"/>
    <col min="2" max="2" width="10.3984375" style="3" bestFit="1" customWidth="1"/>
    <col min="3" max="3" width="6.3984375" style="1" customWidth="1"/>
    <col min="4" max="4" width="8.59765625" style="1" customWidth="1"/>
    <col min="5" max="5" width="6.3984375" style="19" customWidth="1"/>
    <col min="6" max="6" width="12" style="1" customWidth="1"/>
    <col min="7" max="7" width="3.59765625" style="1" customWidth="1"/>
    <col min="8" max="8" width="27.59765625" style="4" customWidth="1"/>
    <col min="9" max="9" width="20.3984375" style="4" customWidth="1"/>
    <col min="10" max="10" width="7.3984375" style="1" customWidth="1"/>
    <col min="11" max="11" width="7.3984375" style="21" customWidth="1"/>
    <col min="12" max="12" width="7.3984375" style="1" customWidth="1"/>
    <col min="13" max="13" width="8.59765625" style="1" customWidth="1"/>
    <col min="14" max="15" width="7.3984375" style="1" customWidth="1"/>
    <col min="16" max="18" width="7.59765625" style="1" customWidth="1"/>
    <col min="19" max="19" width="10.59765625" style="20" customWidth="1"/>
    <col min="20" max="20" width="14" style="20" customWidth="1"/>
    <col min="21" max="21" width="7" style="20" customWidth="1"/>
    <col min="22" max="22" width="5.59765625" style="20" customWidth="1"/>
    <col min="23" max="23" width="14.3984375" style="3" customWidth="1"/>
    <col min="24" max="26" width="9.3984375" style="3" hidden="1" customWidth="1"/>
    <col min="27" max="27" width="7.59765625" style="3" hidden="1" customWidth="1"/>
    <col min="28" max="28" width="9.3984375" style="3" hidden="1" customWidth="1"/>
    <col min="29" max="30" width="9.3984375" style="2" hidden="1" customWidth="1"/>
    <col min="31" max="16384" width="9.3984375" style="3"/>
  </cols>
  <sheetData>
    <row r="1" spans="2:30" ht="53.25" customHeight="1">
      <c r="H1" s="149" t="s">
        <v>0</v>
      </c>
      <c r="I1" s="149"/>
      <c r="J1" s="149"/>
      <c r="K1" s="149"/>
      <c r="L1" s="149"/>
      <c r="M1" s="149"/>
      <c r="N1" s="149"/>
      <c r="O1" s="149"/>
      <c r="P1" s="149"/>
      <c r="Q1" s="149"/>
      <c r="R1" s="149"/>
    </row>
    <row r="2" spans="2:30" ht="24.75" customHeight="1">
      <c r="H2" s="153" t="s">
        <v>1</v>
      </c>
      <c r="I2" s="153"/>
      <c r="J2" s="153"/>
      <c r="K2" s="153"/>
      <c r="L2" s="153"/>
      <c r="M2" s="153"/>
      <c r="N2" s="153"/>
      <c r="O2" s="153"/>
      <c r="P2" s="153"/>
      <c r="Q2" s="153"/>
      <c r="R2" s="153"/>
    </row>
    <row r="3" spans="2:30">
      <c r="D3" s="32" t="s">
        <v>2</v>
      </c>
    </row>
    <row r="4" spans="2:30" ht="12" customHeight="1"/>
    <row r="5" spans="2:30" s="5" customFormat="1" ht="16">
      <c r="C5" s="27" t="s">
        <v>3</v>
      </c>
      <c r="D5" s="152"/>
      <c r="E5" s="152"/>
      <c r="F5" s="152"/>
      <c r="G5" s="152"/>
      <c r="H5" s="152"/>
      <c r="I5" s="27" t="s">
        <v>4</v>
      </c>
      <c r="J5" s="152" t="s">
        <v>63</v>
      </c>
      <c r="K5" s="152"/>
      <c r="L5" s="152"/>
      <c r="M5" s="152"/>
      <c r="N5" s="27" t="s">
        <v>6</v>
      </c>
      <c r="O5" s="152" t="s">
        <v>64</v>
      </c>
      <c r="P5" s="152"/>
      <c r="Q5" s="152"/>
      <c r="R5" s="152"/>
      <c r="S5" s="27" t="s">
        <v>7</v>
      </c>
      <c r="T5" s="104" t="s">
        <v>65</v>
      </c>
      <c r="U5" s="28" t="s">
        <v>8</v>
      </c>
      <c r="V5" s="29">
        <v>1</v>
      </c>
      <c r="AC5" s="39"/>
      <c r="AD5" s="39"/>
    </row>
    <row r="6" spans="2:30">
      <c r="AB6" s="42" t="s">
        <v>9</v>
      </c>
      <c r="AC6" s="42" t="s">
        <v>9</v>
      </c>
      <c r="AD6" s="42" t="s">
        <v>9</v>
      </c>
    </row>
    <row r="7" spans="2:30" s="1" customFormat="1" ht="14">
      <c r="B7" s="150" t="s">
        <v>10</v>
      </c>
      <c r="C7" s="11" t="s">
        <v>11</v>
      </c>
      <c r="D7" s="11" t="s">
        <v>12</v>
      </c>
      <c r="E7" s="69" t="s">
        <v>13</v>
      </c>
      <c r="F7" s="11" t="s">
        <v>14</v>
      </c>
      <c r="G7" s="11" t="s">
        <v>15</v>
      </c>
      <c r="H7" s="11" t="s">
        <v>16</v>
      </c>
      <c r="I7" s="11" t="s">
        <v>17</v>
      </c>
      <c r="J7" s="9"/>
      <c r="K7" s="71" t="s">
        <v>18</v>
      </c>
      <c r="L7" s="11"/>
      <c r="M7" s="11"/>
      <c r="N7" s="10" t="s">
        <v>19</v>
      </c>
      <c r="O7" s="11"/>
      <c r="P7" s="72" t="s">
        <v>20</v>
      </c>
      <c r="Q7" s="11"/>
      <c r="R7" s="11" t="s">
        <v>21</v>
      </c>
      <c r="S7" s="13" t="s">
        <v>22</v>
      </c>
      <c r="T7" s="74" t="s">
        <v>22</v>
      </c>
      <c r="U7" s="13" t="s">
        <v>23</v>
      </c>
      <c r="V7" s="13" t="s">
        <v>24</v>
      </c>
      <c r="W7" s="13" t="s">
        <v>25</v>
      </c>
      <c r="X7" s="2"/>
      <c r="AB7" s="43" t="s">
        <v>26</v>
      </c>
      <c r="AC7" s="43" t="s">
        <v>26</v>
      </c>
      <c r="AD7" s="43" t="s">
        <v>26</v>
      </c>
    </row>
    <row r="8" spans="2:30" s="1" customFormat="1">
      <c r="B8" s="151"/>
      <c r="C8" s="12" t="s">
        <v>27</v>
      </c>
      <c r="D8" s="12" t="s">
        <v>28</v>
      </c>
      <c r="E8" s="70" t="s">
        <v>29</v>
      </c>
      <c r="F8" s="12" t="s">
        <v>30</v>
      </c>
      <c r="G8" s="12" t="s">
        <v>31</v>
      </c>
      <c r="H8" s="12"/>
      <c r="I8" s="12"/>
      <c r="J8" s="75">
        <v>1</v>
      </c>
      <c r="K8" s="75">
        <v>2</v>
      </c>
      <c r="L8" s="76">
        <v>3</v>
      </c>
      <c r="M8" s="76">
        <v>1</v>
      </c>
      <c r="N8" s="75">
        <v>2</v>
      </c>
      <c r="O8" s="76">
        <v>3</v>
      </c>
      <c r="P8" s="73" t="s">
        <v>32</v>
      </c>
      <c r="Q8" s="12"/>
      <c r="R8" s="12" t="s">
        <v>33</v>
      </c>
      <c r="S8" s="14"/>
      <c r="T8" s="14" t="s">
        <v>34</v>
      </c>
      <c r="U8" s="14"/>
      <c r="V8" s="14"/>
      <c r="W8" s="14"/>
      <c r="Y8" s="1" t="s">
        <v>35</v>
      </c>
      <c r="Z8" s="1" t="s">
        <v>36</v>
      </c>
      <c r="AA8" s="2" t="s">
        <v>34</v>
      </c>
      <c r="AB8" s="43" t="s">
        <v>37</v>
      </c>
      <c r="AC8" s="43" t="s">
        <v>38</v>
      </c>
      <c r="AD8" s="43" t="s">
        <v>39</v>
      </c>
    </row>
    <row r="9" spans="2:30" s="8" customFormat="1" ht="20" customHeight="1">
      <c r="B9" s="122">
        <v>1944003</v>
      </c>
      <c r="C9" s="109" t="s">
        <v>70</v>
      </c>
      <c r="D9" s="82">
        <v>69.28</v>
      </c>
      <c r="E9" s="83" t="s">
        <v>66</v>
      </c>
      <c r="F9" s="105" t="s">
        <v>67</v>
      </c>
      <c r="G9" s="84"/>
      <c r="H9" s="123" t="s">
        <v>68</v>
      </c>
      <c r="I9" s="53" t="s">
        <v>69</v>
      </c>
      <c r="J9" s="85">
        <v>-40</v>
      </c>
      <c r="K9" s="86">
        <v>40</v>
      </c>
      <c r="L9" s="85">
        <v>42</v>
      </c>
      <c r="M9" s="85">
        <v>45</v>
      </c>
      <c r="N9" s="85">
        <v>50</v>
      </c>
      <c r="O9" s="85">
        <v>-52</v>
      </c>
      <c r="P9" s="87">
        <f t="shared" ref="P9:P24" si="0">IF(MAX(J9:L9)&lt;0,0,TRUNC(MAX(J9:L9)/1)*1)</f>
        <v>42</v>
      </c>
      <c r="Q9" s="87">
        <f t="shared" ref="Q9:Q24" si="1">IF(MAX(M9:O9)&lt;0,0,TRUNC(MAX(M9:O9)/1)*1)</f>
        <v>50</v>
      </c>
      <c r="R9" s="87">
        <f t="shared" ref="R9:R24" si="2">IF(P9=0,0,IF(Q9=0,0,SUM(P9:Q9)))</f>
        <v>92</v>
      </c>
      <c r="S9" s="88">
        <f>IF(R9="","",IF(D9="","",IF((Y9="k"),IF(D9&gt;153.757,R9,IF(D9&lt;28,10^(0.787004341*LOG10(28/153.757)^2)*R9,10^(0.787004341*LOG10(D9/153.757)^2)*R9)),IF(D9&gt;193.609,R9,IF(D9&lt;32,10^(0.722762521*LOG10(32/193.609)^2)*R9,10^(0.722762521*LOG10(D9/193.609)^2)*R9)))))</f>
        <v>128.1627237069905</v>
      </c>
      <c r="T9" s="88">
        <f t="shared" ref="T9:T24" si="3">IF(AA9=1,S9*AD9,"")</f>
        <v>320.91946016230423</v>
      </c>
      <c r="U9" s="84"/>
      <c r="V9" s="83"/>
      <c r="W9" s="89">
        <f>IF(R9="","",IF(D9="","",IF((Y9="k"),IF(D9&gt;153.757,1,IF(D9&lt;28,10^(0.787004341*LOG10(28/153.757)^2),10^(0.787004341*LOG10(D9/153.757)^2))),IF(D9&gt;193.609,1,IF(D9&lt;32,10^(0.722762521*LOG10(32/193.609)^2),10^(0.722762521*LOG10(D9/193.609)^2))))))</f>
        <v>1.3930730837716359</v>
      </c>
      <c r="X9" s="30" t="str">
        <f>T5</f>
        <v>23.06.24</v>
      </c>
      <c r="Y9" s="1" t="str">
        <f t="shared" ref="Y9:Y24" si="4">IF(ISNUMBER(FIND("M",E9)),"m",IF(ISNUMBER(FIND("K",E9)),"k"))</f>
        <v>m</v>
      </c>
      <c r="Z9" s="37">
        <f t="shared" ref="Z9:Z24" si="5">IF(OR(F9="",X9=""),0,(YEAR(X9)-YEAR(F9)))</f>
        <v>80</v>
      </c>
      <c r="AA9" s="38">
        <f>IF(Z9&gt;34,1,0)</f>
        <v>1</v>
      </c>
      <c r="AB9" s="8">
        <f>IF(AA9=1,LOOKUP(Z9,'Meltzer-Faber'!A3:A63,'Meltzer-Faber'!B3:B63))</f>
        <v>2.504</v>
      </c>
      <c r="AC9" s="40">
        <f>IF(AA9=1,LOOKUP(Z9,'Meltzer-Faber'!A3:A63,'Meltzer-Faber'!C3:C63))</f>
        <v>2.714</v>
      </c>
      <c r="AD9" s="40">
        <f>IF(Y9="m",AB9,IF(Y9="k",AC9,""))</f>
        <v>2.504</v>
      </c>
    </row>
    <row r="10" spans="2:30" s="8" customFormat="1" ht="20" customHeight="1">
      <c r="B10" s="122">
        <v>1943002</v>
      </c>
      <c r="C10" s="109" t="s">
        <v>61</v>
      </c>
      <c r="D10" s="82">
        <v>96.5</v>
      </c>
      <c r="E10" s="83" t="s">
        <v>66</v>
      </c>
      <c r="F10" s="105" t="s">
        <v>73</v>
      </c>
      <c r="G10" s="84"/>
      <c r="H10" s="123" t="s">
        <v>71</v>
      </c>
      <c r="I10" s="53" t="s">
        <v>75</v>
      </c>
      <c r="J10" s="93">
        <v>46</v>
      </c>
      <c r="K10" s="93">
        <v>50</v>
      </c>
      <c r="L10" s="93">
        <v>-52</v>
      </c>
      <c r="M10" s="93">
        <v>62</v>
      </c>
      <c r="N10" s="94">
        <v>-65</v>
      </c>
      <c r="O10" s="95">
        <v>-65</v>
      </c>
      <c r="P10" s="56">
        <f t="shared" si="0"/>
        <v>50</v>
      </c>
      <c r="Q10" s="56">
        <f t="shared" si="1"/>
        <v>62</v>
      </c>
      <c r="R10" s="56">
        <f t="shared" si="2"/>
        <v>112</v>
      </c>
      <c r="S10" s="57">
        <f t="shared" ref="S10:S24" si="6">IF(R10="","",IF(D10="","",IF((Y10="k"),IF(D10&gt;153.757,R10,IF(D10&lt;28,10^(0.787004341*LOG10(28/153.757)^2)*R10,10^(0.787004341*LOG10(D10/153.757)^2)*R10)),IF(D10&gt;193.609,R10,IF(D10&lt;32,10^(0.722762521*LOG10(32/193.609)^2)*R10,10^(0.722762521*LOG10(D10/193.609)^2)*R10)))))</f>
        <v>130.40997640118093</v>
      </c>
      <c r="T10" s="57">
        <f>IF(AA10=1,S10*AD10,"")</f>
        <v>338.67470871386689</v>
      </c>
      <c r="U10" s="52"/>
      <c r="V10" s="51"/>
      <c r="W10" s="58">
        <f t="shared" ref="W10:W24" si="7">IF(R10="","",IF(D10="","",IF((Y10="k"),IF(D10&gt;153.757,1,IF(D10&lt;28,10^(0.787004341*LOG10(28/153.757)^2),10^(0.787004341*LOG10(D10/153.757)^2))),IF(D10&gt;193.609,1,IF(D10&lt;32,10^(0.722762521*LOG10(32/193.609)^2),10^(0.722762521*LOG10(D10/193.609)^2))))))</f>
        <v>1.1643747892962584</v>
      </c>
      <c r="X10" s="30" t="str">
        <f>T5</f>
        <v>23.06.24</v>
      </c>
      <c r="Y10" s="1" t="str">
        <f t="shared" si="4"/>
        <v>m</v>
      </c>
      <c r="Z10" s="37">
        <f t="shared" si="5"/>
        <v>81</v>
      </c>
      <c r="AA10" s="44">
        <f>IF(Z10&gt;34,1,0)</f>
        <v>1</v>
      </c>
      <c r="AB10" s="8">
        <f>IF(AA10=1,LOOKUP(Z10,'Meltzer-Faber'!A3:A63,'Meltzer-Faber'!B3:B63))</f>
        <v>2.597</v>
      </c>
      <c r="AC10" s="40">
        <f>IF(AA10=1,LOOKUP(Z10,'Meltzer-Faber'!A3:A63,'Meltzer-Faber'!C3:C63))</f>
        <v>0</v>
      </c>
      <c r="AD10" s="40">
        <f t="shared" ref="AD10:AD24" si="8">IF(Y10="m",AB10,IF(Y10="k",AC10,""))</f>
        <v>2.597</v>
      </c>
    </row>
    <row r="11" spans="2:30" s="8" customFormat="1" ht="20" customHeight="1">
      <c r="B11" s="122">
        <v>1940003</v>
      </c>
      <c r="C11" s="109" t="s">
        <v>61</v>
      </c>
      <c r="D11" s="82">
        <v>96.8</v>
      </c>
      <c r="E11" s="83" t="s">
        <v>66</v>
      </c>
      <c r="F11" s="105" t="s">
        <v>74</v>
      </c>
      <c r="G11" s="84"/>
      <c r="H11" s="123" t="s">
        <v>72</v>
      </c>
      <c r="I11" s="53" t="s">
        <v>75</v>
      </c>
      <c r="J11" s="93">
        <v>30</v>
      </c>
      <c r="K11" s="93">
        <v>33</v>
      </c>
      <c r="L11" s="93">
        <v>35</v>
      </c>
      <c r="M11" s="93">
        <v>35</v>
      </c>
      <c r="N11" s="94">
        <v>40</v>
      </c>
      <c r="O11" s="95">
        <v>43</v>
      </c>
      <c r="P11" s="56">
        <f>IF(MAX(J11:L11)&lt;0,0,TRUNC(MAX(J11:L11)/1)*1)</f>
        <v>35</v>
      </c>
      <c r="Q11" s="56">
        <f t="shared" si="1"/>
        <v>43</v>
      </c>
      <c r="R11" s="56">
        <f t="shared" si="2"/>
        <v>78</v>
      </c>
      <c r="S11" s="57">
        <f t="shared" si="6"/>
        <v>90.69836268376541</v>
      </c>
      <c r="T11" s="57">
        <f>IF(AA11=1,S11*AD11,"")</f>
        <v>270.37181916030465</v>
      </c>
      <c r="U11" s="52"/>
      <c r="V11" s="51"/>
      <c r="W11" s="58">
        <f t="shared" si="7"/>
        <v>1.1627995215867359</v>
      </c>
      <c r="X11" s="30" t="str">
        <f>T5</f>
        <v>23.06.24</v>
      </c>
      <c r="Y11" s="1" t="str">
        <f t="shared" si="4"/>
        <v>m</v>
      </c>
      <c r="Z11" s="37">
        <f t="shared" si="5"/>
        <v>84</v>
      </c>
      <c r="AA11" s="38">
        <f t="shared" ref="AA11:AA24" si="9">IF(Z11&gt;34,1,0)</f>
        <v>1</v>
      </c>
      <c r="AB11" s="8">
        <f>IF(AA11=1,LOOKUP(Z11,'Meltzer-Faber'!A3:A63,'Meltzer-Faber'!B3:B63))</f>
        <v>2.9809999999999999</v>
      </c>
      <c r="AC11" s="40">
        <f>IF(AA11=1,LOOKUP(Z11,'Meltzer-Faber'!A3:A63,'Meltzer-Faber'!C3:C63))</f>
        <v>0</v>
      </c>
      <c r="AD11" s="40">
        <f t="shared" si="8"/>
        <v>2.9809999999999999</v>
      </c>
    </row>
    <row r="12" spans="2:30" s="8" customFormat="1" ht="20" customHeight="1">
      <c r="B12" s="122">
        <v>1954002</v>
      </c>
      <c r="C12" s="109" t="s">
        <v>70</v>
      </c>
      <c r="D12" s="82">
        <v>71.66</v>
      </c>
      <c r="E12" s="83" t="s">
        <v>77</v>
      </c>
      <c r="F12" s="105" t="s">
        <v>78</v>
      </c>
      <c r="G12" s="84"/>
      <c r="H12" s="123" t="s">
        <v>76</v>
      </c>
      <c r="I12" s="53" t="s">
        <v>222</v>
      </c>
      <c r="J12" s="93">
        <v>60</v>
      </c>
      <c r="K12" s="93">
        <v>63</v>
      </c>
      <c r="L12" s="93">
        <v>66</v>
      </c>
      <c r="M12" s="93">
        <v>75</v>
      </c>
      <c r="N12" s="94">
        <v>-79</v>
      </c>
      <c r="O12" s="95">
        <v>79</v>
      </c>
      <c r="P12" s="56">
        <f t="shared" si="0"/>
        <v>66</v>
      </c>
      <c r="Q12" s="56">
        <f t="shared" si="1"/>
        <v>79</v>
      </c>
      <c r="R12" s="56">
        <f t="shared" si="2"/>
        <v>145</v>
      </c>
      <c r="S12" s="57">
        <f t="shared" si="6"/>
        <v>197.71224734852072</v>
      </c>
      <c r="T12" s="57">
        <f>IF(AA12=1,S12*AD12,"")</f>
        <v>369.12876579968815</v>
      </c>
      <c r="U12" s="52"/>
      <c r="V12" s="51" t="s">
        <v>40</v>
      </c>
      <c r="W12" s="58">
        <f t="shared" si="7"/>
        <v>1.3635327403346256</v>
      </c>
      <c r="X12" s="30" t="str">
        <f>T5</f>
        <v>23.06.24</v>
      </c>
      <c r="Y12" s="1" t="str">
        <f t="shared" si="4"/>
        <v>m</v>
      </c>
      <c r="Z12" s="37">
        <f t="shared" si="5"/>
        <v>70</v>
      </c>
      <c r="AA12" s="38">
        <f t="shared" si="9"/>
        <v>1</v>
      </c>
      <c r="AB12" s="8">
        <f>IF(AA12=1,LOOKUP(Z12,'Meltzer-Faber'!A3:A63,'Meltzer-Faber'!B3:B63))</f>
        <v>1.867</v>
      </c>
      <c r="AC12" s="40">
        <f>IF(AA12=1,LOOKUP(Z12,'Meltzer-Faber'!A3:A63,'Meltzer-Faber'!C3:C63))</f>
        <v>2.077</v>
      </c>
      <c r="AD12" s="40">
        <f t="shared" si="8"/>
        <v>1.867</v>
      </c>
    </row>
    <row r="13" spans="2:30" s="8" customFormat="1" ht="20" customHeight="1">
      <c r="B13" s="49">
        <v>1953001</v>
      </c>
      <c r="C13" s="110" t="s">
        <v>60</v>
      </c>
      <c r="D13" s="90">
        <v>94.3</v>
      </c>
      <c r="E13" s="51" t="s">
        <v>77</v>
      </c>
      <c r="F13" s="106" t="s">
        <v>80</v>
      </c>
      <c r="G13" s="91"/>
      <c r="H13" s="123" t="s">
        <v>79</v>
      </c>
      <c r="I13" s="53" t="s">
        <v>219</v>
      </c>
      <c r="J13" s="54">
        <v>60</v>
      </c>
      <c r="K13" s="55">
        <v>62</v>
      </c>
      <c r="L13" s="54">
        <v>-64</v>
      </c>
      <c r="M13" s="54">
        <v>75</v>
      </c>
      <c r="N13" s="54">
        <v>79</v>
      </c>
      <c r="O13" s="54">
        <v>-83</v>
      </c>
      <c r="P13" s="56">
        <f t="shared" si="0"/>
        <v>62</v>
      </c>
      <c r="Q13" s="56">
        <f t="shared" si="1"/>
        <v>79</v>
      </c>
      <c r="R13" s="56">
        <f t="shared" si="2"/>
        <v>141</v>
      </c>
      <c r="S13" s="57">
        <f t="shared" si="6"/>
        <v>165.86795063109122</v>
      </c>
      <c r="T13" s="57">
        <f t="shared" si="3"/>
        <v>316.80778570538422</v>
      </c>
      <c r="U13" s="52"/>
      <c r="V13" s="51" t="s">
        <v>40</v>
      </c>
      <c r="W13" s="58">
        <f t="shared" si="7"/>
        <v>1.1763684441921363</v>
      </c>
      <c r="X13" s="30" t="str">
        <f>T5</f>
        <v>23.06.24</v>
      </c>
      <c r="Y13" s="1" t="str">
        <f t="shared" si="4"/>
        <v>m</v>
      </c>
      <c r="Z13" s="37">
        <f t="shared" si="5"/>
        <v>71</v>
      </c>
      <c r="AA13" s="38">
        <f t="shared" si="9"/>
        <v>1</v>
      </c>
      <c r="AB13" s="8">
        <f>IF(AA13=1,LOOKUP(Z13,'Meltzer-Faber'!A3:A63,'Meltzer-Faber'!B3:B63))</f>
        <v>1.91</v>
      </c>
      <c r="AC13" s="40">
        <f>IF(AA13=1,LOOKUP(Z13,'Meltzer-Faber'!A3:A63,'Meltzer-Faber'!C3:C63))</f>
        <v>2.12</v>
      </c>
      <c r="AD13" s="40">
        <f t="shared" si="8"/>
        <v>1.91</v>
      </c>
    </row>
    <row r="14" spans="2:30" s="8" customFormat="1" ht="20" customHeight="1">
      <c r="B14" s="49">
        <v>1951002</v>
      </c>
      <c r="C14" s="110" t="s">
        <v>61</v>
      </c>
      <c r="D14" s="50">
        <v>100.58</v>
      </c>
      <c r="E14" s="51" t="s">
        <v>77</v>
      </c>
      <c r="F14" s="107" t="s">
        <v>82</v>
      </c>
      <c r="G14" s="52"/>
      <c r="H14" s="123" t="s">
        <v>81</v>
      </c>
      <c r="I14" s="53" t="s">
        <v>75</v>
      </c>
      <c r="J14" s="54">
        <v>60</v>
      </c>
      <c r="K14" s="55">
        <v>65</v>
      </c>
      <c r="L14" s="54">
        <v>-70</v>
      </c>
      <c r="M14" s="54">
        <v>80</v>
      </c>
      <c r="N14" s="54">
        <v>-85</v>
      </c>
      <c r="O14" s="54">
        <v>90</v>
      </c>
      <c r="P14" s="56">
        <f t="shared" si="0"/>
        <v>65</v>
      </c>
      <c r="Q14" s="56">
        <f t="shared" si="1"/>
        <v>90</v>
      </c>
      <c r="R14" s="56">
        <f t="shared" si="2"/>
        <v>155</v>
      </c>
      <c r="S14" s="57">
        <f t="shared" si="6"/>
        <v>177.3359877256276</v>
      </c>
      <c r="T14" s="57">
        <f t="shared" si="3"/>
        <v>355.38131940215771</v>
      </c>
      <c r="U14" s="52"/>
      <c r="V14" s="51" t="s">
        <v>40</v>
      </c>
      <c r="W14" s="58">
        <f t="shared" si="7"/>
        <v>1.1441031466169522</v>
      </c>
      <c r="X14" s="30" t="str">
        <f>T5</f>
        <v>23.06.24</v>
      </c>
      <c r="Y14" s="1" t="str">
        <f t="shared" si="4"/>
        <v>m</v>
      </c>
      <c r="Z14" s="37">
        <f t="shared" si="5"/>
        <v>73</v>
      </c>
      <c r="AA14" s="38">
        <f t="shared" si="9"/>
        <v>1</v>
      </c>
      <c r="AB14" s="8">
        <f>IF(AA14=1,LOOKUP(Z14,'Meltzer-Faber'!A3:A63,'Meltzer-Faber'!B3:B63))</f>
        <v>2.004</v>
      </c>
      <c r="AC14" s="40">
        <f>IF(AA14=1,LOOKUP(Z14,'Meltzer-Faber'!A3:A63,'Meltzer-Faber'!C3:C63))</f>
        <v>2.214</v>
      </c>
      <c r="AD14" s="40">
        <f t="shared" si="8"/>
        <v>2.004</v>
      </c>
    </row>
    <row r="15" spans="2:30" s="8" customFormat="1" ht="20" customHeight="1">
      <c r="B15" s="49">
        <v>1959001</v>
      </c>
      <c r="C15" s="110" t="s">
        <v>62</v>
      </c>
      <c r="D15" s="50">
        <v>87.48</v>
      </c>
      <c r="E15" s="51" t="s">
        <v>83</v>
      </c>
      <c r="F15" s="107" t="s">
        <v>217</v>
      </c>
      <c r="G15" s="52"/>
      <c r="H15" s="123" t="s">
        <v>84</v>
      </c>
      <c r="I15" s="53" t="s">
        <v>86</v>
      </c>
      <c r="J15" s="54">
        <v>55</v>
      </c>
      <c r="K15" s="55">
        <v>-59</v>
      </c>
      <c r="L15" s="54">
        <v>59</v>
      </c>
      <c r="M15" s="54">
        <v>70</v>
      </c>
      <c r="N15" s="54">
        <v>75</v>
      </c>
      <c r="O15" s="54">
        <v>-77</v>
      </c>
      <c r="P15" s="56">
        <f t="shared" si="0"/>
        <v>59</v>
      </c>
      <c r="Q15" s="56">
        <f t="shared" si="1"/>
        <v>75</v>
      </c>
      <c r="R15" s="56">
        <f t="shared" si="2"/>
        <v>134</v>
      </c>
      <c r="S15" s="57">
        <f t="shared" si="6"/>
        <v>163.35783523777155</v>
      </c>
      <c r="T15" s="57">
        <f t="shared" si="3"/>
        <v>271.66408000041412</v>
      </c>
      <c r="U15" s="52"/>
      <c r="V15" s="51"/>
      <c r="W15" s="58">
        <f t="shared" si="7"/>
        <v>1.2190883226699369</v>
      </c>
      <c r="X15" s="30" t="str">
        <f>T5</f>
        <v>23.06.24</v>
      </c>
      <c r="Y15" s="1" t="str">
        <f t="shared" si="4"/>
        <v>m</v>
      </c>
      <c r="Z15" s="37">
        <f t="shared" si="5"/>
        <v>65</v>
      </c>
      <c r="AA15" s="38">
        <f t="shared" si="9"/>
        <v>1</v>
      </c>
      <c r="AB15" s="8">
        <f>IF(AA15=1,LOOKUP(Z15,'Meltzer-Faber'!A3:A63,'Meltzer-Faber'!B3:B63))</f>
        <v>1.663</v>
      </c>
      <c r="AC15" s="40">
        <f>IF(AA15=1,LOOKUP(Z15,'Meltzer-Faber'!A3:A63,'Meltzer-Faber'!C3:C63))</f>
        <v>1.873</v>
      </c>
      <c r="AD15" s="40">
        <f t="shared" si="8"/>
        <v>1.663</v>
      </c>
    </row>
    <row r="16" spans="2:30" s="8" customFormat="1" ht="20" customHeight="1">
      <c r="B16" s="122">
        <v>1956005</v>
      </c>
      <c r="C16" s="110" t="s">
        <v>62</v>
      </c>
      <c r="D16" s="50">
        <v>81.900000000000006</v>
      </c>
      <c r="E16" s="51" t="s">
        <v>83</v>
      </c>
      <c r="F16" s="107" t="s">
        <v>87</v>
      </c>
      <c r="G16" s="52"/>
      <c r="H16" s="123" t="s">
        <v>85</v>
      </c>
      <c r="I16" s="53" t="s">
        <v>88</v>
      </c>
      <c r="J16" s="54">
        <v>52</v>
      </c>
      <c r="K16" s="55">
        <v>-55</v>
      </c>
      <c r="L16" s="54">
        <v>55</v>
      </c>
      <c r="M16" s="54">
        <v>70</v>
      </c>
      <c r="N16" s="54">
        <v>-75</v>
      </c>
      <c r="O16" s="54" t="s">
        <v>89</v>
      </c>
      <c r="P16" s="56">
        <f t="shared" si="0"/>
        <v>55</v>
      </c>
      <c r="Q16" s="56">
        <f t="shared" si="1"/>
        <v>70</v>
      </c>
      <c r="R16" s="56">
        <f t="shared" si="2"/>
        <v>125</v>
      </c>
      <c r="S16" s="57">
        <f t="shared" si="6"/>
        <v>157.69339286706264</v>
      </c>
      <c r="T16" s="57">
        <f t="shared" si="3"/>
        <v>280.5365459105044</v>
      </c>
      <c r="U16" s="52"/>
      <c r="V16" s="51"/>
      <c r="W16" s="58">
        <f t="shared" si="7"/>
        <v>1.2615471429365011</v>
      </c>
      <c r="X16" s="30" t="str">
        <f>T5</f>
        <v>23.06.24</v>
      </c>
      <c r="Y16" s="1" t="str">
        <f t="shared" si="4"/>
        <v>m</v>
      </c>
      <c r="Z16" s="37">
        <f t="shared" si="5"/>
        <v>68</v>
      </c>
      <c r="AA16" s="38">
        <f t="shared" si="9"/>
        <v>1</v>
      </c>
      <c r="AB16" s="8">
        <f>IF(AA16=1,LOOKUP(Z16,'Meltzer-Faber'!A3:A63,'Meltzer-Faber'!B3:B63))</f>
        <v>1.7789999999999999</v>
      </c>
      <c r="AC16" s="40">
        <f>IF(AA16=1,LOOKUP(Z16,'Meltzer-Faber'!A3:A63,'Meltzer-Faber'!C3:C63))</f>
        <v>1.9890000000000001</v>
      </c>
      <c r="AD16" s="40">
        <f t="shared" si="8"/>
        <v>1.7789999999999999</v>
      </c>
    </row>
    <row r="17" spans="2:30" s="8" customFormat="1" ht="20" customHeight="1">
      <c r="B17" s="49">
        <v>1957006</v>
      </c>
      <c r="C17" s="110" t="s">
        <v>91</v>
      </c>
      <c r="D17" s="50">
        <v>102.56</v>
      </c>
      <c r="E17" s="51" t="s">
        <v>83</v>
      </c>
      <c r="F17" s="107" t="s">
        <v>92</v>
      </c>
      <c r="G17" s="52"/>
      <c r="H17" s="123" t="s">
        <v>90</v>
      </c>
      <c r="I17" s="53" t="s">
        <v>88</v>
      </c>
      <c r="J17" s="54">
        <v>55</v>
      </c>
      <c r="K17" s="55">
        <v>59</v>
      </c>
      <c r="L17" s="54">
        <v>-62</v>
      </c>
      <c r="M17" s="54">
        <v>90</v>
      </c>
      <c r="N17" s="54">
        <v>97</v>
      </c>
      <c r="O17" s="54">
        <v>-102</v>
      </c>
      <c r="P17" s="56">
        <f t="shared" si="0"/>
        <v>59</v>
      </c>
      <c r="Q17" s="56">
        <f t="shared" si="1"/>
        <v>97</v>
      </c>
      <c r="R17" s="56">
        <f t="shared" si="2"/>
        <v>156</v>
      </c>
      <c r="S17" s="57">
        <f t="shared" si="6"/>
        <v>177.07645716879125</v>
      </c>
      <c r="T17" s="57">
        <f t="shared" si="3"/>
        <v>307.75888255935917</v>
      </c>
      <c r="U17" s="52"/>
      <c r="V17" s="51"/>
      <c r="W17" s="58">
        <f t="shared" si="7"/>
        <v>1.1351054946717387</v>
      </c>
      <c r="X17" s="30" t="str">
        <f>T5</f>
        <v>23.06.24</v>
      </c>
      <c r="Y17" s="1" t="str">
        <f t="shared" si="4"/>
        <v>m</v>
      </c>
      <c r="Z17" s="37">
        <f t="shared" si="5"/>
        <v>67</v>
      </c>
      <c r="AA17" s="38">
        <f t="shared" si="9"/>
        <v>1</v>
      </c>
      <c r="AB17" s="8">
        <f>IF(AA17=1,LOOKUP(Z17,'Meltzer-Faber'!A3:A63,'Meltzer-Faber'!B3:B63))</f>
        <v>1.738</v>
      </c>
      <c r="AC17" s="40">
        <f>IF(AA17=1,LOOKUP(Z17,'Meltzer-Faber'!A3:A63,'Meltzer-Faber'!C3:C63))</f>
        <v>1.948</v>
      </c>
      <c r="AD17" s="40">
        <f t="shared" si="8"/>
        <v>1.738</v>
      </c>
    </row>
    <row r="18" spans="2:30" s="8" customFormat="1" ht="20" customHeight="1">
      <c r="B18" s="49">
        <v>1958003</v>
      </c>
      <c r="C18" s="110" t="s">
        <v>94</v>
      </c>
      <c r="D18" s="50">
        <v>109.18</v>
      </c>
      <c r="E18" s="51" t="s">
        <v>83</v>
      </c>
      <c r="F18" s="107" t="s">
        <v>95</v>
      </c>
      <c r="G18" s="52"/>
      <c r="H18" s="123" t="s">
        <v>93</v>
      </c>
      <c r="I18" s="53" t="s">
        <v>96</v>
      </c>
      <c r="J18" s="54">
        <v>65</v>
      </c>
      <c r="K18" s="55">
        <v>70</v>
      </c>
      <c r="L18" s="54">
        <v>72</v>
      </c>
      <c r="M18" s="54">
        <v>85</v>
      </c>
      <c r="N18" s="54">
        <v>95</v>
      </c>
      <c r="O18" s="54">
        <v>-101</v>
      </c>
      <c r="P18" s="56">
        <f t="shared" si="0"/>
        <v>72</v>
      </c>
      <c r="Q18" s="56">
        <f t="shared" si="1"/>
        <v>95</v>
      </c>
      <c r="R18" s="56">
        <f t="shared" si="2"/>
        <v>167</v>
      </c>
      <c r="S18" s="57">
        <f t="shared" si="6"/>
        <v>185.11866133314496</v>
      </c>
      <c r="T18" s="57">
        <f t="shared" si="3"/>
        <v>314.5166056050133</v>
      </c>
      <c r="U18" s="52"/>
      <c r="V18" s="51" t="s">
        <v>40</v>
      </c>
      <c r="W18" s="58">
        <f t="shared" si="7"/>
        <v>1.1084949780427842</v>
      </c>
      <c r="X18" s="30" t="str">
        <f>T5</f>
        <v>23.06.24</v>
      </c>
      <c r="Y18" s="1" t="str">
        <f t="shared" si="4"/>
        <v>m</v>
      </c>
      <c r="Z18" s="37">
        <f t="shared" si="5"/>
        <v>66</v>
      </c>
      <c r="AA18" s="38">
        <f t="shared" si="9"/>
        <v>1</v>
      </c>
      <c r="AB18" s="8">
        <f>IF(AA18=1,LOOKUP(Z18,'Meltzer-Faber'!A3:A63,'Meltzer-Faber'!B3:B63))</f>
        <v>1.6990000000000001</v>
      </c>
      <c r="AC18" s="40">
        <f>IF(AA18=1,LOOKUP(Z18,'Meltzer-Faber'!A3:A63,'Meltzer-Faber'!C3:C63))</f>
        <v>1.909</v>
      </c>
      <c r="AD18" s="40">
        <f t="shared" si="8"/>
        <v>1.6990000000000001</v>
      </c>
    </row>
    <row r="19" spans="2:30" s="8" customFormat="1" ht="20" customHeight="1">
      <c r="B19" s="49">
        <v>1964007</v>
      </c>
      <c r="C19" s="110" t="s">
        <v>70</v>
      </c>
      <c r="D19" s="50">
        <v>72.739999999999995</v>
      </c>
      <c r="E19" s="51" t="s">
        <v>97</v>
      </c>
      <c r="F19" s="107" t="s">
        <v>99</v>
      </c>
      <c r="G19" s="52"/>
      <c r="H19" s="53" t="s">
        <v>98</v>
      </c>
      <c r="I19" s="53" t="s">
        <v>222</v>
      </c>
      <c r="J19" s="54">
        <v>77</v>
      </c>
      <c r="K19" s="55">
        <v>80</v>
      </c>
      <c r="L19" s="54">
        <v>82</v>
      </c>
      <c r="M19" s="54">
        <v>100</v>
      </c>
      <c r="N19" s="54">
        <v>108</v>
      </c>
      <c r="O19" s="54">
        <v>-110</v>
      </c>
      <c r="P19" s="56">
        <f t="shared" si="0"/>
        <v>82</v>
      </c>
      <c r="Q19" s="56">
        <f t="shared" si="1"/>
        <v>108</v>
      </c>
      <c r="R19" s="56">
        <f t="shared" si="2"/>
        <v>190</v>
      </c>
      <c r="S19" s="57">
        <f t="shared" si="6"/>
        <v>256.68242259352974</v>
      </c>
      <c r="T19" s="57">
        <f t="shared" si="3"/>
        <v>388.61718780660402</v>
      </c>
      <c r="U19" s="52"/>
      <c r="V19" s="51"/>
      <c r="W19" s="58">
        <f t="shared" si="7"/>
        <v>1.3509601189133145</v>
      </c>
      <c r="X19" s="30" t="str">
        <f>T5</f>
        <v>23.06.24</v>
      </c>
      <c r="Y19" s="1" t="str">
        <f t="shared" si="4"/>
        <v>m</v>
      </c>
      <c r="Z19" s="37">
        <f t="shared" si="5"/>
        <v>60</v>
      </c>
      <c r="AA19" s="38">
        <f t="shared" si="9"/>
        <v>1</v>
      </c>
      <c r="AB19" s="8">
        <f>IF(AA19=1,LOOKUP(Z19,'Meltzer-Faber'!A3:A63,'Meltzer-Faber'!B3:B63))</f>
        <v>1.514</v>
      </c>
      <c r="AC19" s="40">
        <f>IF(AA19=1,LOOKUP(Z19,'Meltzer-Faber'!A3:A63,'Meltzer-Faber'!C3:C63))</f>
        <v>1.7050000000000001</v>
      </c>
      <c r="AD19" s="40">
        <f t="shared" si="8"/>
        <v>1.514</v>
      </c>
    </row>
    <row r="20" spans="2:30" s="8" customFormat="1" ht="20" customHeight="1">
      <c r="B20" s="49">
        <v>1963001</v>
      </c>
      <c r="C20" s="110" t="s">
        <v>55</v>
      </c>
      <c r="D20" s="50">
        <v>79.28</v>
      </c>
      <c r="E20" s="51" t="s">
        <v>97</v>
      </c>
      <c r="F20" s="107" t="s">
        <v>101</v>
      </c>
      <c r="G20" s="52"/>
      <c r="H20" s="53" t="s">
        <v>100</v>
      </c>
      <c r="I20" s="53" t="s">
        <v>222</v>
      </c>
      <c r="J20" s="54">
        <v>90</v>
      </c>
      <c r="K20" s="55">
        <v>93</v>
      </c>
      <c r="L20" s="54">
        <v>-95</v>
      </c>
      <c r="M20" s="54">
        <v>104</v>
      </c>
      <c r="N20" s="54">
        <v>109</v>
      </c>
      <c r="O20" s="54">
        <v>-112</v>
      </c>
      <c r="P20" s="56">
        <f t="shared" si="0"/>
        <v>93</v>
      </c>
      <c r="Q20" s="56">
        <f t="shared" si="1"/>
        <v>109</v>
      </c>
      <c r="R20" s="56">
        <f t="shared" si="2"/>
        <v>202</v>
      </c>
      <c r="S20" s="57">
        <f t="shared" si="6"/>
        <v>259.43312675824296</v>
      </c>
      <c r="T20" s="57">
        <f t="shared" si="3"/>
        <v>399.78644833445236</v>
      </c>
      <c r="U20" s="52"/>
      <c r="V20" s="51"/>
      <c r="W20" s="58">
        <f t="shared" si="7"/>
        <v>1.284322409694272</v>
      </c>
      <c r="X20" s="30" t="str">
        <f>T5</f>
        <v>23.06.24</v>
      </c>
      <c r="Y20" s="1" t="str">
        <f t="shared" si="4"/>
        <v>m</v>
      </c>
      <c r="Z20" s="37">
        <f t="shared" si="5"/>
        <v>61</v>
      </c>
      <c r="AA20" s="38">
        <f t="shared" si="9"/>
        <v>1</v>
      </c>
      <c r="AB20" s="8">
        <f>IF(AA20=1,LOOKUP(Z20,'Meltzer-Faber'!A3:A63,'Meltzer-Faber'!B3:B63))</f>
        <v>1.5409999999999999</v>
      </c>
      <c r="AC20" s="40">
        <f>IF(AA20=1,LOOKUP(Z20,'Meltzer-Faber'!A3:A63,'Meltzer-Faber'!C3:C63))</f>
        <v>1.744</v>
      </c>
      <c r="AD20" s="40">
        <f t="shared" si="8"/>
        <v>1.5409999999999999</v>
      </c>
    </row>
    <row r="21" spans="2:30" s="8" customFormat="1" ht="20" customHeight="1">
      <c r="B21" s="49">
        <v>1961003</v>
      </c>
      <c r="C21" s="110" t="s">
        <v>62</v>
      </c>
      <c r="D21" s="50">
        <v>81.64</v>
      </c>
      <c r="E21" s="51" t="s">
        <v>97</v>
      </c>
      <c r="F21" s="107" t="s">
        <v>104</v>
      </c>
      <c r="G21" s="52"/>
      <c r="H21" s="53" t="s">
        <v>103</v>
      </c>
      <c r="I21" s="53" t="s">
        <v>75</v>
      </c>
      <c r="J21" s="54">
        <v>75</v>
      </c>
      <c r="K21" s="55">
        <v>78</v>
      </c>
      <c r="L21" s="54">
        <v>-80</v>
      </c>
      <c r="M21" s="54">
        <v>95</v>
      </c>
      <c r="N21" s="54">
        <v>100</v>
      </c>
      <c r="O21" s="54">
        <v>102</v>
      </c>
      <c r="P21" s="56">
        <f t="shared" si="0"/>
        <v>78</v>
      </c>
      <c r="Q21" s="56">
        <f t="shared" si="1"/>
        <v>102</v>
      </c>
      <c r="R21" s="56">
        <f t="shared" si="2"/>
        <v>180</v>
      </c>
      <c r="S21" s="57">
        <f t="shared" si="6"/>
        <v>227.46951750395667</v>
      </c>
      <c r="T21" s="57">
        <f t="shared" si="3"/>
        <v>363.49628897132277</v>
      </c>
      <c r="U21" s="52"/>
      <c r="V21" s="51"/>
      <c r="W21" s="58">
        <f t="shared" si="7"/>
        <v>1.2637195416886482</v>
      </c>
      <c r="X21" s="30" t="str">
        <f>T5</f>
        <v>23.06.24</v>
      </c>
      <c r="Y21" s="1" t="str">
        <f t="shared" si="4"/>
        <v>m</v>
      </c>
      <c r="Z21" s="37">
        <f t="shared" si="5"/>
        <v>63</v>
      </c>
      <c r="AA21" s="38">
        <f t="shared" si="9"/>
        <v>1</v>
      </c>
      <c r="AB21" s="8">
        <f>IF(AA21=1,LOOKUP(Z21,'Meltzer-Faber'!A3:A63,'Meltzer-Faber'!B3:B63))</f>
        <v>1.5980000000000001</v>
      </c>
      <c r="AC21" s="40">
        <f>IF(AA21=1,LOOKUP(Z21,'Meltzer-Faber'!A3:A63,'Meltzer-Faber'!C3:C63))</f>
        <v>1.8080000000000001</v>
      </c>
      <c r="AD21" s="40">
        <f t="shared" si="8"/>
        <v>1.5980000000000001</v>
      </c>
    </row>
    <row r="22" spans="2:30" s="8" customFormat="1" ht="20" customHeight="1">
      <c r="B22" s="49">
        <v>1966002</v>
      </c>
      <c r="C22" s="110" t="s">
        <v>55</v>
      </c>
      <c r="D22" s="50">
        <v>80.239999999999995</v>
      </c>
      <c r="E22" s="51" t="s">
        <v>107</v>
      </c>
      <c r="F22" s="107" t="s">
        <v>108</v>
      </c>
      <c r="G22" s="52"/>
      <c r="H22" s="53" t="s">
        <v>105</v>
      </c>
      <c r="I22" s="53" t="s">
        <v>75</v>
      </c>
      <c r="J22" s="54">
        <v>70</v>
      </c>
      <c r="K22" s="55">
        <v>75</v>
      </c>
      <c r="L22" s="54">
        <v>80</v>
      </c>
      <c r="M22" s="54">
        <v>90</v>
      </c>
      <c r="N22" s="54">
        <v>94</v>
      </c>
      <c r="O22" s="54">
        <v>-100</v>
      </c>
      <c r="P22" s="56">
        <f t="shared" si="0"/>
        <v>80</v>
      </c>
      <c r="Q22" s="56">
        <f t="shared" si="1"/>
        <v>94</v>
      </c>
      <c r="R22" s="56">
        <f t="shared" si="2"/>
        <v>174</v>
      </c>
      <c r="S22" s="57">
        <f t="shared" si="6"/>
        <v>221.97960082626196</v>
      </c>
      <c r="T22" s="57">
        <f t="shared" si="3"/>
        <v>324.53417640799495</v>
      </c>
      <c r="U22" s="52"/>
      <c r="V22" s="51"/>
      <c r="W22" s="58">
        <f t="shared" si="7"/>
        <v>1.2757448323348388</v>
      </c>
      <c r="X22" s="30" t="str">
        <f>T5</f>
        <v>23.06.24</v>
      </c>
      <c r="Y22" s="1" t="str">
        <f t="shared" si="4"/>
        <v>m</v>
      </c>
      <c r="Z22" s="37">
        <f t="shared" si="5"/>
        <v>58</v>
      </c>
      <c r="AA22" s="38">
        <f t="shared" si="9"/>
        <v>1</v>
      </c>
      <c r="AB22" s="8">
        <f>IF(AA22=1,LOOKUP(Z22,'Meltzer-Faber'!A3:A63,'Meltzer-Faber'!B3:B63))</f>
        <v>1.462</v>
      </c>
      <c r="AC22" s="40">
        <f>IF(AA22=1,LOOKUP(Z22,'Meltzer-Faber'!A3:A63,'Meltzer-Faber'!C3:C63))</f>
        <v>1.625</v>
      </c>
      <c r="AD22" s="40">
        <f t="shared" si="8"/>
        <v>1.462</v>
      </c>
    </row>
    <row r="23" spans="2:30" s="8" customFormat="1" ht="20" customHeight="1">
      <c r="B23" s="49">
        <v>1965005</v>
      </c>
      <c r="C23" s="110" t="s">
        <v>62</v>
      </c>
      <c r="D23" s="50">
        <v>84.94</v>
      </c>
      <c r="E23" s="51" t="s">
        <v>107</v>
      </c>
      <c r="F23" s="107" t="s">
        <v>110</v>
      </c>
      <c r="G23" s="52"/>
      <c r="H23" s="53" t="s">
        <v>109</v>
      </c>
      <c r="I23" s="53" t="s">
        <v>96</v>
      </c>
      <c r="J23" s="54">
        <v>70</v>
      </c>
      <c r="K23" s="55">
        <v>74</v>
      </c>
      <c r="L23" s="54">
        <v>76</v>
      </c>
      <c r="M23" s="54">
        <v>87</v>
      </c>
      <c r="N23" s="54">
        <v>89</v>
      </c>
      <c r="O23" s="54">
        <v>91</v>
      </c>
      <c r="P23" s="56">
        <f t="shared" si="0"/>
        <v>76</v>
      </c>
      <c r="Q23" s="56">
        <f t="shared" si="1"/>
        <v>91</v>
      </c>
      <c r="R23" s="56">
        <f t="shared" si="2"/>
        <v>167</v>
      </c>
      <c r="S23" s="57">
        <f t="shared" si="6"/>
        <v>206.6578979250294</v>
      </c>
      <c r="T23" s="57">
        <f t="shared" si="3"/>
        <v>307.50695211244374</v>
      </c>
      <c r="U23" s="52"/>
      <c r="V23" s="51"/>
      <c r="W23" s="58">
        <f t="shared" si="7"/>
        <v>1.2374724426648467</v>
      </c>
      <c r="X23" s="30" t="str">
        <f>T5</f>
        <v>23.06.24</v>
      </c>
      <c r="Y23" s="1" t="str">
        <f t="shared" si="4"/>
        <v>m</v>
      </c>
      <c r="Z23" s="37">
        <f t="shared" si="5"/>
        <v>59</v>
      </c>
      <c r="AA23" s="38">
        <f t="shared" si="9"/>
        <v>1</v>
      </c>
      <c r="AB23" s="8">
        <f>IF(AA23=1,LOOKUP(Z23,'Meltzer-Faber'!A3:A63,'Meltzer-Faber'!B3:B63))</f>
        <v>1.488</v>
      </c>
      <c r="AC23" s="40">
        <f>IF(AA23=1,LOOKUP(Z23,'Meltzer-Faber'!A3:A63,'Meltzer-Faber'!C3:C63))</f>
        <v>1.665</v>
      </c>
      <c r="AD23" s="40">
        <f t="shared" si="8"/>
        <v>1.488</v>
      </c>
    </row>
    <row r="24" spans="2:30" s="8" customFormat="1" ht="20" customHeight="1">
      <c r="B24" s="59">
        <v>1969004</v>
      </c>
      <c r="C24" s="111" t="s">
        <v>60</v>
      </c>
      <c r="D24" s="60">
        <v>94.8</v>
      </c>
      <c r="E24" s="61" t="s">
        <v>107</v>
      </c>
      <c r="F24" s="108" t="s">
        <v>111</v>
      </c>
      <c r="G24" s="62"/>
      <c r="H24" s="63" t="s">
        <v>106</v>
      </c>
      <c r="I24" s="63" t="s">
        <v>112</v>
      </c>
      <c r="J24" s="64">
        <v>75</v>
      </c>
      <c r="K24" s="65">
        <v>-80</v>
      </c>
      <c r="L24" s="64">
        <v>80</v>
      </c>
      <c r="M24" s="64">
        <v>95</v>
      </c>
      <c r="N24" s="64">
        <v>100</v>
      </c>
      <c r="O24" s="64">
        <v>-105</v>
      </c>
      <c r="P24" s="66">
        <f t="shared" si="0"/>
        <v>80</v>
      </c>
      <c r="Q24" s="66">
        <f t="shared" si="1"/>
        <v>100</v>
      </c>
      <c r="R24" s="66">
        <f t="shared" si="2"/>
        <v>180</v>
      </c>
      <c r="S24" s="67">
        <f t="shared" si="6"/>
        <v>211.2430912304572</v>
      </c>
      <c r="T24" s="67">
        <f t="shared" si="3"/>
        <v>292.57168135418323</v>
      </c>
      <c r="U24" s="62"/>
      <c r="V24" s="61"/>
      <c r="W24" s="96">
        <f t="shared" si="7"/>
        <v>1.1735727290580955</v>
      </c>
      <c r="X24" s="30" t="str">
        <f>T5</f>
        <v>23.06.24</v>
      </c>
      <c r="Y24" s="1" t="str">
        <f t="shared" si="4"/>
        <v>m</v>
      </c>
      <c r="Z24" s="37">
        <f t="shared" si="5"/>
        <v>55</v>
      </c>
      <c r="AA24" s="38">
        <f t="shared" si="9"/>
        <v>1</v>
      </c>
      <c r="AB24" s="8">
        <f>IF(AA24=1,LOOKUP(Z24,'Meltzer-Faber'!A3:A63,'Meltzer-Faber'!B3:B63))</f>
        <v>1.385</v>
      </c>
      <c r="AC24" s="40">
        <f>IF(AA24=1,LOOKUP(Z24,'Meltzer-Faber'!A3:A63,'Meltzer-Faber'!C3:C63))</f>
        <v>1.5069999999999999</v>
      </c>
      <c r="AD24" s="40">
        <f t="shared" si="8"/>
        <v>1.385</v>
      </c>
    </row>
    <row r="25" spans="2:30" s="6" customFormat="1" ht="19.25" customHeight="1">
      <c r="D25" s="45"/>
      <c r="E25" s="46"/>
      <c r="F25" s="7"/>
      <c r="G25" s="7"/>
      <c r="J25" s="47"/>
      <c r="K25" s="48"/>
      <c r="L25" s="47"/>
      <c r="M25" s="47" t="s">
        <v>40</v>
      </c>
      <c r="N25" s="47"/>
      <c r="O25" s="47"/>
      <c r="P25" s="46"/>
      <c r="Q25" s="46"/>
      <c r="R25" s="46"/>
      <c r="S25" s="22"/>
      <c r="T25" s="22"/>
      <c r="U25" s="22"/>
      <c r="V25" s="22"/>
      <c r="W25" s="7"/>
      <c r="X25" s="1"/>
      <c r="Y25" s="25"/>
      <c r="Z25" s="37">
        <f>(YEAR(X25)-YEAR(F25))</f>
        <v>0</v>
      </c>
      <c r="AA25" s="38">
        <f t="shared" ref="AA25" si="10">IF(Z27&gt;34,1,0)</f>
        <v>0</v>
      </c>
      <c r="AC25" s="7"/>
      <c r="AD25" s="7"/>
    </row>
    <row r="26" spans="2:30" s="6" customFormat="1" ht="21" customHeight="1">
      <c r="D26" s="45"/>
      <c r="E26" s="46"/>
      <c r="F26" s="7"/>
      <c r="G26" s="7"/>
      <c r="J26" s="47"/>
      <c r="K26" s="48"/>
      <c r="L26" s="47"/>
      <c r="M26" s="47"/>
      <c r="N26" s="47"/>
      <c r="O26" s="47"/>
      <c r="P26" s="46"/>
      <c r="Q26" s="46"/>
      <c r="R26" s="46"/>
      <c r="S26" s="22"/>
      <c r="T26" s="22"/>
      <c r="U26" s="22"/>
      <c r="V26" s="22"/>
      <c r="W26" s="7"/>
      <c r="X26" s="1"/>
      <c r="Y26" s="25"/>
      <c r="Z26" s="37"/>
      <c r="AA26" s="38"/>
      <c r="AC26" s="7"/>
      <c r="AD26" s="7"/>
    </row>
    <row r="27" spans="2:30" customFormat="1" ht="23" customHeight="1">
      <c r="B27" s="143" t="s">
        <v>42</v>
      </c>
      <c r="C27" s="143"/>
      <c r="D27" s="99" t="s">
        <v>10</v>
      </c>
      <c r="E27" s="143" t="s">
        <v>16</v>
      </c>
      <c r="F27" s="143"/>
      <c r="G27" s="143"/>
      <c r="H27" s="99" t="s">
        <v>43</v>
      </c>
      <c r="I27" s="24"/>
      <c r="J27" s="143" t="s">
        <v>42</v>
      </c>
      <c r="K27" s="143"/>
      <c r="L27" s="143"/>
      <c r="M27" s="103" t="s">
        <v>10</v>
      </c>
      <c r="N27" s="146" t="s">
        <v>16</v>
      </c>
      <c r="O27" s="146"/>
      <c r="P27" s="146"/>
      <c r="Q27" s="146"/>
      <c r="R27" s="146" t="s">
        <v>43</v>
      </c>
      <c r="S27" s="146"/>
      <c r="T27" s="18"/>
      <c r="U27" s="18"/>
      <c r="V27" s="18"/>
      <c r="X27" s="3"/>
      <c r="Y27" s="3"/>
      <c r="Z27" s="3"/>
      <c r="AA27" s="1"/>
      <c r="AC27" s="41"/>
      <c r="AD27" s="41"/>
    </row>
    <row r="28" spans="2:30" s="5" customFormat="1" ht="20" customHeight="1">
      <c r="B28" s="144" t="s">
        <v>44</v>
      </c>
      <c r="C28" s="130"/>
      <c r="D28" s="97"/>
      <c r="E28" s="130"/>
      <c r="F28" s="130"/>
      <c r="G28" s="130"/>
      <c r="H28" s="98"/>
      <c r="I28" s="4"/>
      <c r="J28" s="144" t="s">
        <v>45</v>
      </c>
      <c r="K28" s="130"/>
      <c r="L28" s="130"/>
      <c r="M28" s="97"/>
      <c r="N28" s="154"/>
      <c r="O28" s="155"/>
      <c r="P28" s="155"/>
      <c r="Q28" s="156"/>
      <c r="R28" s="141"/>
      <c r="S28" s="142"/>
      <c r="AA28" s="1"/>
      <c r="AC28" s="39"/>
      <c r="AD28" s="39"/>
    </row>
    <row r="29" spans="2:30" s="5" customFormat="1" ht="21" customHeight="1">
      <c r="B29" s="145" t="s">
        <v>46</v>
      </c>
      <c r="C29" s="129"/>
      <c r="D29" s="97"/>
      <c r="E29" s="130"/>
      <c r="F29" s="130"/>
      <c r="G29" s="130"/>
      <c r="H29" s="98"/>
      <c r="I29" s="4"/>
      <c r="J29" s="145" t="s">
        <v>47</v>
      </c>
      <c r="K29" s="129"/>
      <c r="L29" s="129"/>
      <c r="M29" s="97"/>
      <c r="N29" s="157"/>
      <c r="O29" s="158"/>
      <c r="P29" s="158"/>
      <c r="Q29" s="159"/>
      <c r="R29" s="135"/>
      <c r="S29" s="136"/>
      <c r="AC29" s="39"/>
      <c r="AD29" s="39"/>
    </row>
    <row r="30" spans="2:30" s="5" customFormat="1" ht="19.25" customHeight="1">
      <c r="B30" s="145" t="s">
        <v>46</v>
      </c>
      <c r="C30" s="129"/>
      <c r="D30" s="97"/>
      <c r="E30" s="130"/>
      <c r="F30" s="130"/>
      <c r="G30" s="130"/>
      <c r="H30" s="98"/>
      <c r="I30" s="4"/>
      <c r="J30" s="145" t="s">
        <v>48</v>
      </c>
      <c r="K30" s="129"/>
      <c r="L30" s="129"/>
      <c r="M30" s="101"/>
      <c r="N30" s="135"/>
      <c r="O30" s="135"/>
      <c r="P30" s="135"/>
      <c r="Q30" s="135"/>
      <c r="R30" s="135"/>
      <c r="S30" s="136"/>
      <c r="AC30" s="39"/>
      <c r="AD30" s="39"/>
    </row>
    <row r="31" spans="2:30" s="5" customFormat="1" ht="21" customHeight="1">
      <c r="B31" s="145" t="s">
        <v>46</v>
      </c>
      <c r="C31" s="129"/>
      <c r="D31" s="97"/>
      <c r="E31" s="130"/>
      <c r="F31" s="130"/>
      <c r="G31" s="130"/>
      <c r="H31" s="98"/>
      <c r="I31" s="4"/>
      <c r="J31" s="145" t="s">
        <v>49</v>
      </c>
      <c r="K31" s="129"/>
      <c r="L31" s="129"/>
      <c r="M31" s="101"/>
      <c r="N31" s="135"/>
      <c r="O31" s="135"/>
      <c r="P31" s="135"/>
      <c r="Q31" s="135"/>
      <c r="R31" s="135"/>
      <c r="S31" s="136"/>
      <c r="Y31" s="5" t="s">
        <v>40</v>
      </c>
      <c r="AC31" s="39"/>
      <c r="AD31" s="39"/>
    </row>
    <row r="32" spans="2:30" s="5" customFormat="1" ht="20" customHeight="1">
      <c r="B32" s="145" t="s">
        <v>46</v>
      </c>
      <c r="C32" s="129"/>
      <c r="D32" s="78"/>
      <c r="E32" s="129"/>
      <c r="F32" s="129"/>
      <c r="G32" s="129"/>
      <c r="H32" s="79"/>
      <c r="I32" s="4"/>
      <c r="J32" s="145" t="s">
        <v>49</v>
      </c>
      <c r="K32" s="129"/>
      <c r="L32" s="129"/>
      <c r="M32" s="101"/>
      <c r="N32" s="135"/>
      <c r="O32" s="135"/>
      <c r="P32" s="135"/>
      <c r="Q32" s="135"/>
      <c r="R32" s="135"/>
      <c r="S32" s="136"/>
      <c r="AC32" s="39"/>
      <c r="AD32" s="39"/>
    </row>
    <row r="33" spans="2:22" ht="19.25" customHeight="1">
      <c r="B33" s="145" t="s">
        <v>46</v>
      </c>
      <c r="C33" s="129"/>
      <c r="D33" s="97"/>
      <c r="E33" s="130"/>
      <c r="F33" s="130"/>
      <c r="G33" s="130"/>
      <c r="H33" s="98"/>
      <c r="I33" s="3"/>
      <c r="J33" s="145" t="s">
        <v>49</v>
      </c>
      <c r="K33" s="129"/>
      <c r="L33" s="129"/>
      <c r="M33" s="101"/>
      <c r="N33" s="135"/>
      <c r="O33" s="135"/>
      <c r="P33" s="135"/>
      <c r="Q33" s="135"/>
      <c r="R33" s="135"/>
      <c r="S33" s="136"/>
      <c r="T33" s="3"/>
      <c r="U33" s="3"/>
      <c r="V33" s="3"/>
    </row>
    <row r="34" spans="2:22" ht="20" customHeight="1">
      <c r="B34" s="145" t="s">
        <v>50</v>
      </c>
      <c r="C34" s="129"/>
      <c r="D34" s="78"/>
      <c r="E34" s="129"/>
      <c r="F34" s="129"/>
      <c r="G34" s="129"/>
      <c r="H34" s="79"/>
      <c r="I34" s="3"/>
      <c r="J34" s="145" t="s">
        <v>49</v>
      </c>
      <c r="K34" s="129"/>
      <c r="L34" s="129"/>
      <c r="M34" s="101"/>
      <c r="N34" s="135"/>
      <c r="O34" s="135"/>
      <c r="P34" s="135"/>
      <c r="Q34" s="135"/>
      <c r="R34" s="135"/>
      <c r="S34" s="136"/>
      <c r="T34" s="3"/>
      <c r="U34" s="3"/>
      <c r="V34" s="3"/>
    </row>
    <row r="35" spans="2:22" ht="20" customHeight="1">
      <c r="B35" s="137"/>
      <c r="C35" s="131"/>
      <c r="D35" s="80"/>
      <c r="E35" s="131"/>
      <c r="F35" s="131"/>
      <c r="G35" s="131"/>
      <c r="H35" s="81"/>
      <c r="I35" s="3"/>
      <c r="J35" s="137" t="s">
        <v>49</v>
      </c>
      <c r="K35" s="131"/>
      <c r="L35" s="131"/>
      <c r="M35" s="102"/>
      <c r="N35" s="147"/>
      <c r="O35" s="147"/>
      <c r="P35" s="147"/>
      <c r="Q35" s="147"/>
      <c r="R35" s="147"/>
      <c r="S35" s="148"/>
      <c r="T35" s="3"/>
      <c r="U35" s="3"/>
      <c r="V35" s="3"/>
    </row>
    <row r="36" spans="2:22" ht="19.25" customHeight="1">
      <c r="B36" s="160"/>
      <c r="C36" s="160"/>
      <c r="D36" s="128"/>
      <c r="E36" s="128"/>
      <c r="F36" s="128"/>
      <c r="G36" s="128"/>
      <c r="H36" s="128"/>
      <c r="I36" s="3"/>
      <c r="J36" s="128"/>
      <c r="K36" s="128"/>
      <c r="L36" s="128"/>
      <c r="M36" s="128"/>
      <c r="N36" s="128"/>
      <c r="O36" s="128"/>
      <c r="P36" s="128"/>
      <c r="Q36" s="128"/>
      <c r="R36" s="128"/>
      <c r="S36" s="128"/>
      <c r="T36" s="3"/>
      <c r="U36" s="3"/>
      <c r="V36" s="3"/>
    </row>
    <row r="37" spans="2:22" ht="18" customHeight="1">
      <c r="B37" s="138" t="s">
        <v>102</v>
      </c>
      <c r="C37" s="139"/>
      <c r="D37" s="139"/>
      <c r="E37" s="139"/>
      <c r="F37" s="139"/>
      <c r="G37" s="139"/>
      <c r="H37" s="139"/>
      <c r="I37" s="139"/>
      <c r="J37" s="139"/>
      <c r="K37" s="139"/>
      <c r="L37" s="139"/>
      <c r="M37" s="139"/>
      <c r="N37" s="139"/>
      <c r="O37" s="139"/>
      <c r="P37" s="139"/>
      <c r="Q37" s="139"/>
      <c r="R37" s="139"/>
      <c r="S37" s="140"/>
      <c r="T37" s="3"/>
      <c r="U37" s="3"/>
      <c r="V37" s="3"/>
    </row>
    <row r="38" spans="2:22" ht="18" customHeight="1">
      <c r="B38" s="132"/>
      <c r="C38" s="133"/>
      <c r="D38" s="133"/>
      <c r="E38" s="133"/>
      <c r="F38" s="133"/>
      <c r="G38" s="133"/>
      <c r="H38" s="133"/>
      <c r="I38" s="133"/>
      <c r="J38" s="133"/>
      <c r="K38" s="133"/>
      <c r="L38" s="133"/>
      <c r="M38" s="133"/>
      <c r="N38" s="133"/>
      <c r="O38" s="133"/>
      <c r="P38" s="133"/>
      <c r="Q38" s="133"/>
      <c r="R38" s="133"/>
      <c r="S38" s="134"/>
      <c r="T38" s="3"/>
      <c r="U38" s="3"/>
      <c r="V38" s="3"/>
    </row>
    <row r="39" spans="2:22" ht="14">
      <c r="B39" s="1"/>
      <c r="D39" s="77"/>
      <c r="E39" s="77"/>
      <c r="F39" s="77"/>
      <c r="G39" s="77"/>
      <c r="H39" s="24"/>
      <c r="I39" s="77"/>
      <c r="J39" s="77"/>
      <c r="K39" s="77"/>
      <c r="L39" s="77"/>
      <c r="M39" s="77"/>
      <c r="N39" s="77"/>
      <c r="O39" s="77"/>
      <c r="P39" s="77"/>
      <c r="Q39" s="77"/>
      <c r="R39" s="77"/>
      <c r="S39" s="77"/>
      <c r="T39" s="77"/>
      <c r="U39" s="77"/>
    </row>
    <row r="40" spans="2:22" ht="14">
      <c r="B40" s="23"/>
      <c r="C40" s="23"/>
      <c r="D40" s="15"/>
      <c r="E40" s="16"/>
      <c r="F40" s="16"/>
      <c r="G40" s="17"/>
      <c r="H40" s="3"/>
      <c r="I40" s="77"/>
      <c r="J40" s="77"/>
      <c r="K40" s="77"/>
      <c r="L40" s="77"/>
      <c r="M40" s="77"/>
      <c r="N40" s="77"/>
      <c r="O40" s="77"/>
      <c r="P40" s="77"/>
      <c r="Q40" s="77"/>
      <c r="R40" s="77"/>
      <c r="S40" s="77"/>
      <c r="T40" s="77"/>
      <c r="U40" s="77"/>
    </row>
    <row r="42" spans="2:22">
      <c r="E42" s="128"/>
      <c r="F42" s="128"/>
    </row>
  </sheetData>
  <mergeCells count="60">
    <mergeCell ref="B30:C30"/>
    <mergeCell ref="B31:C31"/>
    <mergeCell ref="D36:E36"/>
    <mergeCell ref="F36:H36"/>
    <mergeCell ref="B32:C32"/>
    <mergeCell ref="B33:C33"/>
    <mergeCell ref="B34:C34"/>
    <mergeCell ref="B35:C35"/>
    <mergeCell ref="B36:C36"/>
    <mergeCell ref="E30:G30"/>
    <mergeCell ref="E31:G31"/>
    <mergeCell ref="B27:C27"/>
    <mergeCell ref="B28:C28"/>
    <mergeCell ref="B29:C29"/>
    <mergeCell ref="N27:Q27"/>
    <mergeCell ref="N28:Q28"/>
    <mergeCell ref="N29:Q29"/>
    <mergeCell ref="E27:G27"/>
    <mergeCell ref="E28:G28"/>
    <mergeCell ref="E29:G29"/>
    <mergeCell ref="H1:R1"/>
    <mergeCell ref="B7:B8"/>
    <mergeCell ref="O5:R5"/>
    <mergeCell ref="J5:M5"/>
    <mergeCell ref="H2:R2"/>
    <mergeCell ref="D5:H5"/>
    <mergeCell ref="N35:Q35"/>
    <mergeCell ref="R35:S35"/>
    <mergeCell ref="R34:S34"/>
    <mergeCell ref="J30:L30"/>
    <mergeCell ref="J31:L31"/>
    <mergeCell ref="J32:L32"/>
    <mergeCell ref="J33:L33"/>
    <mergeCell ref="J34:L34"/>
    <mergeCell ref="N30:Q30"/>
    <mergeCell ref="N31:Q31"/>
    <mergeCell ref="R31:S31"/>
    <mergeCell ref="R28:S28"/>
    <mergeCell ref="R29:S29"/>
    <mergeCell ref="R30:S30"/>
    <mergeCell ref="J27:L27"/>
    <mergeCell ref="J28:L28"/>
    <mergeCell ref="J29:L29"/>
    <mergeCell ref="R27:S27"/>
    <mergeCell ref="E42:F42"/>
    <mergeCell ref="E32:G32"/>
    <mergeCell ref="E33:G33"/>
    <mergeCell ref="E34:G34"/>
    <mergeCell ref="E35:G35"/>
    <mergeCell ref="B38:S38"/>
    <mergeCell ref="N32:Q32"/>
    <mergeCell ref="N33:Q33"/>
    <mergeCell ref="N34:Q34"/>
    <mergeCell ref="R32:S32"/>
    <mergeCell ref="R33:S33"/>
    <mergeCell ref="O36:S36"/>
    <mergeCell ref="J35:L35"/>
    <mergeCell ref="J36:L36"/>
    <mergeCell ref="M36:N36"/>
    <mergeCell ref="B37:S37"/>
  </mergeCells>
  <phoneticPr fontId="25" type="noConversion"/>
  <conditionalFormatting sqref="H9:H18">
    <cfRule type="timePeriod" dxfId="26" priority="5" timePeriod="lastMonth">
      <formula>AND(MONTH(H9)=MONTH(EDATE(TODAY(),0-1)),YEAR(H9)=YEAR(EDATE(TODAY(),0-1)))</formula>
    </cfRule>
  </conditionalFormatting>
  <conditionalFormatting sqref="J9:O9">
    <cfRule type="cellIs" dxfId="25" priority="63" stopIfTrue="1" operator="lessThanOrEqual">
      <formula>0</formula>
    </cfRule>
    <cfRule type="cellIs" dxfId="24" priority="62" stopIfTrue="1" operator="between">
      <formula>1</formula>
      <formula>300</formula>
    </cfRule>
  </conditionalFormatting>
  <conditionalFormatting sqref="J10:O12">
    <cfRule type="cellIs" dxfId="23" priority="9" stopIfTrue="1" operator="lessThanOrEqual">
      <formula>0</formula>
    </cfRule>
    <cfRule type="cellIs" dxfId="22" priority="8" stopIfTrue="1" operator="between">
      <formula>1</formula>
      <formula>300</formula>
    </cfRule>
  </conditionalFormatting>
  <conditionalFormatting sqref="J13:O24">
    <cfRule type="cellIs" dxfId="21" priority="1" stopIfTrue="1" operator="between">
      <formula>1</formula>
      <formula>300</formula>
    </cfRule>
    <cfRule type="cellIs" dxfId="20" priority="2" stopIfTrue="1" operator="lessThanOrEqual">
      <formula>0</formula>
    </cfRule>
  </conditionalFormatting>
  <conditionalFormatting sqref="K12">
    <cfRule type="cellIs" dxfId="19" priority="6" stopIfTrue="1" operator="between">
      <formula>1</formula>
      <formula>300</formula>
    </cfRule>
    <cfRule type="cellIs" dxfId="18" priority="7" stopIfTrue="1" operator="lessThanOrEqual">
      <formula>0</formula>
    </cfRule>
  </conditionalFormatting>
  <dataValidations count="4">
    <dataValidation type="list" allowBlank="1" showInputMessage="1" showErrorMessage="1" errorTitle="Feil_i_vektklasse" error="Feil verdi i vektklasse" sqref="C9:C24" xr:uid="{00000000-0002-0000-0000-000000000000}">
      <formula1>"40,45,49,55,59,64,71,76,81,+81,87,+87,49,55,61,67,73,81,89,96,102,+102,109,+109"</formula1>
    </dataValidation>
    <dataValidation type="list" allowBlank="1" showInputMessage="1" showErrorMessage="1" errorTitle="Feil_i_kategori" error="Feil verdi i kategori" sqref="E9:E24" xr:uid="{00000000-0002-0000-0000-000001000000}">
      <formula1>"UM,JM,SM,UK,JK,SK,M35,M40,M45,M50,M55,M60,M65,M70,M75,M80,M85,M90,K35,K40,K45,K50,K55,K60,K65,K70,K75,K80,K85,K90"</formula1>
    </dataValidation>
    <dataValidation type="list" allowBlank="1" showInputMessage="1" showErrorMessage="1" sqref="B28:C35 J28:L35" xr:uid="{00000000-0002-0000-0000-000002000000}">
      <formula1>"Dommer,Stevnets leder,Jury,Sekretær,Speaker,Teknisk kontrollør, Chief Marshall,Tidtaker"</formula1>
    </dataValidation>
    <dataValidation type="list" allowBlank="1" showInputMessage="1" showErrorMessage="1" sqref="D5:H5" xr:uid="{00000000-0002-0000-0000-000003000000}">
      <formula1>"Nasjonalt stevne, Seriestevne,Seriestevne 5-kamp, Klubbmesterskap, Regionsmesterskap, Landsdelsmesterskap, Norgesmesterskap Senior, Norgesmesterskap Ungdom,Norgesmesterskap Junior,Norgesmesterskap Veteran,Norgesmesterskap 5-kamp,Norgesmesterskap Lag"</formula1>
    </dataValidation>
  </dataValidations>
  <pageMargins left="0.27559055118110237" right="0.35433070866141736" top="0.27559055118110237" bottom="0.27559055118110237" header="0.5" footer="0.5"/>
  <pageSetup paperSize="9" orientation="landscape" copies="2" r:id="rId1"/>
  <headerFooter alignWithMargins="0">
    <oddFooter>&amp;C&amp;1#&amp;"Calibri"&amp;10&amp;K000000Ugradert – kan deles eksternt med godkjenning fra informasjonseier. Skal ikke publiseres åpent.</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AD42"/>
  <sheetViews>
    <sheetView showGridLines="0" showZeros="0" showOutlineSymbols="0" topLeftCell="A4" zoomScaleNormal="100" zoomScaleSheetLayoutView="75" zoomScalePageLayoutView="120" workbookViewId="0">
      <selection activeCell="I29" sqref="I29"/>
    </sheetView>
  </sheetViews>
  <sheetFormatPr baseColWidth="10" defaultColWidth="9.3984375" defaultRowHeight="13"/>
  <cols>
    <col min="1" max="1" width="9.3984375" style="3"/>
    <col min="2" max="2" width="10.3984375" style="3" bestFit="1" customWidth="1"/>
    <col min="3" max="3" width="6.3984375" style="1" customWidth="1"/>
    <col min="4" max="4" width="10.3984375" style="1" customWidth="1"/>
    <col min="5" max="5" width="6.3984375" style="19" customWidth="1"/>
    <col min="6" max="6" width="12" style="1" customWidth="1"/>
    <col min="7" max="7" width="3.59765625" style="1" customWidth="1"/>
    <col min="8" max="8" width="27.59765625" style="4" customWidth="1"/>
    <col min="9" max="9" width="20.3984375" style="4" customWidth="1"/>
    <col min="10" max="10" width="7.3984375" style="1" customWidth="1"/>
    <col min="11" max="11" width="7.3984375" style="21" customWidth="1"/>
    <col min="12" max="12" width="7.3984375" style="1" customWidth="1"/>
    <col min="13" max="13" width="8.59765625" style="1" customWidth="1"/>
    <col min="14" max="15" width="7.3984375" style="1" customWidth="1"/>
    <col min="16" max="18" width="7.59765625" style="1" customWidth="1"/>
    <col min="19" max="19" width="10.59765625" style="20" customWidth="1"/>
    <col min="20" max="20" width="14" style="20" customWidth="1"/>
    <col min="21" max="21" width="7" style="20" customWidth="1"/>
    <col min="22" max="22" width="5.59765625" style="20" customWidth="1"/>
    <col min="23" max="23" width="14.3984375" style="3" customWidth="1"/>
    <col min="24" max="26" width="9.3984375" style="3" hidden="1" customWidth="1"/>
    <col min="27" max="27" width="7.59765625" style="3" hidden="1" customWidth="1"/>
    <col min="28" max="28" width="9.3984375" style="3" hidden="1" customWidth="1"/>
    <col min="29" max="30" width="9.3984375" style="2" hidden="1" customWidth="1"/>
    <col min="31" max="16384" width="9.3984375" style="3"/>
  </cols>
  <sheetData>
    <row r="1" spans="2:30" ht="53.25" customHeight="1">
      <c r="H1" s="149" t="s">
        <v>0</v>
      </c>
      <c r="I1" s="149"/>
      <c r="J1" s="149"/>
      <c r="K1" s="149"/>
      <c r="L1" s="149"/>
      <c r="M1" s="149"/>
      <c r="N1" s="149"/>
      <c r="O1" s="149"/>
      <c r="P1" s="149"/>
      <c r="Q1" s="149"/>
      <c r="R1" s="149"/>
    </row>
    <row r="2" spans="2:30" ht="24.75" customHeight="1">
      <c r="H2" s="153" t="s">
        <v>1</v>
      </c>
      <c r="I2" s="153"/>
      <c r="J2" s="153"/>
      <c r="K2" s="153"/>
      <c r="L2" s="153"/>
      <c r="M2" s="153"/>
      <c r="N2" s="153"/>
      <c r="O2" s="153"/>
      <c r="P2" s="153"/>
      <c r="Q2" s="153"/>
      <c r="R2" s="153"/>
    </row>
    <row r="3" spans="2:30">
      <c r="D3" s="32" t="s">
        <v>2</v>
      </c>
    </row>
    <row r="4" spans="2:30" ht="12" customHeight="1"/>
    <row r="5" spans="2:30" s="5" customFormat="1" ht="16">
      <c r="C5" s="27" t="s">
        <v>3</v>
      </c>
      <c r="D5" s="152"/>
      <c r="E5" s="152"/>
      <c r="F5" s="152"/>
      <c r="G5" s="152"/>
      <c r="H5" s="152"/>
      <c r="I5" s="27" t="s">
        <v>4</v>
      </c>
      <c r="J5" s="152" t="s">
        <v>63</v>
      </c>
      <c r="K5" s="152"/>
      <c r="L5" s="152"/>
      <c r="M5" s="152"/>
      <c r="N5" s="27" t="s">
        <v>6</v>
      </c>
      <c r="O5" s="152" t="s">
        <v>64</v>
      </c>
      <c r="P5" s="152"/>
      <c r="Q5" s="152"/>
      <c r="R5" s="152"/>
      <c r="S5" s="27" t="s">
        <v>7</v>
      </c>
      <c r="T5" s="104" t="s">
        <v>65</v>
      </c>
      <c r="U5" s="28" t="s">
        <v>8</v>
      </c>
      <c r="V5" s="29">
        <v>2</v>
      </c>
      <c r="AC5" s="39"/>
      <c r="AD5" s="39"/>
    </row>
    <row r="6" spans="2:30">
      <c r="AB6" s="42" t="s">
        <v>9</v>
      </c>
      <c r="AC6" s="42" t="s">
        <v>9</v>
      </c>
      <c r="AD6" s="42" t="s">
        <v>9</v>
      </c>
    </row>
    <row r="7" spans="2:30" s="1" customFormat="1" ht="14">
      <c r="B7" s="150" t="s">
        <v>10</v>
      </c>
      <c r="C7" s="11" t="s">
        <v>11</v>
      </c>
      <c r="D7" s="11" t="s">
        <v>12</v>
      </c>
      <c r="E7" s="69" t="s">
        <v>13</v>
      </c>
      <c r="F7" s="11" t="s">
        <v>14</v>
      </c>
      <c r="G7" s="11" t="s">
        <v>15</v>
      </c>
      <c r="H7" s="11" t="s">
        <v>16</v>
      </c>
      <c r="I7" s="11" t="s">
        <v>17</v>
      </c>
      <c r="J7" s="9"/>
      <c r="K7" s="71" t="s">
        <v>18</v>
      </c>
      <c r="L7" s="11"/>
      <c r="M7" s="11"/>
      <c r="N7" s="10" t="s">
        <v>19</v>
      </c>
      <c r="O7" s="11"/>
      <c r="P7" s="72" t="s">
        <v>20</v>
      </c>
      <c r="Q7" s="11"/>
      <c r="R7" s="11" t="s">
        <v>21</v>
      </c>
      <c r="S7" s="13" t="s">
        <v>22</v>
      </c>
      <c r="T7" s="74" t="s">
        <v>22</v>
      </c>
      <c r="U7" s="13" t="s">
        <v>23</v>
      </c>
      <c r="V7" s="13" t="s">
        <v>24</v>
      </c>
      <c r="W7" s="13" t="s">
        <v>25</v>
      </c>
      <c r="X7" s="2"/>
      <c r="AB7" s="43" t="s">
        <v>26</v>
      </c>
      <c r="AC7" s="43" t="s">
        <v>26</v>
      </c>
      <c r="AD7" s="43" t="s">
        <v>26</v>
      </c>
    </row>
    <row r="8" spans="2:30" s="1" customFormat="1">
      <c r="B8" s="151"/>
      <c r="C8" s="12" t="s">
        <v>27</v>
      </c>
      <c r="D8" s="12" t="s">
        <v>28</v>
      </c>
      <c r="E8" s="70" t="s">
        <v>29</v>
      </c>
      <c r="F8" s="12" t="s">
        <v>30</v>
      </c>
      <c r="G8" s="12" t="s">
        <v>31</v>
      </c>
      <c r="H8" s="12"/>
      <c r="I8" s="12"/>
      <c r="J8" s="75">
        <v>1</v>
      </c>
      <c r="K8" s="75">
        <v>2</v>
      </c>
      <c r="L8" s="76">
        <v>3</v>
      </c>
      <c r="M8" s="76">
        <v>1</v>
      </c>
      <c r="N8" s="75">
        <v>2</v>
      </c>
      <c r="O8" s="76">
        <v>3</v>
      </c>
      <c r="P8" s="73" t="s">
        <v>32</v>
      </c>
      <c r="Q8" s="12"/>
      <c r="R8" s="12" t="s">
        <v>33</v>
      </c>
      <c r="S8" s="14"/>
      <c r="T8" s="14" t="s">
        <v>34</v>
      </c>
      <c r="U8" s="14"/>
      <c r="V8" s="14"/>
      <c r="W8" s="14"/>
      <c r="Y8" s="1" t="s">
        <v>35</v>
      </c>
      <c r="Z8" s="1" t="s">
        <v>36</v>
      </c>
      <c r="AA8" s="2" t="s">
        <v>34</v>
      </c>
      <c r="AB8" s="43" t="s">
        <v>37</v>
      </c>
      <c r="AC8" s="43" t="s">
        <v>38</v>
      </c>
      <c r="AD8" s="43" t="s">
        <v>39</v>
      </c>
    </row>
    <row r="9" spans="2:30" s="8" customFormat="1" ht="20" customHeight="1">
      <c r="B9" s="68">
        <v>1965003</v>
      </c>
      <c r="C9" s="109" t="s">
        <v>61</v>
      </c>
      <c r="D9" s="82">
        <v>99.78</v>
      </c>
      <c r="E9" s="83" t="s">
        <v>107</v>
      </c>
      <c r="F9" s="112">
        <v>24011</v>
      </c>
      <c r="G9" s="113"/>
      <c r="H9" s="114" t="s">
        <v>113</v>
      </c>
      <c r="I9" s="53" t="s">
        <v>219</v>
      </c>
      <c r="J9" s="117">
        <v>85</v>
      </c>
      <c r="K9" s="115">
        <v>-88</v>
      </c>
      <c r="L9" s="116">
        <v>89</v>
      </c>
      <c r="M9" s="117">
        <v>115</v>
      </c>
      <c r="N9" s="118">
        <v>121</v>
      </c>
      <c r="O9" s="124">
        <v>-125</v>
      </c>
      <c r="P9" s="87">
        <f t="shared" ref="P9:P24" si="0">IF(MAX(J9:L9)&lt;0,0,TRUNC(MAX(J9:L9)/1)*1)</f>
        <v>89</v>
      </c>
      <c r="Q9" s="87">
        <f t="shared" ref="Q9:Q24" si="1">IF(MAX(M9:O9)&lt;0,0,TRUNC(MAX(M9:O9)/1)*1)</f>
        <v>121</v>
      </c>
      <c r="R9" s="87">
        <f t="shared" ref="R9:R24" si="2">IF(P9=0,0,IF(Q9=0,0,SUM(P9:Q9)))</f>
        <v>210</v>
      </c>
      <c r="S9" s="88">
        <f>IF(R9="","",IF(D9="","",IF((Y9="k"),IF(D9&gt;153.757,R9,IF(D9&lt;28,10^(0.787004341*LOG10(28/153.757)^2)*R9,10^(0.787004341*LOG10(D9/153.757)^2)*R9)),IF(D9&gt;193.609,R9,IF(D9&lt;32,10^(0.722762521*LOG10(32/193.609)^2)*R9,10^(0.722762521*LOG10(D9/193.609)^2)*R9)))))</f>
        <v>241.0565919242683</v>
      </c>
      <c r="T9" s="88">
        <f t="shared" ref="T9:T24" si="3">IF(AA9=1,S9*AD9,"")</f>
        <v>358.69220878331123</v>
      </c>
      <c r="U9" s="84"/>
      <c r="V9" s="83"/>
      <c r="W9" s="89">
        <f>IF(R9="","",IF(D9="","",IF((Y9="k"),IF(D9&gt;153.757,1,IF(D9&lt;28,10^(0.787004341*LOG10(28/153.757)^2),10^(0.787004341*LOG10(D9/153.757)^2))),IF(D9&gt;193.609,1,IF(D9&lt;32,10^(0.722762521*LOG10(32/193.609)^2),10^(0.722762521*LOG10(D9/193.609)^2))))))</f>
        <v>1.1478885329727062</v>
      </c>
      <c r="X9" s="30" t="str">
        <f>T5</f>
        <v>23.06.24</v>
      </c>
      <c r="Y9" s="1" t="str">
        <f t="shared" ref="Y9:Y24" si="4">IF(ISNUMBER(FIND("M",E9)),"m",IF(ISNUMBER(FIND("K",E9)),"k"))</f>
        <v>m</v>
      </c>
      <c r="Z9" s="37">
        <f t="shared" ref="Z9:Z24" si="5">IF(OR(F9="",X9=""),0,(YEAR(X9)-YEAR(F9)))</f>
        <v>59</v>
      </c>
      <c r="AA9" s="38">
        <f>IF(Z9&gt;34,1,0)</f>
        <v>1</v>
      </c>
      <c r="AB9" s="8">
        <f>IF(AA9=1,LOOKUP(Z9,'Meltzer-Faber'!A3:A63,'Meltzer-Faber'!B3:B63))</f>
        <v>1.488</v>
      </c>
      <c r="AC9" s="40">
        <f>IF(AA9=1,LOOKUP(Z9,'Meltzer-Faber'!A3:A63,'Meltzer-Faber'!C3:C63))</f>
        <v>1.665</v>
      </c>
      <c r="AD9" s="40">
        <f>IF(Y9="m",AB9,IF(Y9="k",AC9,""))</f>
        <v>1.488</v>
      </c>
    </row>
    <row r="10" spans="2:30" s="8" customFormat="1" ht="20" customHeight="1">
      <c r="B10" s="49">
        <v>1968002</v>
      </c>
      <c r="C10" s="110" t="s">
        <v>61</v>
      </c>
      <c r="D10" s="90">
        <v>99.72</v>
      </c>
      <c r="E10" s="51" t="s">
        <v>107</v>
      </c>
      <c r="F10" s="112">
        <v>25021</v>
      </c>
      <c r="G10" s="113"/>
      <c r="H10" s="114" t="s">
        <v>114</v>
      </c>
      <c r="I10" s="114" t="s">
        <v>63</v>
      </c>
      <c r="J10" s="117">
        <v>65</v>
      </c>
      <c r="K10" s="119">
        <v>-72</v>
      </c>
      <c r="L10" s="120">
        <v>72</v>
      </c>
      <c r="M10" s="117">
        <v>90</v>
      </c>
      <c r="N10" s="121">
        <v>95</v>
      </c>
      <c r="O10" s="118">
        <v>104</v>
      </c>
      <c r="P10" s="56">
        <f t="shared" si="0"/>
        <v>72</v>
      </c>
      <c r="Q10" s="56">
        <f t="shared" si="1"/>
        <v>104</v>
      </c>
      <c r="R10" s="56">
        <f t="shared" si="2"/>
        <v>176</v>
      </c>
      <c r="S10" s="57">
        <f t="shared" ref="S10:S24" si="6">IF(R10="","",IF(D10="","",IF((Y10="k"),IF(D10&gt;153.757,R10,IF(D10&lt;28,10^(0.787004341*LOG10(28/153.757)^2)*R10,10^(0.787004341*LOG10(D10/153.757)^2)*R10)),IF(D10&gt;193.609,R10,IF(D10&lt;32,10^(0.722762521*LOG10(32/193.609)^2)*R10,10^(0.722762521*LOG10(D10/193.609)^2)*R10)))))</f>
        <v>202.07898084793726</v>
      </c>
      <c r="T10" s="57">
        <f>IF(AA10=1,S10*AD10,"")</f>
        <v>285.13344197643949</v>
      </c>
      <c r="U10" s="52"/>
      <c r="V10" s="51"/>
      <c r="W10" s="58">
        <f t="shared" ref="W10:W24" si="7">IF(R10="","",IF(D10="","",IF((Y10="k"),IF(D10&gt;153.757,1,IF(D10&lt;28,10^(0.787004341*LOG10(28/153.757)^2),10^(0.787004341*LOG10(D10/153.757)^2))),IF(D10&gt;193.609,1,IF(D10&lt;32,10^(0.722762521*LOG10(32/193.609)^2),10^(0.722762521*LOG10(D10/193.609)^2))))))</f>
        <v>1.1481760275450981</v>
      </c>
      <c r="X10" s="30" t="str">
        <f>T5</f>
        <v>23.06.24</v>
      </c>
      <c r="Y10" s="1" t="str">
        <f t="shared" si="4"/>
        <v>m</v>
      </c>
      <c r="Z10" s="37">
        <f t="shared" si="5"/>
        <v>56</v>
      </c>
      <c r="AA10" s="44">
        <f>IF(Z10&gt;34,1,0)</f>
        <v>1</v>
      </c>
      <c r="AB10" s="8">
        <f>IF(AA10=1,LOOKUP(Z10,'Meltzer-Faber'!A3:A63,'Meltzer-Faber'!B3:B63))</f>
        <v>1.411</v>
      </c>
      <c r="AC10" s="40">
        <f>IF(AA10=1,LOOKUP(Z10,'Meltzer-Faber'!A3:A63,'Meltzer-Faber'!C3:C63))</f>
        <v>1.5449999999999999</v>
      </c>
      <c r="AD10" s="40">
        <f t="shared" ref="AD10:AD24" si="8">IF(Y10="m",AB10,IF(Y10="k",AC10,""))</f>
        <v>1.411</v>
      </c>
    </row>
    <row r="11" spans="2:30" s="8" customFormat="1" ht="20" customHeight="1">
      <c r="B11" s="49">
        <v>1967001</v>
      </c>
      <c r="C11" s="110" t="s">
        <v>91</v>
      </c>
      <c r="D11" s="90">
        <v>105.14</v>
      </c>
      <c r="E11" s="51" t="s">
        <v>107</v>
      </c>
      <c r="F11" s="106" t="s">
        <v>117</v>
      </c>
      <c r="G11" s="91"/>
      <c r="H11" s="92" t="s">
        <v>115</v>
      </c>
      <c r="I11" s="92" t="s">
        <v>116</v>
      </c>
      <c r="J11" s="93">
        <v>85</v>
      </c>
      <c r="K11" s="93">
        <v>92</v>
      </c>
      <c r="L11" s="93">
        <v>-97</v>
      </c>
      <c r="M11" s="93">
        <v>108</v>
      </c>
      <c r="N11" s="94">
        <v>-113</v>
      </c>
      <c r="O11" s="95" t="s">
        <v>89</v>
      </c>
      <c r="P11" s="56">
        <f t="shared" si="0"/>
        <v>92</v>
      </c>
      <c r="Q11" s="56">
        <f t="shared" si="1"/>
        <v>108</v>
      </c>
      <c r="R11" s="56">
        <f t="shared" si="2"/>
        <v>200</v>
      </c>
      <c r="S11" s="57">
        <f t="shared" si="6"/>
        <v>224.82591559079546</v>
      </c>
      <c r="T11" s="57">
        <f>IF(AA11=1,S11*AD11,"")</f>
        <v>323.07484070397311</v>
      </c>
      <c r="U11" s="52"/>
      <c r="V11" s="51"/>
      <c r="W11" s="58">
        <f t="shared" si="7"/>
        <v>1.1241295779539773</v>
      </c>
      <c r="X11" s="30" t="str">
        <f>T5</f>
        <v>23.06.24</v>
      </c>
      <c r="Y11" s="1" t="str">
        <f t="shared" si="4"/>
        <v>m</v>
      </c>
      <c r="Z11" s="37">
        <f t="shared" si="5"/>
        <v>57</v>
      </c>
      <c r="AA11" s="38">
        <f t="shared" ref="AA11:AA24" si="9">IF(Z11&gt;34,1,0)</f>
        <v>1</v>
      </c>
      <c r="AB11" s="8">
        <f>IF(AA11=1,LOOKUP(Z11,'Meltzer-Faber'!A3:A63,'Meltzer-Faber'!B3:B63))</f>
        <v>1.4370000000000001</v>
      </c>
      <c r="AC11" s="40">
        <f>IF(AA11=1,LOOKUP(Z11,'Meltzer-Faber'!A3:A63,'Meltzer-Faber'!C3:C63))</f>
        <v>1.585</v>
      </c>
      <c r="AD11" s="40">
        <f t="shared" si="8"/>
        <v>1.4370000000000001</v>
      </c>
    </row>
    <row r="12" spans="2:30" s="8" customFormat="1" ht="20" customHeight="1">
      <c r="B12" s="49">
        <v>1972004</v>
      </c>
      <c r="C12" s="110" t="s">
        <v>55</v>
      </c>
      <c r="D12" s="90">
        <v>80.459999999999994</v>
      </c>
      <c r="E12" s="51" t="s">
        <v>121</v>
      </c>
      <c r="F12" s="106" t="s">
        <v>122</v>
      </c>
      <c r="G12" s="91"/>
      <c r="H12" s="92" t="s">
        <v>118</v>
      </c>
      <c r="I12" s="92" t="s">
        <v>123</v>
      </c>
      <c r="J12" s="93">
        <v>95</v>
      </c>
      <c r="K12" s="93">
        <v>-100</v>
      </c>
      <c r="L12" s="93">
        <v>100</v>
      </c>
      <c r="M12" s="93">
        <v>115</v>
      </c>
      <c r="N12" s="94">
        <v>120</v>
      </c>
      <c r="O12" s="95">
        <v>-129</v>
      </c>
      <c r="P12" s="56">
        <f t="shared" si="0"/>
        <v>100</v>
      </c>
      <c r="Q12" s="56">
        <f t="shared" si="1"/>
        <v>120</v>
      </c>
      <c r="R12" s="56">
        <f t="shared" si="2"/>
        <v>220</v>
      </c>
      <c r="S12" s="57">
        <f t="shared" si="6"/>
        <v>280.2399115945351</v>
      </c>
      <c r="T12" s="57">
        <f>IF(AA12=1,S12*AD12,"")</f>
        <v>368.79572365840824</v>
      </c>
      <c r="U12" s="52"/>
      <c r="V12" s="51" t="s">
        <v>40</v>
      </c>
      <c r="W12" s="58">
        <f t="shared" si="7"/>
        <v>1.2738177799751595</v>
      </c>
      <c r="X12" s="30" t="str">
        <f>T5</f>
        <v>23.06.24</v>
      </c>
      <c r="Y12" s="1" t="str">
        <f t="shared" si="4"/>
        <v>m</v>
      </c>
      <c r="Z12" s="37">
        <f t="shared" si="5"/>
        <v>52</v>
      </c>
      <c r="AA12" s="38">
        <f t="shared" si="9"/>
        <v>1</v>
      </c>
      <c r="AB12" s="8">
        <f>IF(AA12=1,LOOKUP(Z12,'Meltzer-Faber'!A3:A63,'Meltzer-Faber'!B3:B63))</f>
        <v>1.3160000000000001</v>
      </c>
      <c r="AC12" s="40">
        <f>IF(AA12=1,LOOKUP(Z12,'Meltzer-Faber'!A3:A63,'Meltzer-Faber'!C3:C63))</f>
        <v>1.401</v>
      </c>
      <c r="AD12" s="40">
        <f t="shared" si="8"/>
        <v>1.3160000000000001</v>
      </c>
    </row>
    <row r="13" spans="2:30" s="8" customFormat="1" ht="20" customHeight="1">
      <c r="B13" s="49">
        <v>1974003</v>
      </c>
      <c r="C13" s="110" t="s">
        <v>62</v>
      </c>
      <c r="D13" s="50">
        <v>87.22</v>
      </c>
      <c r="E13" s="51" t="s">
        <v>121</v>
      </c>
      <c r="F13" s="107" t="s">
        <v>125</v>
      </c>
      <c r="G13" s="52"/>
      <c r="H13" s="53" t="s">
        <v>119</v>
      </c>
      <c r="I13" s="53" t="s">
        <v>146</v>
      </c>
      <c r="J13" s="54">
        <v>80</v>
      </c>
      <c r="K13" s="55">
        <v>-85</v>
      </c>
      <c r="L13" s="54">
        <v>-85</v>
      </c>
      <c r="M13" s="54">
        <v>100</v>
      </c>
      <c r="N13" s="54">
        <v>-105</v>
      </c>
      <c r="O13" s="54">
        <v>-109</v>
      </c>
      <c r="P13" s="56">
        <f t="shared" si="0"/>
        <v>80</v>
      </c>
      <c r="Q13" s="56">
        <f t="shared" si="1"/>
        <v>100</v>
      </c>
      <c r="R13" s="56">
        <f t="shared" si="2"/>
        <v>180</v>
      </c>
      <c r="S13" s="57">
        <f t="shared" si="6"/>
        <v>219.76250102005133</v>
      </c>
      <c r="T13" s="57">
        <f t="shared" si="3"/>
        <v>281.07623880464564</v>
      </c>
      <c r="U13" s="52"/>
      <c r="V13" s="51" t="s">
        <v>40</v>
      </c>
      <c r="W13" s="58">
        <f t="shared" si="7"/>
        <v>1.2209027834447297</v>
      </c>
      <c r="X13" s="30" t="str">
        <f>T5</f>
        <v>23.06.24</v>
      </c>
      <c r="Y13" s="1" t="str">
        <f t="shared" si="4"/>
        <v>m</v>
      </c>
      <c r="Z13" s="37">
        <f t="shared" si="5"/>
        <v>50</v>
      </c>
      <c r="AA13" s="38">
        <f t="shared" si="9"/>
        <v>1</v>
      </c>
      <c r="AB13" s="8">
        <f>IF(AA13=1,LOOKUP(Z13,'Meltzer-Faber'!A3:A63,'Meltzer-Faber'!B3:B63))</f>
        <v>1.2789999999999999</v>
      </c>
      <c r="AC13" s="40">
        <f>IF(AA13=1,LOOKUP(Z13,'Meltzer-Faber'!A3:A63,'Meltzer-Faber'!C3:C63))</f>
        <v>1.34</v>
      </c>
      <c r="AD13" s="40">
        <f t="shared" si="8"/>
        <v>1.2789999999999999</v>
      </c>
    </row>
    <row r="14" spans="2:30" s="8" customFormat="1" ht="20" customHeight="1">
      <c r="B14" s="49">
        <v>1974001</v>
      </c>
      <c r="C14" s="110" t="s">
        <v>60</v>
      </c>
      <c r="D14" s="50">
        <v>93.64</v>
      </c>
      <c r="E14" s="51" t="s">
        <v>121</v>
      </c>
      <c r="F14" s="107" t="s">
        <v>127</v>
      </c>
      <c r="G14" s="52"/>
      <c r="H14" s="53" t="s">
        <v>126</v>
      </c>
      <c r="I14" s="53" t="s">
        <v>120</v>
      </c>
      <c r="J14" s="54">
        <v>-85</v>
      </c>
      <c r="K14" s="55">
        <v>85</v>
      </c>
      <c r="L14" s="54">
        <v>-90</v>
      </c>
      <c r="M14" s="54">
        <v>110</v>
      </c>
      <c r="N14" s="54">
        <v>115</v>
      </c>
      <c r="O14" s="54">
        <v>120</v>
      </c>
      <c r="P14" s="56">
        <f t="shared" si="0"/>
        <v>85</v>
      </c>
      <c r="Q14" s="56">
        <f t="shared" si="1"/>
        <v>120</v>
      </c>
      <c r="R14" s="56">
        <f t="shared" si="2"/>
        <v>205</v>
      </c>
      <c r="S14" s="57">
        <f t="shared" si="6"/>
        <v>241.92540018980796</v>
      </c>
      <c r="T14" s="57">
        <f t="shared" si="3"/>
        <v>309.42258684276436</v>
      </c>
      <c r="U14" s="52"/>
      <c r="V14" s="51" t="s">
        <v>40</v>
      </c>
      <c r="W14" s="58">
        <f t="shared" si="7"/>
        <v>1.1801239033649169</v>
      </c>
      <c r="X14" s="30" t="str">
        <f>T5</f>
        <v>23.06.24</v>
      </c>
      <c r="Y14" s="1" t="str">
        <f t="shared" si="4"/>
        <v>m</v>
      </c>
      <c r="Z14" s="37">
        <f t="shared" si="5"/>
        <v>50</v>
      </c>
      <c r="AA14" s="38">
        <f t="shared" si="9"/>
        <v>1</v>
      </c>
      <c r="AB14" s="8">
        <f>IF(AA14=1,LOOKUP(Z14,'Meltzer-Faber'!A3:A63,'Meltzer-Faber'!B3:B63))</f>
        <v>1.2789999999999999</v>
      </c>
      <c r="AC14" s="40">
        <f>IF(AA14=1,LOOKUP(Z14,'Meltzer-Faber'!A3:A63,'Meltzer-Faber'!C3:C63))</f>
        <v>1.34</v>
      </c>
      <c r="AD14" s="40">
        <f t="shared" si="8"/>
        <v>1.2789999999999999</v>
      </c>
    </row>
    <row r="15" spans="2:30" s="8" customFormat="1" ht="20" customHeight="1">
      <c r="B15" s="49">
        <v>1973004</v>
      </c>
      <c r="C15" s="110" t="s">
        <v>60</v>
      </c>
      <c r="D15" s="50">
        <v>91.38</v>
      </c>
      <c r="E15" s="51" t="s">
        <v>121</v>
      </c>
      <c r="F15" s="107" t="s">
        <v>128</v>
      </c>
      <c r="G15" s="52"/>
      <c r="H15" s="53" t="s">
        <v>129</v>
      </c>
      <c r="I15" s="53" t="s">
        <v>120</v>
      </c>
      <c r="J15" s="54">
        <v>80</v>
      </c>
      <c r="K15" s="55">
        <v>-85</v>
      </c>
      <c r="L15" s="54">
        <v>-85</v>
      </c>
      <c r="M15" s="54">
        <v>95</v>
      </c>
      <c r="N15" s="54">
        <v>100</v>
      </c>
      <c r="O15" s="54">
        <v>105</v>
      </c>
      <c r="P15" s="56">
        <f t="shared" si="0"/>
        <v>80</v>
      </c>
      <c r="Q15" s="56">
        <f t="shared" si="1"/>
        <v>105</v>
      </c>
      <c r="R15" s="56">
        <f t="shared" si="2"/>
        <v>185</v>
      </c>
      <c r="S15" s="57">
        <f t="shared" si="6"/>
        <v>220.81018256334758</v>
      </c>
      <c r="T15" s="57">
        <f t="shared" si="3"/>
        <v>286.39080678466178</v>
      </c>
      <c r="U15" s="52"/>
      <c r="V15" s="51"/>
      <c r="W15" s="58">
        <f t="shared" si="7"/>
        <v>1.1935685543964734</v>
      </c>
      <c r="X15" s="30" t="str">
        <f>T5</f>
        <v>23.06.24</v>
      </c>
      <c r="Y15" s="1" t="str">
        <f t="shared" si="4"/>
        <v>m</v>
      </c>
      <c r="Z15" s="37">
        <f t="shared" si="5"/>
        <v>51</v>
      </c>
      <c r="AA15" s="38">
        <f t="shared" si="9"/>
        <v>1</v>
      </c>
      <c r="AB15" s="8">
        <f>IF(AA15=1,LOOKUP(Z15,'Meltzer-Faber'!A3:A63,'Meltzer-Faber'!B3:B63))</f>
        <v>1.2969999999999999</v>
      </c>
      <c r="AC15" s="40">
        <f>IF(AA15=1,LOOKUP(Z15,'Meltzer-Faber'!A3:A63,'Meltzer-Faber'!C3:C63))</f>
        <v>1.369</v>
      </c>
      <c r="AD15" s="40">
        <f t="shared" si="8"/>
        <v>1.2969999999999999</v>
      </c>
    </row>
    <row r="16" spans="2:30" s="8" customFormat="1" ht="20" customHeight="1">
      <c r="B16" s="49">
        <v>1978008</v>
      </c>
      <c r="C16" s="110" t="s">
        <v>55</v>
      </c>
      <c r="D16" s="50">
        <v>80.48</v>
      </c>
      <c r="E16" s="51" t="s">
        <v>54</v>
      </c>
      <c r="F16" s="107" t="s">
        <v>132</v>
      </c>
      <c r="G16" s="52"/>
      <c r="H16" s="53" t="s">
        <v>130</v>
      </c>
      <c r="I16" s="53" t="s">
        <v>131</v>
      </c>
      <c r="J16" s="54">
        <v>117</v>
      </c>
      <c r="K16" s="55">
        <v>123</v>
      </c>
      <c r="L16" s="54">
        <v>125</v>
      </c>
      <c r="M16" s="54">
        <v>130</v>
      </c>
      <c r="N16" s="54">
        <v>135</v>
      </c>
      <c r="O16" s="54">
        <v>140</v>
      </c>
      <c r="P16" s="56">
        <f t="shared" si="0"/>
        <v>125</v>
      </c>
      <c r="Q16" s="56">
        <f t="shared" si="1"/>
        <v>140</v>
      </c>
      <c r="R16" s="56">
        <f t="shared" si="2"/>
        <v>265</v>
      </c>
      <c r="S16" s="57">
        <f t="shared" si="6"/>
        <v>337.51547335444411</v>
      </c>
      <c r="T16" s="57">
        <f t="shared" si="3"/>
        <v>411.09384654571289</v>
      </c>
      <c r="U16" s="52"/>
      <c r="V16" s="51"/>
      <c r="W16" s="58">
        <f t="shared" si="7"/>
        <v>1.2736432956771475</v>
      </c>
      <c r="X16" s="30" t="str">
        <f>T5</f>
        <v>23.06.24</v>
      </c>
      <c r="Y16" s="1" t="str">
        <f t="shared" si="4"/>
        <v>m</v>
      </c>
      <c r="Z16" s="37">
        <f t="shared" si="5"/>
        <v>46</v>
      </c>
      <c r="AA16" s="38">
        <f t="shared" si="9"/>
        <v>1</v>
      </c>
      <c r="AB16" s="8">
        <f>IF(AA16=1,LOOKUP(Z16,'Meltzer-Faber'!A3:A63,'Meltzer-Faber'!B3:B63))</f>
        <v>1.218</v>
      </c>
      <c r="AC16" s="40">
        <f>IF(AA16=1,LOOKUP(Z16,'Meltzer-Faber'!A3:A63,'Meltzer-Faber'!C3:C63))</f>
        <v>1.244</v>
      </c>
      <c r="AD16" s="40">
        <f t="shared" si="8"/>
        <v>1.218</v>
      </c>
    </row>
    <row r="17" spans="2:30" s="8" customFormat="1" ht="20" customHeight="1">
      <c r="B17" s="49">
        <v>1978001</v>
      </c>
      <c r="C17" s="110" t="s">
        <v>55</v>
      </c>
      <c r="D17" s="50">
        <v>78.62</v>
      </c>
      <c r="E17" s="51" t="s">
        <v>54</v>
      </c>
      <c r="F17" s="107" t="s">
        <v>56</v>
      </c>
      <c r="G17" s="52"/>
      <c r="H17" s="53" t="s">
        <v>41</v>
      </c>
      <c r="I17" s="53" t="s">
        <v>5</v>
      </c>
      <c r="J17" s="54">
        <v>75</v>
      </c>
      <c r="K17" s="55">
        <v>78</v>
      </c>
      <c r="L17" s="54">
        <v>81</v>
      </c>
      <c r="M17" s="54">
        <v>95</v>
      </c>
      <c r="N17" s="54">
        <v>-105</v>
      </c>
      <c r="O17" s="54">
        <v>-105</v>
      </c>
      <c r="P17" s="56">
        <f t="shared" si="0"/>
        <v>81</v>
      </c>
      <c r="Q17" s="56">
        <f t="shared" si="1"/>
        <v>95</v>
      </c>
      <c r="R17" s="56">
        <f t="shared" si="2"/>
        <v>176</v>
      </c>
      <c r="S17" s="57">
        <f t="shared" si="6"/>
        <v>227.10739644013734</v>
      </c>
      <c r="T17" s="57">
        <f t="shared" si="3"/>
        <v>276.61680886408726</v>
      </c>
      <c r="U17" s="52"/>
      <c r="V17" s="51"/>
      <c r="W17" s="58">
        <f t="shared" si="7"/>
        <v>1.2903829343189621</v>
      </c>
      <c r="X17" s="30" t="str">
        <f>T5</f>
        <v>23.06.24</v>
      </c>
      <c r="Y17" s="1" t="str">
        <f t="shared" si="4"/>
        <v>m</v>
      </c>
      <c r="Z17" s="37">
        <f t="shared" si="5"/>
        <v>46</v>
      </c>
      <c r="AA17" s="38">
        <f t="shared" si="9"/>
        <v>1</v>
      </c>
      <c r="AB17" s="8">
        <f>IF(AA17=1,LOOKUP(Z17,'Meltzer-Faber'!A3:A63,'Meltzer-Faber'!B3:B63))</f>
        <v>1.218</v>
      </c>
      <c r="AC17" s="40">
        <f>IF(AA17=1,LOOKUP(Z17,'Meltzer-Faber'!A3:A63,'Meltzer-Faber'!C3:C63))</f>
        <v>1.244</v>
      </c>
      <c r="AD17" s="40">
        <f t="shared" si="8"/>
        <v>1.218</v>
      </c>
    </row>
    <row r="18" spans="2:30" s="8" customFormat="1" ht="20" customHeight="1">
      <c r="B18" s="49">
        <v>1979011</v>
      </c>
      <c r="C18" s="110" t="s">
        <v>62</v>
      </c>
      <c r="D18" s="50">
        <v>88.02</v>
      </c>
      <c r="E18" s="51" t="s">
        <v>54</v>
      </c>
      <c r="F18" s="107" t="s">
        <v>134</v>
      </c>
      <c r="G18" s="52"/>
      <c r="H18" s="53" t="s">
        <v>133</v>
      </c>
      <c r="I18" s="53" t="s">
        <v>96</v>
      </c>
      <c r="J18" s="54">
        <v>70</v>
      </c>
      <c r="K18" s="55">
        <v>-75</v>
      </c>
      <c r="L18" s="54">
        <v>-80</v>
      </c>
      <c r="M18" s="54">
        <v>100</v>
      </c>
      <c r="N18" s="54">
        <v>103</v>
      </c>
      <c r="O18" s="54">
        <v>-110</v>
      </c>
      <c r="P18" s="56">
        <f t="shared" si="0"/>
        <v>70</v>
      </c>
      <c r="Q18" s="56">
        <f t="shared" si="1"/>
        <v>103</v>
      </c>
      <c r="R18" s="56">
        <f t="shared" si="2"/>
        <v>173</v>
      </c>
      <c r="S18" s="57">
        <f t="shared" si="6"/>
        <v>210.25848711036838</v>
      </c>
      <c r="T18" s="57">
        <f t="shared" si="3"/>
        <v>252.94095999377316</v>
      </c>
      <c r="U18" s="52"/>
      <c r="V18" s="51" t="s">
        <v>40</v>
      </c>
      <c r="W18" s="58">
        <f t="shared" si="7"/>
        <v>1.2153669775165803</v>
      </c>
      <c r="X18" s="30" t="str">
        <f>T5</f>
        <v>23.06.24</v>
      </c>
      <c r="Y18" s="1" t="str">
        <f t="shared" si="4"/>
        <v>m</v>
      </c>
      <c r="Z18" s="37">
        <f t="shared" si="5"/>
        <v>45</v>
      </c>
      <c r="AA18" s="38">
        <f t="shared" si="9"/>
        <v>1</v>
      </c>
      <c r="AB18" s="8">
        <f>IF(AA18=1,LOOKUP(Z18,'Meltzer-Faber'!A3:A63,'Meltzer-Faber'!B3:B63))</f>
        <v>1.2030000000000001</v>
      </c>
      <c r="AC18" s="40">
        <f>IF(AA18=1,LOOKUP(Z18,'Meltzer-Faber'!A3:A63,'Meltzer-Faber'!C3:C63))</f>
        <v>1.2230000000000001</v>
      </c>
      <c r="AD18" s="40">
        <f t="shared" si="8"/>
        <v>1.2030000000000001</v>
      </c>
    </row>
    <row r="19" spans="2:30" s="8" customFormat="1" ht="20" customHeight="1">
      <c r="B19" s="49">
        <v>1983013</v>
      </c>
      <c r="C19" s="110" t="s">
        <v>55</v>
      </c>
      <c r="D19" s="50">
        <v>78.260000000000005</v>
      </c>
      <c r="E19" s="51" t="s">
        <v>135</v>
      </c>
      <c r="F19" s="107" t="s">
        <v>137</v>
      </c>
      <c r="G19" s="52"/>
      <c r="H19" s="53" t="s">
        <v>136</v>
      </c>
      <c r="I19" s="53" t="s">
        <v>96</v>
      </c>
      <c r="J19" s="54">
        <v>-81</v>
      </c>
      <c r="K19" s="55">
        <v>81</v>
      </c>
      <c r="L19" s="54">
        <v>-84</v>
      </c>
      <c r="M19" s="54">
        <v>95</v>
      </c>
      <c r="N19" s="54">
        <v>-101</v>
      </c>
      <c r="O19" s="54">
        <v>101</v>
      </c>
      <c r="P19" s="56">
        <f t="shared" si="0"/>
        <v>81</v>
      </c>
      <c r="Q19" s="56">
        <f t="shared" si="1"/>
        <v>101</v>
      </c>
      <c r="R19" s="56">
        <f t="shared" si="2"/>
        <v>182</v>
      </c>
      <c r="S19" s="57">
        <f t="shared" si="6"/>
        <v>235.46185219184386</v>
      </c>
      <c r="T19" s="57">
        <f t="shared" si="3"/>
        <v>270.54566816842862</v>
      </c>
      <c r="U19" s="52"/>
      <c r="V19" s="51"/>
      <c r="W19" s="58">
        <f t="shared" si="7"/>
        <v>1.2937464406145267</v>
      </c>
      <c r="X19" s="30" t="str">
        <f>T5</f>
        <v>23.06.24</v>
      </c>
      <c r="Y19" s="1" t="str">
        <f t="shared" si="4"/>
        <v>m</v>
      </c>
      <c r="Z19" s="37">
        <f t="shared" si="5"/>
        <v>41</v>
      </c>
      <c r="AA19" s="38">
        <f t="shared" si="9"/>
        <v>1</v>
      </c>
      <c r="AB19" s="8">
        <f>IF(AA19=1,LOOKUP(Z19,'Meltzer-Faber'!A3:A63,'Meltzer-Faber'!B3:B63))</f>
        <v>1.149</v>
      </c>
      <c r="AC19" s="40">
        <f>IF(AA19=1,LOOKUP(Z19,'Meltzer-Faber'!A3:A63,'Meltzer-Faber'!C3:C63))</f>
        <v>1.153</v>
      </c>
      <c r="AD19" s="40">
        <f t="shared" si="8"/>
        <v>1.149</v>
      </c>
    </row>
    <row r="20" spans="2:30" s="8" customFormat="1" ht="20" customHeight="1">
      <c r="B20" s="49">
        <v>1980005</v>
      </c>
      <c r="C20" s="110" t="s">
        <v>62</v>
      </c>
      <c r="D20" s="50">
        <v>87.38</v>
      </c>
      <c r="E20" s="51" t="s">
        <v>135</v>
      </c>
      <c r="F20" s="107" t="s">
        <v>139</v>
      </c>
      <c r="G20" s="52"/>
      <c r="H20" s="53" t="s">
        <v>138</v>
      </c>
      <c r="I20" s="53" t="s">
        <v>63</v>
      </c>
      <c r="J20" s="54">
        <v>105</v>
      </c>
      <c r="K20" s="55">
        <v>-115</v>
      </c>
      <c r="L20" s="54">
        <v>-115</v>
      </c>
      <c r="M20" s="54">
        <v>128</v>
      </c>
      <c r="N20" s="54">
        <v>138</v>
      </c>
      <c r="O20" s="54">
        <v>-144</v>
      </c>
      <c r="P20" s="56">
        <f t="shared" si="0"/>
        <v>105</v>
      </c>
      <c r="Q20" s="56">
        <f t="shared" si="1"/>
        <v>138</v>
      </c>
      <c r="R20" s="56">
        <f t="shared" si="2"/>
        <v>243</v>
      </c>
      <c r="S20" s="57">
        <f t="shared" si="6"/>
        <v>296.40761681752292</v>
      </c>
      <c r="T20" s="57">
        <f t="shared" si="3"/>
        <v>352.4286563960348</v>
      </c>
      <c r="U20" s="52"/>
      <c r="V20" s="51"/>
      <c r="W20" s="58">
        <f t="shared" si="7"/>
        <v>1.219784431347831</v>
      </c>
      <c r="X20" s="30" t="str">
        <f>T5</f>
        <v>23.06.24</v>
      </c>
      <c r="Y20" s="1" t="str">
        <f t="shared" si="4"/>
        <v>m</v>
      </c>
      <c r="Z20" s="37">
        <f t="shared" si="5"/>
        <v>44</v>
      </c>
      <c r="AA20" s="38">
        <f t="shared" si="9"/>
        <v>1</v>
      </c>
      <c r="AB20" s="8">
        <f>IF(AA20=1,LOOKUP(Z20,'Meltzer-Faber'!A3:A63,'Meltzer-Faber'!B3:B63))</f>
        <v>1.1890000000000001</v>
      </c>
      <c r="AC20" s="40">
        <f>IF(AA20=1,LOOKUP(Z20,'Meltzer-Faber'!A3:A63,'Meltzer-Faber'!C3:C63))</f>
        <v>1.2050000000000001</v>
      </c>
      <c r="AD20" s="40">
        <f t="shared" si="8"/>
        <v>1.1890000000000001</v>
      </c>
    </row>
    <row r="21" spans="2:30" s="8" customFormat="1" ht="20" customHeight="1">
      <c r="B21" s="49">
        <v>1983007</v>
      </c>
      <c r="C21" s="110" t="s">
        <v>62</v>
      </c>
      <c r="D21" s="50">
        <v>87.38</v>
      </c>
      <c r="E21" s="51" t="s">
        <v>135</v>
      </c>
      <c r="F21" s="107" t="s">
        <v>141</v>
      </c>
      <c r="G21" s="52"/>
      <c r="H21" s="53" t="s">
        <v>140</v>
      </c>
      <c r="I21" s="53" t="s">
        <v>96</v>
      </c>
      <c r="J21" s="54">
        <v>85</v>
      </c>
      <c r="K21" s="55">
        <v>90</v>
      </c>
      <c r="L21" s="54">
        <v>-94</v>
      </c>
      <c r="M21" s="54">
        <v>105</v>
      </c>
      <c r="N21" s="54">
        <v>-110</v>
      </c>
      <c r="O21" s="54">
        <v>112</v>
      </c>
      <c r="P21" s="56">
        <f t="shared" si="0"/>
        <v>90</v>
      </c>
      <c r="Q21" s="56">
        <f t="shared" si="1"/>
        <v>112</v>
      </c>
      <c r="R21" s="56">
        <f t="shared" si="2"/>
        <v>202</v>
      </c>
      <c r="S21" s="57">
        <f t="shared" si="6"/>
        <v>246.39645513226185</v>
      </c>
      <c r="T21" s="57">
        <f t="shared" si="3"/>
        <v>283.10952694696886</v>
      </c>
      <c r="U21" s="52"/>
      <c r="V21" s="51"/>
      <c r="W21" s="58">
        <f t="shared" si="7"/>
        <v>1.219784431347831</v>
      </c>
      <c r="X21" s="30" t="str">
        <f>T5</f>
        <v>23.06.24</v>
      </c>
      <c r="Y21" s="1" t="str">
        <f t="shared" si="4"/>
        <v>m</v>
      </c>
      <c r="Z21" s="37">
        <f t="shared" si="5"/>
        <v>41</v>
      </c>
      <c r="AA21" s="38">
        <f t="shared" si="9"/>
        <v>1</v>
      </c>
      <c r="AB21" s="8">
        <f>IF(AA21=1,LOOKUP(Z21,'Meltzer-Faber'!A3:A63,'Meltzer-Faber'!B3:B63))</f>
        <v>1.149</v>
      </c>
      <c r="AC21" s="40">
        <f>IF(AA21=1,LOOKUP(Z21,'Meltzer-Faber'!A3:A63,'Meltzer-Faber'!C3:C63))</f>
        <v>1.153</v>
      </c>
      <c r="AD21" s="40">
        <f t="shared" si="8"/>
        <v>1.149</v>
      </c>
    </row>
    <row r="22" spans="2:30" s="8" customFormat="1" ht="20" customHeight="1">
      <c r="B22" s="49">
        <v>1985001</v>
      </c>
      <c r="C22" s="110" t="s">
        <v>142</v>
      </c>
      <c r="D22" s="50">
        <v>65.5</v>
      </c>
      <c r="E22" s="51" t="s">
        <v>58</v>
      </c>
      <c r="F22" s="107" t="s">
        <v>143</v>
      </c>
      <c r="G22" s="52"/>
      <c r="H22" s="53" t="s">
        <v>144</v>
      </c>
      <c r="I22" s="53" t="s">
        <v>145</v>
      </c>
      <c r="J22" s="54">
        <v>-85</v>
      </c>
      <c r="K22" s="55">
        <v>-85</v>
      </c>
      <c r="L22" s="54">
        <v>85</v>
      </c>
      <c r="M22" s="54">
        <v>105</v>
      </c>
      <c r="N22" s="54">
        <v>-110</v>
      </c>
      <c r="O22" s="54">
        <v>113</v>
      </c>
      <c r="P22" s="56">
        <f t="shared" si="0"/>
        <v>85</v>
      </c>
      <c r="Q22" s="56">
        <f t="shared" si="1"/>
        <v>113</v>
      </c>
      <c r="R22" s="56">
        <f t="shared" si="2"/>
        <v>198</v>
      </c>
      <c r="S22" s="57">
        <f t="shared" si="6"/>
        <v>286.27843950418469</v>
      </c>
      <c r="T22" s="57">
        <f t="shared" si="3"/>
        <v>321.20440912369526</v>
      </c>
      <c r="U22" s="52"/>
      <c r="V22" s="51"/>
      <c r="W22" s="58">
        <f t="shared" si="7"/>
        <v>1.4458507045665894</v>
      </c>
      <c r="X22" s="30" t="str">
        <f>T5</f>
        <v>23.06.24</v>
      </c>
      <c r="Y22" s="1" t="str">
        <f t="shared" si="4"/>
        <v>m</v>
      </c>
      <c r="Z22" s="37">
        <f t="shared" si="5"/>
        <v>39</v>
      </c>
      <c r="AA22" s="38">
        <f t="shared" si="9"/>
        <v>1</v>
      </c>
      <c r="AB22" s="8">
        <f>IF(AA22=1,LOOKUP(Z22,'Meltzer-Faber'!A3:A63,'Meltzer-Faber'!B3:B63))</f>
        <v>1.1220000000000001</v>
      </c>
      <c r="AC22" s="40">
        <f>IF(AA22=1,LOOKUP(Z22,'Meltzer-Faber'!A3:A63,'Meltzer-Faber'!C3:C63))</f>
        <v>1.1240000000000001</v>
      </c>
      <c r="AD22" s="40">
        <f t="shared" si="8"/>
        <v>1.1220000000000001</v>
      </c>
    </row>
    <row r="23" spans="2:30" s="8" customFormat="1" ht="20" customHeight="1">
      <c r="B23" s="49">
        <v>1986004</v>
      </c>
      <c r="C23" s="110" t="s">
        <v>55</v>
      </c>
      <c r="D23" s="50">
        <v>80.3</v>
      </c>
      <c r="E23" s="51" t="s">
        <v>58</v>
      </c>
      <c r="F23" s="107" t="s">
        <v>148</v>
      </c>
      <c r="G23" s="52"/>
      <c r="H23" s="53" t="s">
        <v>147</v>
      </c>
      <c r="I23" s="53" t="s">
        <v>146</v>
      </c>
      <c r="J23" s="54">
        <v>83</v>
      </c>
      <c r="K23" s="55">
        <v>86</v>
      </c>
      <c r="L23" s="54">
        <v>-90</v>
      </c>
      <c r="M23" s="54">
        <v>-112</v>
      </c>
      <c r="N23" s="54">
        <v>-112</v>
      </c>
      <c r="O23" s="54">
        <v>112</v>
      </c>
      <c r="P23" s="56">
        <f t="shared" si="0"/>
        <v>86</v>
      </c>
      <c r="Q23" s="56">
        <f t="shared" si="1"/>
        <v>112</v>
      </c>
      <c r="R23" s="56">
        <f t="shared" si="2"/>
        <v>198</v>
      </c>
      <c r="S23" s="57">
        <f t="shared" si="6"/>
        <v>252.49313715666096</v>
      </c>
      <c r="T23" s="57">
        <f t="shared" si="3"/>
        <v>280.01488910673703</v>
      </c>
      <c r="U23" s="52"/>
      <c r="V23" s="51"/>
      <c r="W23" s="58">
        <f t="shared" si="7"/>
        <v>1.2752178644275807</v>
      </c>
      <c r="X23" s="30" t="str">
        <f>T5</f>
        <v>23.06.24</v>
      </c>
      <c r="Y23" s="1" t="str">
        <f t="shared" si="4"/>
        <v>m</v>
      </c>
      <c r="Z23" s="37">
        <f t="shared" si="5"/>
        <v>38</v>
      </c>
      <c r="AA23" s="38">
        <f t="shared" si="9"/>
        <v>1</v>
      </c>
      <c r="AB23" s="8">
        <f>IF(AA23=1,LOOKUP(Z23,'Meltzer-Faber'!A3:A63,'Meltzer-Faber'!B3:B63))</f>
        <v>1.109</v>
      </c>
      <c r="AC23" s="40">
        <f>IF(AA23=1,LOOKUP(Z23,'Meltzer-Faber'!A3:A63,'Meltzer-Faber'!C3:C63))</f>
        <v>1.1100000000000001</v>
      </c>
      <c r="AD23" s="40">
        <f t="shared" si="8"/>
        <v>1.109</v>
      </c>
    </row>
    <row r="24" spans="2:30" s="8" customFormat="1" ht="20" customHeight="1">
      <c r="B24" s="59">
        <v>1985012</v>
      </c>
      <c r="C24" s="111" t="s">
        <v>61</v>
      </c>
      <c r="D24" s="60">
        <v>98.7</v>
      </c>
      <c r="E24" s="61" t="s">
        <v>58</v>
      </c>
      <c r="F24" s="108" t="s">
        <v>149</v>
      </c>
      <c r="G24" s="62"/>
      <c r="H24" s="63" t="s">
        <v>150</v>
      </c>
      <c r="I24" s="53" t="s">
        <v>96</v>
      </c>
      <c r="J24" s="64">
        <v>105</v>
      </c>
      <c r="K24" s="65">
        <v>-110</v>
      </c>
      <c r="L24" s="64">
        <v>-112</v>
      </c>
      <c r="M24" s="64">
        <v>-120</v>
      </c>
      <c r="N24" s="64">
        <v>-125</v>
      </c>
      <c r="O24" s="64">
        <v>125</v>
      </c>
      <c r="P24" s="66">
        <f t="shared" si="0"/>
        <v>105</v>
      </c>
      <c r="Q24" s="66">
        <f t="shared" si="1"/>
        <v>125</v>
      </c>
      <c r="R24" s="66">
        <f t="shared" si="2"/>
        <v>230</v>
      </c>
      <c r="S24" s="67">
        <f t="shared" si="6"/>
        <v>265.22259752656606</v>
      </c>
      <c r="T24" s="67">
        <f t="shared" si="3"/>
        <v>294.13186065696175</v>
      </c>
      <c r="U24" s="62"/>
      <c r="V24" s="61"/>
      <c r="W24" s="96">
        <f t="shared" si="7"/>
        <v>1.1531417283763741</v>
      </c>
      <c r="X24" s="30" t="str">
        <f>T5</f>
        <v>23.06.24</v>
      </c>
      <c r="Y24" s="1" t="str">
        <f t="shared" si="4"/>
        <v>m</v>
      </c>
      <c r="Z24" s="37">
        <f t="shared" si="5"/>
        <v>38</v>
      </c>
      <c r="AA24" s="38">
        <f t="shared" si="9"/>
        <v>1</v>
      </c>
      <c r="AB24" s="8">
        <f>IF(AA24=1,LOOKUP(Z24,'Meltzer-Faber'!A3:A63,'Meltzer-Faber'!B3:B63))</f>
        <v>1.109</v>
      </c>
      <c r="AC24" s="40">
        <f>IF(AA24=1,LOOKUP(Z24,'Meltzer-Faber'!A3:A63,'Meltzer-Faber'!C3:C63))</f>
        <v>1.1100000000000001</v>
      </c>
      <c r="AD24" s="40">
        <f t="shared" si="8"/>
        <v>1.109</v>
      </c>
    </row>
    <row r="25" spans="2:30" s="6" customFormat="1" ht="19.25" customHeight="1">
      <c r="D25" s="45"/>
      <c r="E25" s="46"/>
      <c r="F25" s="7"/>
      <c r="G25" s="7"/>
      <c r="J25" s="47"/>
      <c r="K25" s="48"/>
      <c r="L25" s="47"/>
      <c r="M25" s="47" t="s">
        <v>40</v>
      </c>
      <c r="N25" s="47"/>
      <c r="O25" s="47"/>
      <c r="P25" s="46"/>
      <c r="Q25" s="46"/>
      <c r="R25" s="46"/>
      <c r="S25" s="22"/>
      <c r="T25" s="22"/>
      <c r="U25" s="22"/>
      <c r="V25" s="22"/>
      <c r="W25" s="7"/>
      <c r="X25" s="1"/>
      <c r="Y25" s="25"/>
      <c r="Z25" s="37">
        <f>(YEAR(X25)-YEAR(F25))</f>
        <v>0</v>
      </c>
      <c r="AA25" s="38">
        <f t="shared" ref="AA25" si="10">IF(Z27&gt;34,1,0)</f>
        <v>0</v>
      </c>
      <c r="AC25" s="7"/>
      <c r="AD25" s="7"/>
    </row>
    <row r="26" spans="2:30" s="6" customFormat="1" ht="21" customHeight="1">
      <c r="D26" s="45"/>
      <c r="E26" s="46"/>
      <c r="F26" s="7"/>
      <c r="G26" s="7"/>
      <c r="J26" s="47"/>
      <c r="K26" s="48"/>
      <c r="L26" s="47"/>
      <c r="M26" s="47"/>
      <c r="N26" s="47"/>
      <c r="O26" s="47"/>
      <c r="P26" s="46"/>
      <c r="Q26" s="46"/>
      <c r="R26" s="46"/>
      <c r="S26" s="22"/>
      <c r="T26" s="22"/>
      <c r="U26" s="22"/>
      <c r="V26" s="22"/>
      <c r="W26" s="7"/>
      <c r="X26" s="1"/>
      <c r="Y26" s="25"/>
      <c r="Z26" s="37"/>
      <c r="AA26" s="38"/>
      <c r="AC26" s="7"/>
      <c r="AD26" s="7"/>
    </row>
    <row r="27" spans="2:30" customFormat="1" ht="23" customHeight="1">
      <c r="B27" s="143" t="s">
        <v>42</v>
      </c>
      <c r="C27" s="143"/>
      <c r="D27" s="99" t="s">
        <v>10</v>
      </c>
      <c r="E27" s="143" t="s">
        <v>16</v>
      </c>
      <c r="F27" s="143"/>
      <c r="G27" s="143"/>
      <c r="H27" s="99" t="s">
        <v>43</v>
      </c>
      <c r="I27" s="24"/>
      <c r="J27" s="143" t="s">
        <v>42</v>
      </c>
      <c r="K27" s="143"/>
      <c r="L27" s="143"/>
      <c r="M27" s="103" t="s">
        <v>10</v>
      </c>
      <c r="N27" s="146" t="s">
        <v>16</v>
      </c>
      <c r="O27" s="146"/>
      <c r="P27" s="146"/>
      <c r="Q27" s="146"/>
      <c r="R27" s="146" t="s">
        <v>43</v>
      </c>
      <c r="S27" s="146"/>
      <c r="T27" s="18"/>
      <c r="U27" s="18"/>
      <c r="V27" s="18"/>
      <c r="X27" s="3"/>
      <c r="Y27" s="3"/>
      <c r="Z27" s="3"/>
      <c r="AA27" s="1"/>
      <c r="AC27" s="41"/>
      <c r="AD27" s="41"/>
    </row>
    <row r="28" spans="2:30" s="5" customFormat="1" ht="20" customHeight="1">
      <c r="B28" s="144" t="s">
        <v>44</v>
      </c>
      <c r="C28" s="130"/>
      <c r="D28" s="97"/>
      <c r="E28" s="130"/>
      <c r="F28" s="130"/>
      <c r="G28" s="130"/>
      <c r="H28" s="98"/>
      <c r="I28" s="4"/>
      <c r="J28" s="144" t="s">
        <v>45</v>
      </c>
      <c r="K28" s="130"/>
      <c r="L28" s="130"/>
      <c r="M28" s="100"/>
      <c r="N28" s="141"/>
      <c r="O28" s="141"/>
      <c r="P28" s="141"/>
      <c r="Q28" s="141"/>
      <c r="R28" s="141"/>
      <c r="S28" s="142"/>
      <c r="AA28" s="1"/>
      <c r="AC28" s="39"/>
      <c r="AD28" s="39"/>
    </row>
    <row r="29" spans="2:30" s="5" customFormat="1" ht="21" customHeight="1">
      <c r="B29" s="145" t="s">
        <v>46</v>
      </c>
      <c r="C29" s="129"/>
      <c r="D29" s="78"/>
      <c r="E29" s="129"/>
      <c r="F29" s="129"/>
      <c r="G29" s="129"/>
      <c r="H29" s="79"/>
      <c r="I29" s="4"/>
      <c r="J29" s="145" t="s">
        <v>47</v>
      </c>
      <c r="K29" s="129"/>
      <c r="L29" s="129"/>
      <c r="M29" s="101"/>
      <c r="N29" s="135"/>
      <c r="O29" s="135"/>
      <c r="P29" s="135"/>
      <c r="Q29" s="135"/>
      <c r="R29" s="135"/>
      <c r="S29" s="136"/>
      <c r="AC29" s="39"/>
      <c r="AD29" s="39"/>
    </row>
    <row r="30" spans="2:30" s="5" customFormat="1" ht="19.25" customHeight="1">
      <c r="B30" s="145" t="s">
        <v>46</v>
      </c>
      <c r="C30" s="129"/>
      <c r="D30" s="78"/>
      <c r="E30" s="129"/>
      <c r="F30" s="129"/>
      <c r="G30" s="129"/>
      <c r="H30" s="79"/>
      <c r="I30" s="4"/>
      <c r="J30" s="145" t="s">
        <v>48</v>
      </c>
      <c r="K30" s="129"/>
      <c r="L30" s="129"/>
      <c r="M30" s="101"/>
      <c r="N30" s="135"/>
      <c r="O30" s="135"/>
      <c r="P30" s="135"/>
      <c r="Q30" s="135"/>
      <c r="R30" s="135"/>
      <c r="S30" s="136"/>
      <c r="AC30" s="39"/>
      <c r="AD30" s="39"/>
    </row>
    <row r="31" spans="2:30" s="5" customFormat="1" ht="21" customHeight="1">
      <c r="B31" s="145" t="s">
        <v>46</v>
      </c>
      <c r="C31" s="129"/>
      <c r="D31" s="78"/>
      <c r="E31" s="129"/>
      <c r="F31" s="129"/>
      <c r="G31" s="129"/>
      <c r="H31" s="79"/>
      <c r="I31" s="4"/>
      <c r="J31" s="145" t="s">
        <v>49</v>
      </c>
      <c r="K31" s="129"/>
      <c r="L31" s="129"/>
      <c r="M31" s="101"/>
      <c r="N31" s="135"/>
      <c r="O31" s="135"/>
      <c r="P31" s="135"/>
      <c r="Q31" s="135"/>
      <c r="R31" s="135"/>
      <c r="S31" s="136"/>
      <c r="Y31" s="5" t="s">
        <v>40</v>
      </c>
      <c r="AC31" s="39"/>
      <c r="AD31" s="39"/>
    </row>
    <row r="32" spans="2:30" s="5" customFormat="1" ht="20" customHeight="1">
      <c r="B32" s="145" t="s">
        <v>46</v>
      </c>
      <c r="C32" s="129"/>
      <c r="D32" s="78"/>
      <c r="E32" s="129"/>
      <c r="F32" s="129"/>
      <c r="G32" s="129"/>
      <c r="H32" s="79"/>
      <c r="I32" s="4"/>
      <c r="J32" s="145" t="s">
        <v>49</v>
      </c>
      <c r="K32" s="129"/>
      <c r="L32" s="129"/>
      <c r="M32" s="101"/>
      <c r="N32" s="135"/>
      <c r="O32" s="135"/>
      <c r="P32" s="135"/>
      <c r="Q32" s="135"/>
      <c r="R32" s="135"/>
      <c r="S32" s="136"/>
      <c r="AC32" s="39"/>
      <c r="AD32" s="39"/>
    </row>
    <row r="33" spans="2:22" ht="19.25" customHeight="1">
      <c r="B33" s="145" t="s">
        <v>46</v>
      </c>
      <c r="C33" s="129"/>
      <c r="D33" s="78"/>
      <c r="E33" s="129"/>
      <c r="F33" s="129"/>
      <c r="G33" s="129"/>
      <c r="H33" s="79"/>
      <c r="I33" s="3"/>
      <c r="J33" s="145" t="s">
        <v>49</v>
      </c>
      <c r="K33" s="129"/>
      <c r="L33" s="129"/>
      <c r="M33" s="101"/>
      <c r="N33" s="135"/>
      <c r="O33" s="135"/>
      <c r="P33" s="135"/>
      <c r="Q33" s="135"/>
      <c r="R33" s="135"/>
      <c r="S33" s="136"/>
      <c r="T33" s="3"/>
      <c r="U33" s="3"/>
      <c r="V33" s="3"/>
    </row>
    <row r="34" spans="2:22" ht="20" customHeight="1">
      <c r="B34" s="145" t="s">
        <v>50</v>
      </c>
      <c r="C34" s="129"/>
      <c r="D34" s="78"/>
      <c r="E34" s="129"/>
      <c r="F34" s="129"/>
      <c r="G34" s="129"/>
      <c r="H34" s="79"/>
      <c r="I34" s="3"/>
      <c r="J34" s="145" t="s">
        <v>49</v>
      </c>
      <c r="K34" s="129"/>
      <c r="L34" s="129"/>
      <c r="M34" s="101"/>
      <c r="N34" s="135"/>
      <c r="O34" s="135"/>
      <c r="P34" s="135"/>
      <c r="Q34" s="135"/>
      <c r="R34" s="135"/>
      <c r="S34" s="136"/>
      <c r="T34" s="3"/>
      <c r="U34" s="3"/>
      <c r="V34" s="3"/>
    </row>
    <row r="35" spans="2:22" ht="20" customHeight="1">
      <c r="B35" s="137"/>
      <c r="C35" s="131"/>
      <c r="D35" s="80"/>
      <c r="E35" s="131"/>
      <c r="F35" s="131"/>
      <c r="G35" s="131"/>
      <c r="H35" s="81"/>
      <c r="I35" s="3"/>
      <c r="J35" s="137" t="s">
        <v>49</v>
      </c>
      <c r="K35" s="131"/>
      <c r="L35" s="131"/>
      <c r="M35" s="102"/>
      <c r="N35" s="147"/>
      <c r="O35" s="147"/>
      <c r="P35" s="147"/>
      <c r="Q35" s="147"/>
      <c r="R35" s="147"/>
      <c r="S35" s="148"/>
      <c r="T35" s="3"/>
      <c r="U35" s="3"/>
      <c r="V35" s="3"/>
    </row>
    <row r="36" spans="2:22" ht="19.25" customHeight="1">
      <c r="B36" s="160"/>
      <c r="C36" s="160"/>
      <c r="D36" s="128"/>
      <c r="E36" s="128"/>
      <c r="F36" s="128"/>
      <c r="G36" s="128"/>
      <c r="H36" s="128"/>
      <c r="I36" s="3"/>
      <c r="J36" s="128"/>
      <c r="K36" s="128"/>
      <c r="L36" s="128"/>
      <c r="M36" s="128"/>
      <c r="N36" s="128"/>
      <c r="O36" s="128"/>
      <c r="P36" s="128"/>
      <c r="Q36" s="128"/>
      <c r="R36" s="128"/>
      <c r="S36" s="128"/>
      <c r="T36" s="3"/>
      <c r="U36" s="3"/>
      <c r="V36" s="3"/>
    </row>
    <row r="37" spans="2:22" ht="18" customHeight="1">
      <c r="B37" s="138" t="s">
        <v>124</v>
      </c>
      <c r="C37" s="139"/>
      <c r="D37" s="139"/>
      <c r="E37" s="139"/>
      <c r="F37" s="139"/>
      <c r="G37" s="139"/>
      <c r="H37" s="139"/>
      <c r="I37" s="139"/>
      <c r="J37" s="139"/>
      <c r="K37" s="139"/>
      <c r="L37" s="139"/>
      <c r="M37" s="139"/>
      <c r="N37" s="139"/>
      <c r="O37" s="139"/>
      <c r="P37" s="139"/>
      <c r="Q37" s="139"/>
      <c r="R37" s="139"/>
      <c r="S37" s="140"/>
      <c r="T37" s="3"/>
      <c r="U37" s="3"/>
      <c r="V37" s="3"/>
    </row>
    <row r="38" spans="2:22" ht="18" customHeight="1">
      <c r="B38" s="132"/>
      <c r="C38" s="133"/>
      <c r="D38" s="133"/>
      <c r="E38" s="133"/>
      <c r="F38" s="133"/>
      <c r="G38" s="133"/>
      <c r="H38" s="133"/>
      <c r="I38" s="133"/>
      <c r="J38" s="133"/>
      <c r="K38" s="133"/>
      <c r="L38" s="133"/>
      <c r="M38" s="133"/>
      <c r="N38" s="133"/>
      <c r="O38" s="133"/>
      <c r="P38" s="133"/>
      <c r="Q38" s="133"/>
      <c r="R38" s="133"/>
      <c r="S38" s="134"/>
      <c r="T38" s="3"/>
      <c r="U38" s="3"/>
      <c r="V38" s="3"/>
    </row>
    <row r="39" spans="2:22" ht="14">
      <c r="B39" s="1"/>
      <c r="D39" s="77"/>
      <c r="E39" s="77"/>
      <c r="F39" s="77"/>
      <c r="G39" s="77"/>
      <c r="H39" s="24"/>
      <c r="I39" s="77"/>
      <c r="J39" s="77"/>
      <c r="K39" s="77"/>
      <c r="L39" s="77"/>
      <c r="M39" s="77"/>
      <c r="N39" s="77"/>
      <c r="O39" s="77"/>
      <c r="P39" s="77"/>
      <c r="Q39" s="77"/>
      <c r="R39" s="77"/>
      <c r="S39" s="77"/>
      <c r="T39" s="77"/>
      <c r="U39" s="77"/>
    </row>
    <row r="40" spans="2:22" ht="14">
      <c r="B40" s="23"/>
      <c r="C40" s="23"/>
      <c r="D40" s="15"/>
      <c r="E40" s="16"/>
      <c r="F40" s="16"/>
      <c r="G40" s="17"/>
      <c r="H40" s="3"/>
      <c r="I40" s="77"/>
      <c r="J40" s="77"/>
      <c r="K40" s="77"/>
      <c r="L40" s="77"/>
      <c r="M40" s="77"/>
      <c r="N40" s="77"/>
      <c r="O40" s="77"/>
      <c r="P40" s="77"/>
      <c r="Q40" s="77"/>
      <c r="R40" s="77"/>
      <c r="S40" s="77"/>
      <c r="T40" s="77"/>
      <c r="U40" s="77"/>
    </row>
    <row r="42" spans="2:22">
      <c r="E42" s="128"/>
      <c r="F42" s="128"/>
    </row>
  </sheetData>
  <mergeCells count="60">
    <mergeCell ref="B7:B8"/>
    <mergeCell ref="H1:R1"/>
    <mergeCell ref="H2:R2"/>
    <mergeCell ref="D5:H5"/>
    <mergeCell ref="J5:M5"/>
    <mergeCell ref="O5:R5"/>
    <mergeCell ref="B28:C28"/>
    <mergeCell ref="E28:G28"/>
    <mergeCell ref="J28:L28"/>
    <mergeCell ref="N28:Q28"/>
    <mergeCell ref="R28:S28"/>
    <mergeCell ref="B27:C27"/>
    <mergeCell ref="E27:G27"/>
    <mergeCell ref="J27:L27"/>
    <mergeCell ref="N27:Q27"/>
    <mergeCell ref="R27:S27"/>
    <mergeCell ref="B30:C30"/>
    <mergeCell ref="E30:G30"/>
    <mergeCell ref="J30:L30"/>
    <mergeCell ref="N30:Q30"/>
    <mergeCell ref="R30:S30"/>
    <mergeCell ref="B29:C29"/>
    <mergeCell ref="E29:G29"/>
    <mergeCell ref="J29:L29"/>
    <mergeCell ref="N29:Q29"/>
    <mergeCell ref="R29:S29"/>
    <mergeCell ref="B32:C32"/>
    <mergeCell ref="E32:G32"/>
    <mergeCell ref="J32:L32"/>
    <mergeCell ref="N32:Q32"/>
    <mergeCell ref="R32:S32"/>
    <mergeCell ref="B31:C31"/>
    <mergeCell ref="E31:G31"/>
    <mergeCell ref="J31:L31"/>
    <mergeCell ref="N31:Q31"/>
    <mergeCell ref="R31:S31"/>
    <mergeCell ref="B34:C34"/>
    <mergeCell ref="E34:G34"/>
    <mergeCell ref="J34:L34"/>
    <mergeCell ref="N34:Q34"/>
    <mergeCell ref="R34:S34"/>
    <mergeCell ref="B33:C33"/>
    <mergeCell ref="E33:G33"/>
    <mergeCell ref="J33:L33"/>
    <mergeCell ref="N33:Q33"/>
    <mergeCell ref="R33:S33"/>
    <mergeCell ref="O36:S36"/>
    <mergeCell ref="B37:S37"/>
    <mergeCell ref="B38:S38"/>
    <mergeCell ref="E42:F42"/>
    <mergeCell ref="B35:C35"/>
    <mergeCell ref="E35:G35"/>
    <mergeCell ref="J35:L35"/>
    <mergeCell ref="N35:Q35"/>
    <mergeCell ref="R35:S35"/>
    <mergeCell ref="B36:C36"/>
    <mergeCell ref="D36:E36"/>
    <mergeCell ref="F36:H36"/>
    <mergeCell ref="J36:L36"/>
    <mergeCell ref="M36:N36"/>
  </mergeCells>
  <conditionalFormatting sqref="J11:O12">
    <cfRule type="cellIs" dxfId="17" priority="5" stopIfTrue="1" operator="between">
      <formula>1</formula>
      <formula>300</formula>
    </cfRule>
    <cfRule type="cellIs" dxfId="16" priority="6" stopIfTrue="1" operator="lessThanOrEqual">
      <formula>0</formula>
    </cfRule>
  </conditionalFormatting>
  <conditionalFormatting sqref="J13:O24">
    <cfRule type="cellIs" dxfId="15" priority="9" stopIfTrue="1" operator="between">
      <formula>1</formula>
      <formula>300</formula>
    </cfRule>
    <cfRule type="cellIs" dxfId="14" priority="10" stopIfTrue="1" operator="lessThanOrEqual">
      <formula>0</formula>
    </cfRule>
  </conditionalFormatting>
  <conditionalFormatting sqref="K12">
    <cfRule type="cellIs" dxfId="13" priority="1" stopIfTrue="1" operator="between">
      <formula>1</formula>
      <formula>300</formula>
    </cfRule>
    <cfRule type="cellIs" dxfId="12" priority="2" stopIfTrue="1" operator="lessThanOrEqual">
      <formula>0</formula>
    </cfRule>
  </conditionalFormatting>
  <dataValidations count="4">
    <dataValidation type="list" allowBlank="1" showInputMessage="1" showErrorMessage="1" sqref="D5:H5" xr:uid="{00000000-0002-0000-0100-000000000000}">
      <formula1>"Nasjonalt stevne, Seriestevne,Seriestevne 5-kamp, Klubbmesterskap, Regionsmesterskap, Landsdelsmesterskap, Norgesmesterskap Senior, Norgesmesterskap Ungdom,Norgesmesterskap Junior,Norgesmesterskap Veteran,Norgesmesterskap 5-kamp,Norgesmesterskap Lag"</formula1>
    </dataValidation>
    <dataValidation type="list" allowBlank="1" showInputMessage="1" showErrorMessage="1" sqref="B28:C35 J28:L35" xr:uid="{00000000-0002-0000-0100-000001000000}">
      <formula1>"Dommer,Stevnets leder,Jury,Sekretær,Speaker,Teknisk kontrollør, Chief Marshall,Tidtaker"</formula1>
    </dataValidation>
    <dataValidation type="list" allowBlank="1" showInputMessage="1" showErrorMessage="1" errorTitle="Feil_i_kategori" error="Feil verdi i kategori" sqref="E9:E24" xr:uid="{00000000-0002-0000-0100-000002000000}">
      <formula1>"UM,JM,SM,UK,JK,SK,M35,M40,M45,M50,M55,M60,M65,M70,M75,M80,M85,M90,K35,K40,K45,K50,K55,K60,K65,K70,K75,K80,K85,K90"</formula1>
    </dataValidation>
    <dataValidation type="list" allowBlank="1" showInputMessage="1" showErrorMessage="1" errorTitle="Feil_i_vektklasse" error="Feil verdi i vektklasse" sqref="C9:C24" xr:uid="{00000000-0002-0000-0100-000003000000}">
      <formula1>"40,45,49,55,59,64,71,76,81,+81,87,+87,49,55,61,67,73,81,89,96,102,+102,109,+109"</formula1>
    </dataValidation>
  </dataValidations>
  <pageMargins left="0.27559055118110237" right="0.35433070866141736" top="0.27559055118110237" bottom="0.27559055118110237" header="0.5" footer="0.5"/>
  <pageSetup paperSize="9" orientation="landscape" copies="2" r:id="rId1"/>
  <headerFooter alignWithMargins="0">
    <oddFooter>&amp;C&amp;1#&amp;"Calibri"&amp;10&amp;K000000Ugradert – kan deles eksternt med godkjenning fra informasjonseier. Skal ikke publiseres åpent.</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4C0DD-ECF3-4B10-A261-424C50966C0E}">
  <sheetPr>
    <pageSetUpPr autoPageBreaks="0" fitToPage="1"/>
  </sheetPr>
  <dimension ref="B1:AD42"/>
  <sheetViews>
    <sheetView showGridLines="0" showZeros="0" showOutlineSymbols="0" topLeftCell="A6" zoomScaleNormal="100" zoomScaleSheetLayoutView="75" zoomScalePageLayoutView="120" workbookViewId="0">
      <selection activeCell="AG21" sqref="AG21"/>
    </sheetView>
  </sheetViews>
  <sheetFormatPr baseColWidth="10" defaultColWidth="9.3984375" defaultRowHeight="13"/>
  <cols>
    <col min="1" max="1" width="9.3984375" style="3"/>
    <col min="2" max="2" width="10.3984375" style="3" bestFit="1" customWidth="1"/>
    <col min="3" max="3" width="6.3984375" style="1" customWidth="1"/>
    <col min="4" max="4" width="8.59765625" style="1" customWidth="1"/>
    <col min="5" max="5" width="6.3984375" style="19" customWidth="1"/>
    <col min="6" max="6" width="12" style="1" customWidth="1"/>
    <col min="7" max="7" width="3.59765625" style="1" customWidth="1"/>
    <col min="8" max="8" width="27.59765625" style="4" customWidth="1"/>
    <col min="9" max="9" width="20.3984375" style="4" customWidth="1"/>
    <col min="10" max="10" width="7.3984375" style="1" customWidth="1"/>
    <col min="11" max="11" width="7.3984375" style="21" customWidth="1"/>
    <col min="12" max="12" width="7.3984375" style="1" customWidth="1"/>
    <col min="13" max="13" width="8.59765625" style="1" customWidth="1"/>
    <col min="14" max="15" width="7.3984375" style="1" customWidth="1"/>
    <col min="16" max="18" width="7.59765625" style="1" customWidth="1"/>
    <col min="19" max="19" width="10.59765625" style="20" customWidth="1"/>
    <col min="20" max="20" width="14" style="20" customWidth="1"/>
    <col min="21" max="21" width="7" style="20" customWidth="1"/>
    <col min="22" max="22" width="5.59765625" style="20" customWidth="1"/>
    <col min="23" max="23" width="14.3984375" style="3" customWidth="1"/>
    <col min="24" max="26" width="9.3984375" style="3" hidden="1" customWidth="1"/>
    <col min="27" max="27" width="7.59765625" style="3" hidden="1" customWidth="1"/>
    <col min="28" max="28" width="9.3984375" style="3" hidden="1" customWidth="1"/>
    <col min="29" max="30" width="9.3984375" style="2" hidden="1" customWidth="1"/>
    <col min="31" max="16384" width="9.3984375" style="3"/>
  </cols>
  <sheetData>
    <row r="1" spans="2:30" ht="53.25" customHeight="1">
      <c r="H1" s="149" t="s">
        <v>0</v>
      </c>
      <c r="I1" s="149"/>
      <c r="J1" s="149"/>
      <c r="K1" s="149"/>
      <c r="L1" s="149"/>
      <c r="M1" s="149"/>
      <c r="N1" s="149"/>
      <c r="O1" s="149"/>
      <c r="P1" s="149"/>
      <c r="Q1" s="149"/>
      <c r="R1" s="149"/>
    </row>
    <row r="2" spans="2:30" ht="24.75" customHeight="1">
      <c r="H2" s="153" t="s">
        <v>1</v>
      </c>
      <c r="I2" s="153"/>
      <c r="J2" s="153"/>
      <c r="K2" s="153"/>
      <c r="L2" s="153"/>
      <c r="M2" s="153"/>
      <c r="N2" s="153"/>
      <c r="O2" s="153"/>
      <c r="P2" s="153"/>
      <c r="Q2" s="153"/>
      <c r="R2" s="153"/>
    </row>
    <row r="3" spans="2:30">
      <c r="D3" s="32" t="s">
        <v>2</v>
      </c>
    </row>
    <row r="4" spans="2:30" ht="12" customHeight="1"/>
    <row r="5" spans="2:30" s="5" customFormat="1" ht="16">
      <c r="C5" s="27" t="s">
        <v>3</v>
      </c>
      <c r="D5" s="152"/>
      <c r="E5" s="152"/>
      <c r="F5" s="152"/>
      <c r="G5" s="152"/>
      <c r="H5" s="152"/>
      <c r="I5" s="27" t="s">
        <v>4</v>
      </c>
      <c r="J5" s="152" t="s">
        <v>63</v>
      </c>
      <c r="K5" s="152"/>
      <c r="L5" s="152"/>
      <c r="M5" s="152"/>
      <c r="N5" s="27" t="s">
        <v>6</v>
      </c>
      <c r="O5" s="152" t="s">
        <v>64</v>
      </c>
      <c r="P5" s="152"/>
      <c r="Q5" s="152"/>
      <c r="R5" s="152"/>
      <c r="S5" s="27" t="s">
        <v>7</v>
      </c>
      <c r="T5" s="104" t="s">
        <v>65</v>
      </c>
      <c r="U5" s="28" t="s">
        <v>8</v>
      </c>
      <c r="V5" s="29">
        <v>2</v>
      </c>
      <c r="AC5" s="39"/>
      <c r="AD5" s="39"/>
    </row>
    <row r="6" spans="2:30">
      <c r="AB6" s="42" t="s">
        <v>9</v>
      </c>
      <c r="AC6" s="42" t="s">
        <v>9</v>
      </c>
      <c r="AD6" s="42" t="s">
        <v>9</v>
      </c>
    </row>
    <row r="7" spans="2:30" s="1" customFormat="1" ht="14">
      <c r="B7" s="150" t="s">
        <v>10</v>
      </c>
      <c r="C7" s="11" t="s">
        <v>11</v>
      </c>
      <c r="D7" s="11" t="s">
        <v>12</v>
      </c>
      <c r="E7" s="69" t="s">
        <v>13</v>
      </c>
      <c r="F7" s="11" t="s">
        <v>14</v>
      </c>
      <c r="G7" s="11" t="s">
        <v>15</v>
      </c>
      <c r="H7" s="11" t="s">
        <v>16</v>
      </c>
      <c r="I7" s="11" t="s">
        <v>17</v>
      </c>
      <c r="J7" s="9"/>
      <c r="K7" s="71" t="s">
        <v>18</v>
      </c>
      <c r="L7" s="11"/>
      <c r="M7" s="11"/>
      <c r="N7" s="10" t="s">
        <v>19</v>
      </c>
      <c r="O7" s="11"/>
      <c r="P7" s="72" t="s">
        <v>20</v>
      </c>
      <c r="Q7" s="11"/>
      <c r="R7" s="11" t="s">
        <v>21</v>
      </c>
      <c r="S7" s="13" t="s">
        <v>22</v>
      </c>
      <c r="T7" s="74" t="s">
        <v>22</v>
      </c>
      <c r="U7" s="13" t="s">
        <v>23</v>
      </c>
      <c r="V7" s="13" t="s">
        <v>24</v>
      </c>
      <c r="W7" s="13" t="s">
        <v>25</v>
      </c>
      <c r="X7" s="2"/>
      <c r="AB7" s="43" t="s">
        <v>26</v>
      </c>
      <c r="AC7" s="43" t="s">
        <v>26</v>
      </c>
      <c r="AD7" s="43" t="s">
        <v>26</v>
      </c>
    </row>
    <row r="8" spans="2:30" s="1" customFormat="1">
      <c r="B8" s="151"/>
      <c r="C8" s="12" t="s">
        <v>27</v>
      </c>
      <c r="D8" s="12" t="s">
        <v>28</v>
      </c>
      <c r="E8" s="70" t="s">
        <v>29</v>
      </c>
      <c r="F8" s="12" t="s">
        <v>30</v>
      </c>
      <c r="G8" s="12" t="s">
        <v>31</v>
      </c>
      <c r="H8" s="12"/>
      <c r="I8" s="12"/>
      <c r="J8" s="75">
        <v>1</v>
      </c>
      <c r="K8" s="75">
        <v>2</v>
      </c>
      <c r="L8" s="76">
        <v>3</v>
      </c>
      <c r="M8" s="76">
        <v>1</v>
      </c>
      <c r="N8" s="75">
        <v>2</v>
      </c>
      <c r="O8" s="76">
        <v>3</v>
      </c>
      <c r="P8" s="73" t="s">
        <v>32</v>
      </c>
      <c r="Q8" s="12"/>
      <c r="R8" s="12" t="s">
        <v>33</v>
      </c>
      <c r="S8" s="14"/>
      <c r="T8" s="14" t="s">
        <v>34</v>
      </c>
      <c r="U8" s="14"/>
      <c r="V8" s="14"/>
      <c r="W8" s="14"/>
      <c r="Y8" s="1" t="s">
        <v>35</v>
      </c>
      <c r="Z8" s="1" t="s">
        <v>36</v>
      </c>
      <c r="AA8" s="2" t="s">
        <v>34</v>
      </c>
      <c r="AB8" s="43" t="s">
        <v>37</v>
      </c>
      <c r="AC8" s="43" t="s">
        <v>38</v>
      </c>
      <c r="AD8" s="43" t="s">
        <v>39</v>
      </c>
    </row>
    <row r="9" spans="2:30" s="8" customFormat="1" ht="20" customHeight="1">
      <c r="B9" s="68">
        <v>1988009</v>
      </c>
      <c r="C9" s="109" t="s">
        <v>91</v>
      </c>
      <c r="D9" s="82">
        <v>107.74</v>
      </c>
      <c r="E9" s="83" t="s">
        <v>58</v>
      </c>
      <c r="F9" s="112">
        <v>32442</v>
      </c>
      <c r="G9" s="113"/>
      <c r="H9" s="114" t="s">
        <v>151</v>
      </c>
      <c r="I9" s="114" t="s">
        <v>131</v>
      </c>
      <c r="J9" s="125">
        <v>110</v>
      </c>
      <c r="K9" s="126">
        <v>115</v>
      </c>
      <c r="L9" s="127">
        <v>-120</v>
      </c>
      <c r="M9" s="117">
        <v>138</v>
      </c>
      <c r="N9" s="118">
        <v>145</v>
      </c>
      <c r="O9" s="124">
        <v>-150</v>
      </c>
      <c r="P9" s="87">
        <f t="shared" ref="P9:P24" si="0">IF(MAX(J9:L9)&lt;0,0,TRUNC(MAX(J9:L9)/1)*1)</f>
        <v>115</v>
      </c>
      <c r="Q9" s="87">
        <f t="shared" ref="Q9:Q24" si="1">IF(MAX(M9:O9)&lt;0,0,TRUNC(MAX(M9:O9)/1)*1)</f>
        <v>145</v>
      </c>
      <c r="R9" s="87">
        <f t="shared" ref="R9:R24" si="2">IF(P9=0,0,IF(Q9=0,0,SUM(P9:Q9)))</f>
        <v>260</v>
      </c>
      <c r="S9" s="88">
        <f>IF(R9="","",IF(D9="","",IF((Y9="k"),IF(D9&gt;153.757,R9,IF(D9&lt;28,10^(0.787004341*LOG10(28/153.757)^2)*R9,10^(0.787004341*LOG10(D9/153.757)^2)*R9)),IF(D9&gt;193.609,R9,IF(D9&lt;32,10^(0.722762521*LOG10(32/193.609)^2)*R9,10^(0.722762521*LOG10(D9/193.609)^2)*R9)))))</f>
        <v>289.60411421347112</v>
      </c>
      <c r="T9" s="88">
        <f t="shared" ref="T9:T24" si="3">IF(AA9=1,S9*AD9,"")</f>
        <v>313.64125569318924</v>
      </c>
      <c r="U9" s="84"/>
      <c r="V9" s="83"/>
      <c r="W9" s="89">
        <f>IF(R9="","",IF(D9="","",IF((Y9="k"),IF(D9&gt;153.757,1,IF(D9&lt;28,10^(0.787004341*LOG10(28/153.757)^2),10^(0.787004341*LOG10(D9/153.757)^2))),IF(D9&gt;193.609,1,IF(D9&lt;32,10^(0.722762521*LOG10(32/193.609)^2),10^(0.722762521*LOG10(D9/193.609)^2))))))</f>
        <v>1.1138619777441197</v>
      </c>
      <c r="X9" s="30" t="str">
        <f>T5</f>
        <v>23.06.24</v>
      </c>
      <c r="Y9" s="1" t="str">
        <f t="shared" ref="Y9:Y24" si="4">IF(ISNUMBER(FIND("M",E9)),"m",IF(ISNUMBER(FIND("K",E9)),"k"))</f>
        <v>m</v>
      </c>
      <c r="Z9" s="37">
        <f t="shared" ref="Z9:Z24" si="5">IF(OR(F9="",X9=""),0,(YEAR(X9)-YEAR(F9)))</f>
        <v>36</v>
      </c>
      <c r="AA9" s="38">
        <f>IF(Z9&gt;34,1,0)</f>
        <v>1</v>
      </c>
      <c r="AB9" s="8">
        <f>IF(AA9=1,LOOKUP(Z9,'Meltzer-Faber'!A3:A63,'Meltzer-Faber'!B3:B63))</f>
        <v>1.083</v>
      </c>
      <c r="AC9" s="40">
        <f>IF(AA9=1,LOOKUP(Z9,'Meltzer-Faber'!A3:A63,'Meltzer-Faber'!C3:C63))</f>
        <v>1.0840000000000001</v>
      </c>
      <c r="AD9" s="40">
        <f>IF(Y9="m",AB9,IF(Y9="k",AC9,""))</f>
        <v>1.083</v>
      </c>
    </row>
    <row r="10" spans="2:30" s="8" customFormat="1" ht="20" customHeight="1">
      <c r="B10" s="49">
        <v>1962003</v>
      </c>
      <c r="C10" s="110" t="s">
        <v>59</v>
      </c>
      <c r="D10" s="90">
        <v>66.52</v>
      </c>
      <c r="E10" s="51" t="s">
        <v>152</v>
      </c>
      <c r="F10" s="112">
        <v>22833</v>
      </c>
      <c r="G10" s="113"/>
      <c r="H10" s="114" t="s">
        <v>223</v>
      </c>
      <c r="I10" s="114" t="s">
        <v>75</v>
      </c>
      <c r="J10" s="117">
        <v>37</v>
      </c>
      <c r="K10" s="117">
        <v>40</v>
      </c>
      <c r="L10" s="120">
        <v>43</v>
      </c>
      <c r="M10" s="117">
        <v>55</v>
      </c>
      <c r="N10" s="117">
        <v>60</v>
      </c>
      <c r="O10" s="124">
        <v>-64</v>
      </c>
      <c r="P10" s="56">
        <f t="shared" si="0"/>
        <v>43</v>
      </c>
      <c r="Q10" s="56">
        <f t="shared" si="1"/>
        <v>60</v>
      </c>
      <c r="R10" s="56">
        <f t="shared" si="2"/>
        <v>103</v>
      </c>
      <c r="S10" s="57">
        <f t="shared" ref="S10:S24" si="6">IF(R10="","",IF(D10="","",IF((Y10="k"),IF(D10&gt;153.757,R10,IF(D10&lt;28,10^(0.787004341*LOG10(28/153.757)^2)*R10,10^(0.787004341*LOG10(D10/153.757)^2)*R10)),IF(D10&gt;193.609,R10,IF(D10&lt;32,10^(0.722762521*LOG10(32/193.609)^2)*R10,10^(0.722762521*LOG10(D10/193.609)^2)*R10)))))</f>
        <v>130.9317377201059</v>
      </c>
      <c r="T10" s="57">
        <f>IF(AA10=1,S10*AD10,"")</f>
        <v>232.79662966634828</v>
      </c>
      <c r="U10" s="52"/>
      <c r="V10" s="51"/>
      <c r="W10" s="58">
        <f t="shared" ref="W10:W24" si="7">IF(R10="","",IF(D10="","",IF((Y10="k"),IF(D10&gt;153.757,1,IF(D10&lt;28,10^(0.787004341*LOG10(28/153.757)^2),10^(0.787004341*LOG10(D10/153.757)^2))),IF(D10&gt;193.609,1,IF(D10&lt;32,10^(0.722762521*LOG10(32/193.609)^2),10^(0.722762521*LOG10(D10/193.609)^2))))))</f>
        <v>1.2711819196126786</v>
      </c>
      <c r="X10" s="30" t="str">
        <f>T5</f>
        <v>23.06.24</v>
      </c>
      <c r="Y10" s="1" t="str">
        <f t="shared" si="4"/>
        <v>k</v>
      </c>
      <c r="Z10" s="37">
        <f t="shared" si="5"/>
        <v>62</v>
      </c>
      <c r="AA10" s="44">
        <f>IF(Z10&gt;34,1,0)</f>
        <v>1</v>
      </c>
      <c r="AB10" s="8">
        <f>IF(AA10=1,LOOKUP(Z10,'Meltzer-Faber'!A3:A63,'Meltzer-Faber'!B3:B63))</f>
        <v>1.5680000000000001</v>
      </c>
      <c r="AC10" s="40">
        <f>IF(AA10=1,LOOKUP(Z10,'Meltzer-Faber'!A3:A63,'Meltzer-Faber'!C3:C63))</f>
        <v>1.778</v>
      </c>
      <c r="AD10" s="40">
        <f t="shared" ref="AD10:AD24" si="8">IF(Y10="m",AB10,IF(Y10="k",AC10,""))</f>
        <v>1.778</v>
      </c>
    </row>
    <row r="11" spans="2:30" s="8" customFormat="1" ht="20" customHeight="1">
      <c r="B11" s="49">
        <v>1964005</v>
      </c>
      <c r="C11" s="110" t="s">
        <v>154</v>
      </c>
      <c r="D11" s="90">
        <v>74.819999999999993</v>
      </c>
      <c r="E11" s="51" t="s">
        <v>152</v>
      </c>
      <c r="F11" s="106" t="s">
        <v>224</v>
      </c>
      <c r="G11" s="91"/>
      <c r="H11" s="92" t="s">
        <v>153</v>
      </c>
      <c r="I11" s="92" t="s">
        <v>146</v>
      </c>
      <c r="J11" s="93">
        <v>45</v>
      </c>
      <c r="K11" s="93">
        <v>-47</v>
      </c>
      <c r="L11" s="93">
        <v>47</v>
      </c>
      <c r="M11" s="93">
        <v>-56</v>
      </c>
      <c r="N11" s="94">
        <v>56</v>
      </c>
      <c r="O11" s="95">
        <v>-58</v>
      </c>
      <c r="P11" s="56">
        <f t="shared" si="0"/>
        <v>47</v>
      </c>
      <c r="Q11" s="56">
        <f t="shared" si="1"/>
        <v>56</v>
      </c>
      <c r="R11" s="56">
        <f t="shared" si="2"/>
        <v>103</v>
      </c>
      <c r="S11" s="57">
        <f t="shared" si="6"/>
        <v>122.98417061768664</v>
      </c>
      <c r="T11" s="57">
        <f>IF(AA11=1,S11*AD11,"")</f>
        <v>209.68801090315574</v>
      </c>
      <c r="U11" s="52"/>
      <c r="V11" s="51"/>
      <c r="W11" s="58">
        <f t="shared" si="7"/>
        <v>1.1940210739581227</v>
      </c>
      <c r="X11" s="30" t="str">
        <f>T5</f>
        <v>23.06.24</v>
      </c>
      <c r="Y11" s="1" t="str">
        <f t="shared" si="4"/>
        <v>k</v>
      </c>
      <c r="Z11" s="37">
        <f t="shared" si="5"/>
        <v>60</v>
      </c>
      <c r="AA11" s="38">
        <f t="shared" ref="AA11:AA24" si="9">IF(Z11&gt;34,1,0)</f>
        <v>1</v>
      </c>
      <c r="AB11" s="8">
        <f>IF(AA11=1,LOOKUP(Z11,'Meltzer-Faber'!A3:A63,'Meltzer-Faber'!B3:B63))</f>
        <v>1.514</v>
      </c>
      <c r="AC11" s="40">
        <f>IF(AA11=1,LOOKUP(Z11,'Meltzer-Faber'!A3:A63,'Meltzer-Faber'!C3:C63))</f>
        <v>1.7050000000000001</v>
      </c>
      <c r="AD11" s="40">
        <f t="shared" si="8"/>
        <v>1.7050000000000001</v>
      </c>
    </row>
    <row r="12" spans="2:30" s="8" customFormat="1" ht="20" customHeight="1">
      <c r="B12" s="49">
        <v>1961008</v>
      </c>
      <c r="C12" s="110" t="s">
        <v>55</v>
      </c>
      <c r="D12" s="90">
        <v>77.62</v>
      </c>
      <c r="E12" s="51" t="s">
        <v>152</v>
      </c>
      <c r="F12" s="106" t="s">
        <v>156</v>
      </c>
      <c r="G12" s="91"/>
      <c r="H12" s="92" t="s">
        <v>225</v>
      </c>
      <c r="I12" s="92" t="s">
        <v>155</v>
      </c>
      <c r="J12" s="93">
        <v>25</v>
      </c>
      <c r="K12" s="93">
        <v>28</v>
      </c>
      <c r="L12" s="93">
        <v>31</v>
      </c>
      <c r="M12" s="93">
        <v>37</v>
      </c>
      <c r="N12" s="94">
        <v>40</v>
      </c>
      <c r="O12" s="95">
        <v>43</v>
      </c>
      <c r="P12" s="56">
        <f t="shared" si="0"/>
        <v>31</v>
      </c>
      <c r="Q12" s="56">
        <f t="shared" si="1"/>
        <v>43</v>
      </c>
      <c r="R12" s="56">
        <f t="shared" si="2"/>
        <v>74</v>
      </c>
      <c r="S12" s="57">
        <f t="shared" si="6"/>
        <v>86.813595159031607</v>
      </c>
      <c r="T12" s="57">
        <f>IF(AA12=1,S12*AD12,"")</f>
        <v>156.95898004752914</v>
      </c>
      <c r="U12" s="52"/>
      <c r="V12" s="51" t="s">
        <v>40</v>
      </c>
      <c r="W12" s="58">
        <f t="shared" si="7"/>
        <v>1.1731566913382649</v>
      </c>
      <c r="X12" s="30" t="str">
        <f>T5</f>
        <v>23.06.24</v>
      </c>
      <c r="Y12" s="1" t="str">
        <f t="shared" si="4"/>
        <v>k</v>
      </c>
      <c r="Z12" s="37">
        <f t="shared" si="5"/>
        <v>63</v>
      </c>
      <c r="AA12" s="38">
        <f t="shared" si="9"/>
        <v>1</v>
      </c>
      <c r="AB12" s="8">
        <f>IF(AA12=1,LOOKUP(Z12,'Meltzer-Faber'!A3:A63,'Meltzer-Faber'!B3:B63))</f>
        <v>1.5980000000000001</v>
      </c>
      <c r="AC12" s="40">
        <f>IF(AA12=1,LOOKUP(Z12,'Meltzer-Faber'!A3:A63,'Meltzer-Faber'!C3:C63))</f>
        <v>1.8080000000000001</v>
      </c>
      <c r="AD12" s="40">
        <f t="shared" si="8"/>
        <v>1.8080000000000001</v>
      </c>
    </row>
    <row r="13" spans="2:30" s="8" customFormat="1" ht="20" customHeight="1">
      <c r="B13" s="49">
        <v>1963005</v>
      </c>
      <c r="C13" s="110" t="s">
        <v>59</v>
      </c>
      <c r="D13" s="50">
        <v>67.540000000000006</v>
      </c>
      <c r="E13" s="51" t="s">
        <v>152</v>
      </c>
      <c r="F13" s="107" t="s">
        <v>158</v>
      </c>
      <c r="G13" s="52"/>
      <c r="H13" s="53" t="s">
        <v>157</v>
      </c>
      <c r="I13" s="53" t="s">
        <v>155</v>
      </c>
      <c r="J13" s="54">
        <v>23</v>
      </c>
      <c r="K13" s="55">
        <v>25</v>
      </c>
      <c r="L13" s="54">
        <v>28</v>
      </c>
      <c r="M13" s="54">
        <v>35</v>
      </c>
      <c r="N13" s="54">
        <v>38</v>
      </c>
      <c r="O13" s="54">
        <v>-41</v>
      </c>
      <c r="P13" s="56">
        <f t="shared" si="0"/>
        <v>28</v>
      </c>
      <c r="Q13" s="56">
        <f t="shared" si="1"/>
        <v>38</v>
      </c>
      <c r="R13" s="56">
        <f t="shared" si="2"/>
        <v>66</v>
      </c>
      <c r="S13" s="57">
        <f t="shared" si="6"/>
        <v>83.176527941333575</v>
      </c>
      <c r="T13" s="57">
        <f t="shared" si="3"/>
        <v>145.05986472968576</v>
      </c>
      <c r="U13" s="52"/>
      <c r="V13" s="51" t="s">
        <v>40</v>
      </c>
      <c r="W13" s="58">
        <f t="shared" si="7"/>
        <v>1.260250423353539</v>
      </c>
      <c r="X13" s="30" t="str">
        <f>T5</f>
        <v>23.06.24</v>
      </c>
      <c r="Y13" s="1" t="str">
        <f t="shared" si="4"/>
        <v>k</v>
      </c>
      <c r="Z13" s="37">
        <f t="shared" si="5"/>
        <v>61</v>
      </c>
      <c r="AA13" s="38">
        <f t="shared" si="9"/>
        <v>1</v>
      </c>
      <c r="AB13" s="8">
        <f>IF(AA13=1,LOOKUP(Z13,'Meltzer-Faber'!A3:A63,'Meltzer-Faber'!B3:B63))</f>
        <v>1.5409999999999999</v>
      </c>
      <c r="AC13" s="40">
        <f>IF(AA13=1,LOOKUP(Z13,'Meltzer-Faber'!A3:A63,'Meltzer-Faber'!C3:C63))</f>
        <v>1.744</v>
      </c>
      <c r="AD13" s="40">
        <f t="shared" si="8"/>
        <v>1.744</v>
      </c>
    </row>
    <row r="14" spans="2:30" s="8" customFormat="1" ht="20" customHeight="1">
      <c r="B14" s="49">
        <v>1964009</v>
      </c>
      <c r="C14" s="110" t="s">
        <v>161</v>
      </c>
      <c r="D14" s="50">
        <v>96.2</v>
      </c>
      <c r="E14" s="51" t="s">
        <v>152</v>
      </c>
      <c r="F14" s="107" t="s">
        <v>160</v>
      </c>
      <c r="G14" s="52"/>
      <c r="H14" s="53" t="s">
        <v>159</v>
      </c>
      <c r="I14" s="53" t="s">
        <v>155</v>
      </c>
      <c r="J14" s="54">
        <v>32</v>
      </c>
      <c r="K14" s="55">
        <v>34</v>
      </c>
      <c r="L14" s="54">
        <v>36</v>
      </c>
      <c r="M14" s="54">
        <v>-42</v>
      </c>
      <c r="N14" s="54">
        <v>42</v>
      </c>
      <c r="O14" s="54">
        <v>-45</v>
      </c>
      <c r="P14" s="56">
        <f t="shared" si="0"/>
        <v>36</v>
      </c>
      <c r="Q14" s="56">
        <f t="shared" si="1"/>
        <v>42</v>
      </c>
      <c r="R14" s="56">
        <f t="shared" si="2"/>
        <v>78</v>
      </c>
      <c r="S14" s="57">
        <f t="shared" si="6"/>
        <v>84.088660984175675</v>
      </c>
      <c r="T14" s="57">
        <f t="shared" si="3"/>
        <v>143.37116697801955</v>
      </c>
      <c r="U14" s="52"/>
      <c r="V14" s="51" t="s">
        <v>40</v>
      </c>
      <c r="W14" s="58">
        <f t="shared" si="7"/>
        <v>1.0780597562073804</v>
      </c>
      <c r="X14" s="30" t="str">
        <f>T5</f>
        <v>23.06.24</v>
      </c>
      <c r="Y14" s="1" t="str">
        <f t="shared" si="4"/>
        <v>k</v>
      </c>
      <c r="Z14" s="37">
        <f t="shared" si="5"/>
        <v>60</v>
      </c>
      <c r="AA14" s="38">
        <f t="shared" si="9"/>
        <v>1</v>
      </c>
      <c r="AB14" s="8">
        <f>IF(AA14=1,LOOKUP(Z14,'Meltzer-Faber'!A3:A63,'Meltzer-Faber'!B3:B63))</f>
        <v>1.514</v>
      </c>
      <c r="AC14" s="40">
        <f>IF(AA14=1,LOOKUP(Z14,'Meltzer-Faber'!A3:A63,'Meltzer-Faber'!C3:C63))</f>
        <v>1.7050000000000001</v>
      </c>
      <c r="AD14" s="40">
        <f t="shared" si="8"/>
        <v>1.7050000000000001</v>
      </c>
    </row>
    <row r="15" spans="2:30" s="8" customFormat="1" ht="20" customHeight="1">
      <c r="B15" s="49">
        <v>1969003</v>
      </c>
      <c r="C15" s="110" t="s">
        <v>165</v>
      </c>
      <c r="D15" s="50">
        <v>56.58</v>
      </c>
      <c r="E15" s="51" t="s">
        <v>166</v>
      </c>
      <c r="F15" s="107" t="s">
        <v>163</v>
      </c>
      <c r="G15" s="52"/>
      <c r="H15" s="53" t="s">
        <v>162</v>
      </c>
      <c r="I15" s="53" t="s">
        <v>164</v>
      </c>
      <c r="J15" s="54">
        <v>45</v>
      </c>
      <c r="K15" s="55">
        <v>-48</v>
      </c>
      <c r="L15" s="54">
        <v>-48</v>
      </c>
      <c r="M15" s="54">
        <v>55</v>
      </c>
      <c r="N15" s="54">
        <v>58</v>
      </c>
      <c r="O15" s="54">
        <v>61</v>
      </c>
      <c r="P15" s="56">
        <f t="shared" si="0"/>
        <v>45</v>
      </c>
      <c r="Q15" s="56">
        <f t="shared" si="1"/>
        <v>61</v>
      </c>
      <c r="R15" s="56">
        <f t="shared" si="2"/>
        <v>106</v>
      </c>
      <c r="S15" s="57">
        <f t="shared" si="6"/>
        <v>149.16273680935345</v>
      </c>
      <c r="T15" s="57">
        <f t="shared" si="3"/>
        <v>224.78824437169564</v>
      </c>
      <c r="U15" s="52"/>
      <c r="V15" s="51"/>
      <c r="W15" s="58">
        <f t="shared" si="7"/>
        <v>1.4071956302769193</v>
      </c>
      <c r="X15" s="30" t="str">
        <f>T5</f>
        <v>23.06.24</v>
      </c>
      <c r="Y15" s="1" t="str">
        <f t="shared" si="4"/>
        <v>k</v>
      </c>
      <c r="Z15" s="37">
        <f t="shared" si="5"/>
        <v>55</v>
      </c>
      <c r="AA15" s="38">
        <f t="shared" si="9"/>
        <v>1</v>
      </c>
      <c r="AB15" s="8">
        <f>IF(AA15=1,LOOKUP(Z15,'Meltzer-Faber'!A3:A63,'Meltzer-Faber'!B3:B63))</f>
        <v>1.385</v>
      </c>
      <c r="AC15" s="40">
        <f>IF(AA15=1,LOOKUP(Z15,'Meltzer-Faber'!A3:A63,'Meltzer-Faber'!C3:C63))</f>
        <v>1.5069999999999999</v>
      </c>
      <c r="AD15" s="40">
        <f t="shared" si="8"/>
        <v>1.5069999999999999</v>
      </c>
    </row>
    <row r="16" spans="2:30" s="8" customFormat="1" ht="20" customHeight="1">
      <c r="B16" s="49">
        <v>1966001</v>
      </c>
      <c r="C16" s="110" t="s">
        <v>55</v>
      </c>
      <c r="D16" s="50">
        <v>80.8</v>
      </c>
      <c r="E16" s="51" t="s">
        <v>166</v>
      </c>
      <c r="F16" s="107" t="s">
        <v>168</v>
      </c>
      <c r="G16" s="52"/>
      <c r="H16" s="53" t="s">
        <v>167</v>
      </c>
      <c r="I16" s="53" t="s">
        <v>145</v>
      </c>
      <c r="J16" s="54">
        <v>-50</v>
      </c>
      <c r="K16" s="55">
        <v>50</v>
      </c>
      <c r="L16" s="54">
        <v>-54</v>
      </c>
      <c r="M16" s="54">
        <v>-62</v>
      </c>
      <c r="N16" s="54">
        <v>-62</v>
      </c>
      <c r="O16" s="54">
        <v>-62</v>
      </c>
      <c r="P16" s="56">
        <f t="shared" si="0"/>
        <v>50</v>
      </c>
      <c r="Q16" s="56">
        <f t="shared" si="1"/>
        <v>0</v>
      </c>
      <c r="R16" s="56">
        <f t="shared" si="2"/>
        <v>0</v>
      </c>
      <c r="S16" s="57">
        <f t="shared" si="6"/>
        <v>0</v>
      </c>
      <c r="T16" s="57">
        <f t="shared" si="3"/>
        <v>0</v>
      </c>
      <c r="U16" s="52"/>
      <c r="V16" s="51"/>
      <c r="W16" s="58">
        <f t="shared" si="7"/>
        <v>1.1519863715400835</v>
      </c>
      <c r="X16" s="30" t="str">
        <f>T5</f>
        <v>23.06.24</v>
      </c>
      <c r="Y16" s="1" t="str">
        <f t="shared" si="4"/>
        <v>k</v>
      </c>
      <c r="Z16" s="37">
        <f t="shared" si="5"/>
        <v>58</v>
      </c>
      <c r="AA16" s="38">
        <f t="shared" si="9"/>
        <v>1</v>
      </c>
      <c r="AB16" s="8">
        <f>IF(AA16=1,LOOKUP(Z16,'Meltzer-Faber'!A3:A63,'Meltzer-Faber'!B3:B63))</f>
        <v>1.462</v>
      </c>
      <c r="AC16" s="40">
        <f>IF(AA16=1,LOOKUP(Z16,'Meltzer-Faber'!A3:A63,'Meltzer-Faber'!C3:C63))</f>
        <v>1.625</v>
      </c>
      <c r="AD16" s="40">
        <f t="shared" si="8"/>
        <v>1.625</v>
      </c>
    </row>
    <row r="17" spans="2:30" s="8" customFormat="1" ht="20" customHeight="1">
      <c r="B17" s="49">
        <v>1970001</v>
      </c>
      <c r="C17" s="110" t="s">
        <v>165</v>
      </c>
      <c r="D17" s="50">
        <v>58.5</v>
      </c>
      <c r="E17" s="51" t="s">
        <v>174</v>
      </c>
      <c r="F17" s="107" t="s">
        <v>170</v>
      </c>
      <c r="G17" s="52"/>
      <c r="H17" s="53" t="s">
        <v>169</v>
      </c>
      <c r="I17" s="53" t="s">
        <v>146</v>
      </c>
      <c r="J17" s="54">
        <v>40</v>
      </c>
      <c r="K17" s="55">
        <v>42</v>
      </c>
      <c r="L17" s="54">
        <v>-44</v>
      </c>
      <c r="M17" s="54">
        <v>-56</v>
      </c>
      <c r="N17" s="54">
        <v>56</v>
      </c>
      <c r="O17" s="54">
        <v>-59</v>
      </c>
      <c r="P17" s="56">
        <f t="shared" si="0"/>
        <v>42</v>
      </c>
      <c r="Q17" s="56">
        <f t="shared" si="1"/>
        <v>56</v>
      </c>
      <c r="R17" s="56">
        <f t="shared" si="2"/>
        <v>98</v>
      </c>
      <c r="S17" s="57">
        <f t="shared" si="6"/>
        <v>134.84707637963444</v>
      </c>
      <c r="T17" s="57">
        <f t="shared" si="3"/>
        <v>198.22520227806262</v>
      </c>
      <c r="U17" s="52"/>
      <c r="V17" s="51"/>
      <c r="W17" s="58">
        <f t="shared" si="7"/>
        <v>1.3759905753023922</v>
      </c>
      <c r="X17" s="30" t="str">
        <f>T5</f>
        <v>23.06.24</v>
      </c>
      <c r="Y17" s="1" t="str">
        <f t="shared" si="4"/>
        <v>k</v>
      </c>
      <c r="Z17" s="37">
        <f t="shared" si="5"/>
        <v>54</v>
      </c>
      <c r="AA17" s="38">
        <f t="shared" si="9"/>
        <v>1</v>
      </c>
      <c r="AB17" s="8">
        <f>IF(AA17=1,LOOKUP(Z17,'Meltzer-Faber'!A3:A63,'Meltzer-Faber'!B3:B63))</f>
        <v>1.361</v>
      </c>
      <c r="AC17" s="40">
        <f>IF(AA17=1,LOOKUP(Z17,'Meltzer-Faber'!A3:A63,'Meltzer-Faber'!C3:C63))</f>
        <v>1.47</v>
      </c>
      <c r="AD17" s="40">
        <f t="shared" si="8"/>
        <v>1.47</v>
      </c>
    </row>
    <row r="18" spans="2:30" s="8" customFormat="1" ht="20" customHeight="1">
      <c r="B18" s="49">
        <v>1972005</v>
      </c>
      <c r="C18" s="110" t="s">
        <v>165</v>
      </c>
      <c r="D18" s="50">
        <v>58.22</v>
      </c>
      <c r="E18" s="51" t="s">
        <v>174</v>
      </c>
      <c r="F18" s="107" t="s">
        <v>172</v>
      </c>
      <c r="G18" s="52"/>
      <c r="H18" s="53" t="s">
        <v>171</v>
      </c>
      <c r="I18" s="53" t="s">
        <v>96</v>
      </c>
      <c r="J18" s="54">
        <v>35</v>
      </c>
      <c r="K18" s="55">
        <v>38</v>
      </c>
      <c r="L18" s="54">
        <v>-40</v>
      </c>
      <c r="M18" s="54">
        <v>46</v>
      </c>
      <c r="N18" s="54">
        <v>50</v>
      </c>
      <c r="O18" s="54">
        <v>-52</v>
      </c>
      <c r="P18" s="56">
        <f t="shared" si="0"/>
        <v>38</v>
      </c>
      <c r="Q18" s="56">
        <f t="shared" si="1"/>
        <v>50</v>
      </c>
      <c r="R18" s="56">
        <f t="shared" si="2"/>
        <v>88</v>
      </c>
      <c r="S18" s="57">
        <f t="shared" si="6"/>
        <v>121.4725007736171</v>
      </c>
      <c r="T18" s="57">
        <f t="shared" si="3"/>
        <v>170.18297358383757</v>
      </c>
      <c r="U18" s="52"/>
      <c r="V18" s="51" t="s">
        <v>40</v>
      </c>
      <c r="W18" s="58">
        <f t="shared" si="7"/>
        <v>1.3803693269729216</v>
      </c>
      <c r="X18" s="30" t="str">
        <f>T5</f>
        <v>23.06.24</v>
      </c>
      <c r="Y18" s="1" t="str">
        <f t="shared" si="4"/>
        <v>k</v>
      </c>
      <c r="Z18" s="37">
        <f t="shared" si="5"/>
        <v>52</v>
      </c>
      <c r="AA18" s="38">
        <f t="shared" si="9"/>
        <v>1</v>
      </c>
      <c r="AB18" s="8">
        <f>IF(AA18=1,LOOKUP(Z18,'Meltzer-Faber'!A3:A63,'Meltzer-Faber'!B3:B63))</f>
        <v>1.3160000000000001</v>
      </c>
      <c r="AC18" s="40">
        <f>IF(AA18=1,LOOKUP(Z18,'Meltzer-Faber'!A3:A63,'Meltzer-Faber'!C3:C63))</f>
        <v>1.401</v>
      </c>
      <c r="AD18" s="40">
        <f t="shared" si="8"/>
        <v>1.401</v>
      </c>
    </row>
    <row r="19" spans="2:30" s="8" customFormat="1" ht="20" customHeight="1">
      <c r="B19" s="49">
        <v>1973003</v>
      </c>
      <c r="C19" s="110" t="s">
        <v>154</v>
      </c>
      <c r="D19" s="50">
        <v>75.38</v>
      </c>
      <c r="E19" s="51" t="s">
        <v>174</v>
      </c>
      <c r="F19" s="107" t="s">
        <v>175</v>
      </c>
      <c r="G19" s="52"/>
      <c r="H19" s="53" t="s">
        <v>173</v>
      </c>
      <c r="I19" s="53" t="s">
        <v>5</v>
      </c>
      <c r="J19" s="54">
        <v>38</v>
      </c>
      <c r="K19" s="55">
        <v>41</v>
      </c>
      <c r="L19" s="54">
        <v>-44</v>
      </c>
      <c r="M19" s="54">
        <v>-50</v>
      </c>
      <c r="N19" s="54">
        <v>-52</v>
      </c>
      <c r="O19" s="54">
        <v>-52</v>
      </c>
      <c r="P19" s="56">
        <f t="shared" si="0"/>
        <v>41</v>
      </c>
      <c r="Q19" s="56">
        <f t="shared" si="1"/>
        <v>0</v>
      </c>
      <c r="R19" s="56">
        <f t="shared" si="2"/>
        <v>0</v>
      </c>
      <c r="S19" s="57">
        <f t="shared" si="6"/>
        <v>0</v>
      </c>
      <c r="T19" s="57">
        <f t="shared" si="3"/>
        <v>0</v>
      </c>
      <c r="U19" s="52"/>
      <c r="V19" s="51"/>
      <c r="W19" s="58">
        <f t="shared" si="7"/>
        <v>1.1896678291677119</v>
      </c>
      <c r="X19" s="30" t="str">
        <f>T5</f>
        <v>23.06.24</v>
      </c>
      <c r="Y19" s="1" t="str">
        <f t="shared" si="4"/>
        <v>k</v>
      </c>
      <c r="Z19" s="37">
        <f t="shared" si="5"/>
        <v>51</v>
      </c>
      <c r="AA19" s="38">
        <f t="shared" si="9"/>
        <v>1</v>
      </c>
      <c r="AB19" s="8">
        <f>IF(AA19=1,LOOKUP(Z19,'Meltzer-Faber'!A3:A63,'Meltzer-Faber'!B3:B63))</f>
        <v>1.2969999999999999</v>
      </c>
      <c r="AC19" s="40">
        <f>IF(AA19=1,LOOKUP(Z19,'Meltzer-Faber'!A3:A63,'Meltzer-Faber'!C3:C63))</f>
        <v>1.369</v>
      </c>
      <c r="AD19" s="40">
        <f t="shared" si="8"/>
        <v>1.369</v>
      </c>
    </row>
    <row r="20" spans="2:30" s="8" customFormat="1" ht="20" customHeight="1">
      <c r="B20" s="49">
        <v>1977007</v>
      </c>
      <c r="C20" s="110" t="s">
        <v>59</v>
      </c>
      <c r="D20" s="50">
        <v>68.28</v>
      </c>
      <c r="E20" s="51" t="s">
        <v>57</v>
      </c>
      <c r="F20" s="107" t="s">
        <v>177</v>
      </c>
      <c r="G20" s="52"/>
      <c r="H20" s="53" t="s">
        <v>176</v>
      </c>
      <c r="I20" s="53" t="s">
        <v>146</v>
      </c>
      <c r="J20" s="54">
        <v>-52</v>
      </c>
      <c r="K20" s="55">
        <v>-52</v>
      </c>
      <c r="L20" s="54" t="s">
        <v>89</v>
      </c>
      <c r="M20" s="54" t="s">
        <v>89</v>
      </c>
      <c r="N20" s="54" t="s">
        <v>89</v>
      </c>
      <c r="O20" s="54" t="s">
        <v>89</v>
      </c>
      <c r="P20" s="56">
        <f t="shared" si="0"/>
        <v>0</v>
      </c>
      <c r="Q20" s="56">
        <f t="shared" si="1"/>
        <v>0</v>
      </c>
      <c r="R20" s="56">
        <f t="shared" si="2"/>
        <v>0</v>
      </c>
      <c r="S20" s="57">
        <f t="shared" si="6"/>
        <v>0</v>
      </c>
      <c r="T20" s="57">
        <f t="shared" si="3"/>
        <v>0</v>
      </c>
      <c r="U20" s="52"/>
      <c r="V20" s="51"/>
      <c r="W20" s="58">
        <f t="shared" si="7"/>
        <v>1.2526022027373245</v>
      </c>
      <c r="X20" s="30" t="str">
        <f>T5</f>
        <v>23.06.24</v>
      </c>
      <c r="Y20" s="1" t="str">
        <f t="shared" si="4"/>
        <v>k</v>
      </c>
      <c r="Z20" s="37">
        <f t="shared" si="5"/>
        <v>47</v>
      </c>
      <c r="AA20" s="38">
        <f t="shared" si="9"/>
        <v>1</v>
      </c>
      <c r="AB20" s="8">
        <f>IF(AA20=1,LOOKUP(Z20,'Meltzer-Faber'!A3:A63,'Meltzer-Faber'!B3:B63))</f>
        <v>1.2330000000000001</v>
      </c>
      <c r="AC20" s="40">
        <f>IF(AA20=1,LOOKUP(Z20,'Meltzer-Faber'!A3:A63,'Meltzer-Faber'!C3:C63))</f>
        <v>1.2649999999999999</v>
      </c>
      <c r="AD20" s="40">
        <f t="shared" si="8"/>
        <v>1.2649999999999999</v>
      </c>
    </row>
    <row r="21" spans="2:30" s="8" customFormat="1" ht="20" customHeight="1">
      <c r="B21" s="49">
        <v>1978003</v>
      </c>
      <c r="C21" s="110" t="s">
        <v>154</v>
      </c>
      <c r="D21" s="50">
        <v>72.760000000000005</v>
      </c>
      <c r="E21" s="51" t="s">
        <v>57</v>
      </c>
      <c r="F21" s="107" t="s">
        <v>179</v>
      </c>
      <c r="G21" s="52"/>
      <c r="H21" s="53" t="s">
        <v>178</v>
      </c>
      <c r="I21" s="53" t="s">
        <v>5</v>
      </c>
      <c r="J21" s="54">
        <v>38</v>
      </c>
      <c r="K21" s="55">
        <v>42</v>
      </c>
      <c r="L21" s="54">
        <v>-44</v>
      </c>
      <c r="M21" s="54">
        <v>58</v>
      </c>
      <c r="N21" s="54">
        <v>-62</v>
      </c>
      <c r="O21" s="54">
        <v>64</v>
      </c>
      <c r="P21" s="56">
        <f t="shared" si="0"/>
        <v>42</v>
      </c>
      <c r="Q21" s="56">
        <f t="shared" si="1"/>
        <v>64</v>
      </c>
      <c r="R21" s="56">
        <f t="shared" si="2"/>
        <v>106</v>
      </c>
      <c r="S21" s="57">
        <f t="shared" si="6"/>
        <v>128.35229454039865</v>
      </c>
      <c r="T21" s="57">
        <f t="shared" si="3"/>
        <v>159.67025440825591</v>
      </c>
      <c r="U21" s="52"/>
      <c r="V21" s="51"/>
      <c r="W21" s="58">
        <f t="shared" si="7"/>
        <v>1.210870703211308</v>
      </c>
      <c r="X21" s="30" t="str">
        <f>T5</f>
        <v>23.06.24</v>
      </c>
      <c r="Y21" s="1" t="str">
        <f t="shared" si="4"/>
        <v>k</v>
      </c>
      <c r="Z21" s="37">
        <f t="shared" si="5"/>
        <v>46</v>
      </c>
      <c r="AA21" s="38">
        <f t="shared" si="9"/>
        <v>1</v>
      </c>
      <c r="AB21" s="8">
        <f>IF(AA21=1,LOOKUP(Z21,'Meltzer-Faber'!A3:A63,'Meltzer-Faber'!B3:B63))</f>
        <v>1.218</v>
      </c>
      <c r="AC21" s="40">
        <f>IF(AA21=1,LOOKUP(Z21,'Meltzer-Faber'!A3:A63,'Meltzer-Faber'!C3:C63))</f>
        <v>1.244</v>
      </c>
      <c r="AD21" s="40">
        <f t="shared" si="8"/>
        <v>1.244</v>
      </c>
    </row>
    <row r="22" spans="2:30" s="8" customFormat="1" ht="20" customHeight="1">
      <c r="B22" s="49">
        <v>1976002</v>
      </c>
      <c r="C22" s="110" t="s">
        <v>182</v>
      </c>
      <c r="D22" s="50">
        <v>84.94</v>
      </c>
      <c r="E22" s="51" t="s">
        <v>57</v>
      </c>
      <c r="F22" s="107" t="s">
        <v>183</v>
      </c>
      <c r="G22" s="52"/>
      <c r="H22" s="53" t="s">
        <v>180</v>
      </c>
      <c r="I22" s="53" t="s">
        <v>164</v>
      </c>
      <c r="J22" s="54">
        <v>50</v>
      </c>
      <c r="K22" s="55">
        <v>54</v>
      </c>
      <c r="L22" s="54">
        <v>-56</v>
      </c>
      <c r="M22" s="54">
        <v>-70</v>
      </c>
      <c r="N22" s="54">
        <v>73</v>
      </c>
      <c r="O22" s="54">
        <v>-77</v>
      </c>
      <c r="P22" s="56">
        <f t="shared" si="0"/>
        <v>54</v>
      </c>
      <c r="Q22" s="56">
        <f t="shared" si="1"/>
        <v>73</v>
      </c>
      <c r="R22" s="56">
        <f t="shared" si="2"/>
        <v>127</v>
      </c>
      <c r="S22" s="57">
        <f t="shared" si="6"/>
        <v>143.24428506762263</v>
      </c>
      <c r="T22" s="57">
        <f t="shared" si="3"/>
        <v>184.49863916709793</v>
      </c>
      <c r="U22" s="52"/>
      <c r="V22" s="51"/>
      <c r="W22" s="58">
        <f t="shared" si="7"/>
        <v>1.1279077564379734</v>
      </c>
      <c r="X22" s="30" t="str">
        <f>T5</f>
        <v>23.06.24</v>
      </c>
      <c r="Y22" s="1" t="str">
        <f t="shared" si="4"/>
        <v>k</v>
      </c>
      <c r="Z22" s="37">
        <f t="shared" si="5"/>
        <v>48</v>
      </c>
      <c r="AA22" s="38">
        <f t="shared" si="9"/>
        <v>1</v>
      </c>
      <c r="AB22" s="8">
        <f>IF(AA22=1,LOOKUP(Z22,'Meltzer-Faber'!A3:A63,'Meltzer-Faber'!B3:B63))</f>
        <v>1.248</v>
      </c>
      <c r="AC22" s="40">
        <f>IF(AA22=1,LOOKUP(Z22,'Meltzer-Faber'!A3:A63,'Meltzer-Faber'!C3:C63))</f>
        <v>1.288</v>
      </c>
      <c r="AD22" s="40">
        <f t="shared" si="8"/>
        <v>1.288</v>
      </c>
    </row>
    <row r="23" spans="2:30" s="8" customFormat="1" ht="20" customHeight="1">
      <c r="B23" s="49">
        <v>1975001</v>
      </c>
      <c r="C23" s="110" t="s">
        <v>182</v>
      </c>
      <c r="D23" s="50">
        <v>83.96</v>
      </c>
      <c r="E23" s="51" t="s">
        <v>57</v>
      </c>
      <c r="F23" s="107" t="s">
        <v>184</v>
      </c>
      <c r="G23" s="52"/>
      <c r="H23" s="53" t="s">
        <v>181</v>
      </c>
      <c r="I23" s="53" t="s">
        <v>63</v>
      </c>
      <c r="J23" s="54">
        <v>44</v>
      </c>
      <c r="K23" s="55">
        <v>-47</v>
      </c>
      <c r="L23" s="54">
        <v>47</v>
      </c>
      <c r="M23" s="54">
        <v>-61</v>
      </c>
      <c r="N23" s="54">
        <v>61</v>
      </c>
      <c r="O23" s="54">
        <v>-64</v>
      </c>
      <c r="P23" s="56">
        <f t="shared" si="0"/>
        <v>47</v>
      </c>
      <c r="Q23" s="56">
        <f t="shared" si="1"/>
        <v>61</v>
      </c>
      <c r="R23" s="56">
        <f t="shared" si="2"/>
        <v>108</v>
      </c>
      <c r="S23" s="57">
        <f t="shared" si="6"/>
        <v>122.39446347748967</v>
      </c>
      <c r="T23" s="57">
        <f t="shared" si="3"/>
        <v>160.70393054594393</v>
      </c>
      <c r="U23" s="52"/>
      <c r="V23" s="51"/>
      <c r="W23" s="58">
        <f t="shared" si="7"/>
        <v>1.1332820692360155</v>
      </c>
      <c r="X23" s="30" t="str">
        <f>T5</f>
        <v>23.06.24</v>
      </c>
      <c r="Y23" s="1" t="str">
        <f t="shared" si="4"/>
        <v>k</v>
      </c>
      <c r="Z23" s="37">
        <f t="shared" si="5"/>
        <v>49</v>
      </c>
      <c r="AA23" s="38">
        <f t="shared" si="9"/>
        <v>1</v>
      </c>
      <c r="AB23" s="8">
        <f>IF(AA23=1,LOOKUP(Z23,'Meltzer-Faber'!A3:A63,'Meltzer-Faber'!B3:B63))</f>
        <v>1.2629999999999999</v>
      </c>
      <c r="AC23" s="40">
        <f>IF(AA23=1,LOOKUP(Z23,'Meltzer-Faber'!A3:A63,'Meltzer-Faber'!C3:C63))</f>
        <v>1.3129999999999999</v>
      </c>
      <c r="AD23" s="40">
        <f t="shared" si="8"/>
        <v>1.3129999999999999</v>
      </c>
    </row>
    <row r="24" spans="2:30" s="8" customFormat="1" ht="20" customHeight="1">
      <c r="B24" s="59">
        <v>1981001</v>
      </c>
      <c r="C24" s="111" t="s">
        <v>165</v>
      </c>
      <c r="D24" s="60">
        <v>57.44</v>
      </c>
      <c r="E24" s="61" t="s">
        <v>187</v>
      </c>
      <c r="F24" s="108" t="s">
        <v>188</v>
      </c>
      <c r="G24" s="62"/>
      <c r="H24" s="63" t="s">
        <v>186</v>
      </c>
      <c r="I24" s="63" t="s">
        <v>5</v>
      </c>
      <c r="J24" s="64">
        <v>-50</v>
      </c>
      <c r="K24" s="65">
        <v>-51</v>
      </c>
      <c r="L24" s="64">
        <v>51</v>
      </c>
      <c r="M24" s="64">
        <v>72</v>
      </c>
      <c r="N24" s="64">
        <v>-75</v>
      </c>
      <c r="O24" s="64">
        <v>-79</v>
      </c>
      <c r="P24" s="66">
        <f t="shared" si="0"/>
        <v>51</v>
      </c>
      <c r="Q24" s="66">
        <f t="shared" si="1"/>
        <v>72</v>
      </c>
      <c r="R24" s="66">
        <f t="shared" si="2"/>
        <v>123</v>
      </c>
      <c r="S24" s="67">
        <f t="shared" si="6"/>
        <v>171.32318707154474</v>
      </c>
      <c r="T24" s="67">
        <f t="shared" si="3"/>
        <v>203.3606230539236</v>
      </c>
      <c r="U24" s="62"/>
      <c r="V24" s="61"/>
      <c r="W24" s="96">
        <f t="shared" si="7"/>
        <v>1.3928714396060549</v>
      </c>
      <c r="X24" s="30" t="str">
        <f>T5</f>
        <v>23.06.24</v>
      </c>
      <c r="Y24" s="1" t="str">
        <f t="shared" si="4"/>
        <v>k</v>
      </c>
      <c r="Z24" s="37">
        <f t="shared" si="5"/>
        <v>43</v>
      </c>
      <c r="AA24" s="38">
        <f t="shared" si="9"/>
        <v>1</v>
      </c>
      <c r="AB24" s="8">
        <f>IF(AA24=1,LOOKUP(Z24,'Meltzer-Faber'!A3:A63,'Meltzer-Faber'!B3:B63))</f>
        <v>1.1759999999999999</v>
      </c>
      <c r="AC24" s="40">
        <f>IF(AA24=1,LOOKUP(Z24,'Meltzer-Faber'!A3:A63,'Meltzer-Faber'!C3:C63))</f>
        <v>1.1870000000000001</v>
      </c>
      <c r="AD24" s="40">
        <f t="shared" si="8"/>
        <v>1.1870000000000001</v>
      </c>
    </row>
    <row r="25" spans="2:30" s="6" customFormat="1" ht="19.25" customHeight="1">
      <c r="D25" s="45"/>
      <c r="E25" s="46"/>
      <c r="F25" s="7"/>
      <c r="G25" s="7"/>
      <c r="J25" s="47"/>
      <c r="K25" s="48"/>
      <c r="L25" s="47"/>
      <c r="M25" s="47" t="s">
        <v>40</v>
      </c>
      <c r="N25" s="47"/>
      <c r="O25" s="47"/>
      <c r="P25" s="46"/>
      <c r="Q25" s="46"/>
      <c r="R25" s="46"/>
      <c r="S25" s="22"/>
      <c r="T25" s="22"/>
      <c r="U25" s="22"/>
      <c r="V25" s="22"/>
      <c r="W25" s="7"/>
      <c r="X25" s="1"/>
      <c r="Y25" s="25"/>
      <c r="Z25" s="37">
        <f>(YEAR(X25)-YEAR(F25))</f>
        <v>0</v>
      </c>
      <c r="AA25" s="38">
        <f t="shared" ref="AA25" si="10">IF(Z27&gt;34,1,0)</f>
        <v>0</v>
      </c>
      <c r="AC25" s="7"/>
      <c r="AD25" s="7"/>
    </row>
    <row r="26" spans="2:30" s="6" customFormat="1" ht="21" customHeight="1">
      <c r="D26" s="45"/>
      <c r="E26" s="46"/>
      <c r="F26" s="7"/>
      <c r="G26" s="7"/>
      <c r="J26" s="47"/>
      <c r="K26" s="48"/>
      <c r="L26" s="47"/>
      <c r="M26" s="47"/>
      <c r="N26" s="47"/>
      <c r="O26" s="47"/>
      <c r="P26" s="46"/>
      <c r="Q26" s="46"/>
      <c r="R26" s="46"/>
      <c r="S26" s="22"/>
      <c r="T26" s="22"/>
      <c r="U26" s="22"/>
      <c r="V26" s="22"/>
      <c r="W26" s="7"/>
      <c r="X26" s="1"/>
      <c r="Y26" s="25"/>
      <c r="Z26" s="37"/>
      <c r="AA26" s="38"/>
      <c r="AC26" s="7"/>
      <c r="AD26" s="7"/>
    </row>
    <row r="27" spans="2:30" customFormat="1" ht="23" customHeight="1">
      <c r="B27" s="143" t="s">
        <v>42</v>
      </c>
      <c r="C27" s="143"/>
      <c r="D27" s="99" t="s">
        <v>10</v>
      </c>
      <c r="E27" s="143" t="s">
        <v>16</v>
      </c>
      <c r="F27" s="143"/>
      <c r="G27" s="143"/>
      <c r="H27" s="99" t="s">
        <v>43</v>
      </c>
      <c r="I27" s="24"/>
      <c r="J27" s="143" t="s">
        <v>42</v>
      </c>
      <c r="K27" s="143"/>
      <c r="L27" s="143"/>
      <c r="M27" s="103" t="s">
        <v>10</v>
      </c>
      <c r="N27" s="146" t="s">
        <v>16</v>
      </c>
      <c r="O27" s="146"/>
      <c r="P27" s="146"/>
      <c r="Q27" s="146"/>
      <c r="R27" s="146" t="s">
        <v>43</v>
      </c>
      <c r="S27" s="146"/>
      <c r="T27" s="18"/>
      <c r="U27" s="18"/>
      <c r="V27" s="18"/>
      <c r="X27" s="3"/>
      <c r="Y27" s="3"/>
      <c r="Z27" s="3"/>
      <c r="AA27" s="1"/>
      <c r="AC27" s="41"/>
      <c r="AD27" s="41"/>
    </row>
    <row r="28" spans="2:30" s="5" customFormat="1" ht="20" customHeight="1">
      <c r="B28" s="144" t="s">
        <v>44</v>
      </c>
      <c r="C28" s="130"/>
      <c r="D28" s="97"/>
      <c r="E28" s="130"/>
      <c r="F28" s="130"/>
      <c r="G28" s="130"/>
      <c r="H28" s="98"/>
      <c r="I28" s="4"/>
      <c r="J28" s="144" t="s">
        <v>45</v>
      </c>
      <c r="K28" s="130"/>
      <c r="L28" s="130"/>
      <c r="M28" s="100"/>
      <c r="N28" s="141"/>
      <c r="O28" s="141"/>
      <c r="P28" s="141"/>
      <c r="Q28" s="141"/>
      <c r="R28" s="141"/>
      <c r="S28" s="142"/>
      <c r="AA28" s="1"/>
      <c r="AC28" s="39"/>
      <c r="AD28" s="39"/>
    </row>
    <row r="29" spans="2:30" s="5" customFormat="1" ht="21" customHeight="1">
      <c r="B29" s="145" t="s">
        <v>46</v>
      </c>
      <c r="C29" s="129"/>
      <c r="D29" s="78"/>
      <c r="E29" s="129"/>
      <c r="F29" s="129"/>
      <c r="G29" s="129"/>
      <c r="H29" s="79"/>
      <c r="I29" s="4"/>
      <c r="J29" s="145" t="s">
        <v>47</v>
      </c>
      <c r="K29" s="129"/>
      <c r="L29" s="129"/>
      <c r="M29" s="101"/>
      <c r="N29" s="135"/>
      <c r="O29" s="135"/>
      <c r="P29" s="135"/>
      <c r="Q29" s="135"/>
      <c r="R29" s="135"/>
      <c r="S29" s="136"/>
      <c r="AC29" s="39"/>
      <c r="AD29" s="39"/>
    </row>
    <row r="30" spans="2:30" s="5" customFormat="1" ht="19.25" customHeight="1">
      <c r="B30" s="145" t="s">
        <v>46</v>
      </c>
      <c r="C30" s="129"/>
      <c r="D30" s="78"/>
      <c r="E30" s="129"/>
      <c r="F30" s="129"/>
      <c r="G30" s="129"/>
      <c r="H30" s="79"/>
      <c r="I30" s="4"/>
      <c r="J30" s="145" t="s">
        <v>48</v>
      </c>
      <c r="K30" s="129"/>
      <c r="L30" s="129"/>
      <c r="M30" s="101"/>
      <c r="N30" s="135"/>
      <c r="O30" s="135"/>
      <c r="P30" s="135"/>
      <c r="Q30" s="135"/>
      <c r="R30" s="135"/>
      <c r="S30" s="136"/>
      <c r="AC30" s="39"/>
      <c r="AD30" s="39"/>
    </row>
    <row r="31" spans="2:30" s="5" customFormat="1" ht="21" customHeight="1">
      <c r="B31" s="145" t="s">
        <v>46</v>
      </c>
      <c r="C31" s="129"/>
      <c r="D31" s="78"/>
      <c r="E31" s="129"/>
      <c r="F31" s="129"/>
      <c r="G31" s="129"/>
      <c r="H31" s="79"/>
      <c r="I31" s="4"/>
      <c r="J31" s="145" t="s">
        <v>49</v>
      </c>
      <c r="K31" s="129"/>
      <c r="L31" s="129"/>
      <c r="M31" s="101"/>
      <c r="N31" s="135"/>
      <c r="O31" s="135"/>
      <c r="P31" s="135"/>
      <c r="Q31" s="135"/>
      <c r="R31" s="135"/>
      <c r="S31" s="136"/>
      <c r="Y31" s="5" t="s">
        <v>40</v>
      </c>
      <c r="AC31" s="39"/>
      <c r="AD31" s="39"/>
    </row>
    <row r="32" spans="2:30" s="5" customFormat="1" ht="20" customHeight="1">
      <c r="B32" s="145" t="s">
        <v>46</v>
      </c>
      <c r="C32" s="129"/>
      <c r="D32" s="78"/>
      <c r="E32" s="129"/>
      <c r="F32" s="129"/>
      <c r="G32" s="129"/>
      <c r="H32" s="79"/>
      <c r="I32" s="4"/>
      <c r="J32" s="145" t="s">
        <v>49</v>
      </c>
      <c r="K32" s="129"/>
      <c r="L32" s="129"/>
      <c r="M32" s="101"/>
      <c r="N32" s="135"/>
      <c r="O32" s="135"/>
      <c r="P32" s="135"/>
      <c r="Q32" s="135"/>
      <c r="R32" s="135"/>
      <c r="S32" s="136"/>
      <c r="AC32" s="39"/>
      <c r="AD32" s="39"/>
    </row>
    <row r="33" spans="2:22" ht="19.25" customHeight="1">
      <c r="B33" s="145" t="s">
        <v>46</v>
      </c>
      <c r="C33" s="129"/>
      <c r="D33" s="78"/>
      <c r="E33" s="129"/>
      <c r="F33" s="129"/>
      <c r="G33" s="129"/>
      <c r="H33" s="79"/>
      <c r="I33" s="3"/>
      <c r="J33" s="145" t="s">
        <v>49</v>
      </c>
      <c r="K33" s="129"/>
      <c r="L33" s="129"/>
      <c r="M33" s="101"/>
      <c r="N33" s="135"/>
      <c r="O33" s="135"/>
      <c r="P33" s="135"/>
      <c r="Q33" s="135"/>
      <c r="R33" s="135"/>
      <c r="S33" s="136"/>
      <c r="T33" s="3"/>
      <c r="U33" s="3"/>
      <c r="V33" s="3"/>
    </row>
    <row r="34" spans="2:22" ht="20" customHeight="1">
      <c r="B34" s="145" t="s">
        <v>50</v>
      </c>
      <c r="C34" s="129"/>
      <c r="D34" s="78"/>
      <c r="E34" s="129"/>
      <c r="F34" s="129"/>
      <c r="G34" s="129"/>
      <c r="H34" s="79"/>
      <c r="I34" s="3"/>
      <c r="J34" s="145" t="s">
        <v>49</v>
      </c>
      <c r="K34" s="129"/>
      <c r="L34" s="129"/>
      <c r="M34" s="101"/>
      <c r="N34" s="135"/>
      <c r="O34" s="135"/>
      <c r="P34" s="135"/>
      <c r="Q34" s="135"/>
      <c r="R34" s="135"/>
      <c r="S34" s="136"/>
      <c r="T34" s="3"/>
      <c r="U34" s="3"/>
      <c r="V34" s="3"/>
    </row>
    <row r="35" spans="2:22" ht="20" customHeight="1">
      <c r="B35" s="137"/>
      <c r="C35" s="131"/>
      <c r="D35" s="80"/>
      <c r="E35" s="131"/>
      <c r="F35" s="131"/>
      <c r="G35" s="131"/>
      <c r="H35" s="81"/>
      <c r="I35" s="3"/>
      <c r="J35" s="137" t="s">
        <v>49</v>
      </c>
      <c r="K35" s="131"/>
      <c r="L35" s="131"/>
      <c r="M35" s="102"/>
      <c r="N35" s="147"/>
      <c r="O35" s="147"/>
      <c r="P35" s="147"/>
      <c r="Q35" s="147"/>
      <c r="R35" s="147"/>
      <c r="S35" s="148"/>
      <c r="T35" s="3"/>
      <c r="U35" s="3"/>
      <c r="V35" s="3"/>
    </row>
    <row r="36" spans="2:22" ht="19.25" customHeight="1">
      <c r="B36" s="160"/>
      <c r="C36" s="160"/>
      <c r="D36" s="128"/>
      <c r="E36" s="128"/>
      <c r="F36" s="128"/>
      <c r="G36" s="128"/>
      <c r="H36" s="128"/>
      <c r="I36" s="3"/>
      <c r="J36" s="128"/>
      <c r="K36" s="128"/>
      <c r="L36" s="128"/>
      <c r="M36" s="128"/>
      <c r="N36" s="128"/>
      <c r="O36" s="128"/>
      <c r="P36" s="128"/>
      <c r="Q36" s="128"/>
      <c r="R36" s="128"/>
      <c r="S36" s="128"/>
      <c r="T36" s="3"/>
      <c r="U36" s="3"/>
      <c r="V36" s="3"/>
    </row>
    <row r="37" spans="2:22" ht="18" customHeight="1">
      <c r="B37" s="138" t="s">
        <v>185</v>
      </c>
      <c r="C37" s="139"/>
      <c r="D37" s="139"/>
      <c r="E37" s="139"/>
      <c r="F37" s="139"/>
      <c r="G37" s="139"/>
      <c r="H37" s="139"/>
      <c r="I37" s="139"/>
      <c r="J37" s="139"/>
      <c r="K37" s="139"/>
      <c r="L37" s="139"/>
      <c r="M37" s="139"/>
      <c r="N37" s="139"/>
      <c r="O37" s="139"/>
      <c r="P37" s="139"/>
      <c r="Q37" s="139"/>
      <c r="R37" s="139"/>
      <c r="S37" s="140"/>
      <c r="T37" s="3"/>
      <c r="U37" s="3"/>
      <c r="V37" s="3"/>
    </row>
    <row r="38" spans="2:22" ht="18" customHeight="1">
      <c r="B38" s="132"/>
      <c r="C38" s="133"/>
      <c r="D38" s="133"/>
      <c r="E38" s="133"/>
      <c r="F38" s="133"/>
      <c r="G38" s="133"/>
      <c r="H38" s="133"/>
      <c r="I38" s="133"/>
      <c r="J38" s="133"/>
      <c r="K38" s="133"/>
      <c r="L38" s="133"/>
      <c r="M38" s="133"/>
      <c r="N38" s="133"/>
      <c r="O38" s="133"/>
      <c r="P38" s="133"/>
      <c r="Q38" s="133"/>
      <c r="R38" s="133"/>
      <c r="S38" s="134"/>
      <c r="T38" s="3"/>
      <c r="U38" s="3"/>
      <c r="V38" s="3"/>
    </row>
    <row r="39" spans="2:22" ht="14">
      <c r="B39" s="1"/>
      <c r="D39" s="77"/>
      <c r="E39" s="77"/>
      <c r="F39" s="77"/>
      <c r="G39" s="77"/>
      <c r="H39" s="24"/>
      <c r="I39" s="77"/>
      <c r="J39" s="77"/>
      <c r="K39" s="77"/>
      <c r="L39" s="77"/>
      <c r="M39" s="77"/>
      <c r="N39" s="77"/>
      <c r="O39" s="77"/>
      <c r="P39" s="77"/>
      <c r="Q39" s="77"/>
      <c r="R39" s="77"/>
      <c r="S39" s="77"/>
      <c r="T39" s="77"/>
      <c r="U39" s="77"/>
    </row>
    <row r="40" spans="2:22" ht="14">
      <c r="B40" s="23"/>
      <c r="C40" s="23"/>
      <c r="D40" s="15"/>
      <c r="E40" s="16"/>
      <c r="F40" s="16"/>
      <c r="G40" s="17"/>
      <c r="H40" s="3"/>
      <c r="I40" s="77"/>
      <c r="J40" s="77"/>
      <c r="K40" s="77"/>
      <c r="L40" s="77"/>
      <c r="M40" s="77"/>
      <c r="N40" s="77"/>
      <c r="O40" s="77"/>
      <c r="P40" s="77"/>
      <c r="Q40" s="77"/>
      <c r="R40" s="77"/>
      <c r="S40" s="77"/>
      <c r="T40" s="77"/>
      <c r="U40" s="77"/>
    </row>
    <row r="42" spans="2:22">
      <c r="E42" s="128"/>
      <c r="F42" s="128"/>
    </row>
  </sheetData>
  <mergeCells count="60">
    <mergeCell ref="B7:B8"/>
    <mergeCell ref="H1:R1"/>
    <mergeCell ref="H2:R2"/>
    <mergeCell ref="D5:H5"/>
    <mergeCell ref="J5:M5"/>
    <mergeCell ref="O5:R5"/>
    <mergeCell ref="B28:C28"/>
    <mergeCell ref="E28:G28"/>
    <mergeCell ref="J28:L28"/>
    <mergeCell ref="N28:Q28"/>
    <mergeCell ref="R28:S28"/>
    <mergeCell ref="B27:C27"/>
    <mergeCell ref="E27:G27"/>
    <mergeCell ref="J27:L27"/>
    <mergeCell ref="N27:Q27"/>
    <mergeCell ref="R27:S27"/>
    <mergeCell ref="B30:C30"/>
    <mergeCell ref="E30:G30"/>
    <mergeCell ref="J30:L30"/>
    <mergeCell ref="N30:Q30"/>
    <mergeCell ref="R30:S30"/>
    <mergeCell ref="B29:C29"/>
    <mergeCell ref="E29:G29"/>
    <mergeCell ref="J29:L29"/>
    <mergeCell ref="N29:Q29"/>
    <mergeCell ref="R29:S29"/>
    <mergeCell ref="B32:C32"/>
    <mergeCell ref="E32:G32"/>
    <mergeCell ref="J32:L32"/>
    <mergeCell ref="N32:Q32"/>
    <mergeCell ref="R32:S32"/>
    <mergeCell ref="B31:C31"/>
    <mergeCell ref="E31:G31"/>
    <mergeCell ref="J31:L31"/>
    <mergeCell ref="N31:Q31"/>
    <mergeCell ref="R31:S31"/>
    <mergeCell ref="B34:C34"/>
    <mergeCell ref="E34:G34"/>
    <mergeCell ref="J34:L34"/>
    <mergeCell ref="N34:Q34"/>
    <mergeCell ref="R34:S34"/>
    <mergeCell ref="B33:C33"/>
    <mergeCell ref="E33:G33"/>
    <mergeCell ref="J33:L33"/>
    <mergeCell ref="N33:Q33"/>
    <mergeCell ref="R33:S33"/>
    <mergeCell ref="O36:S36"/>
    <mergeCell ref="B37:S37"/>
    <mergeCell ref="B38:S38"/>
    <mergeCell ref="E42:F42"/>
    <mergeCell ref="B35:C35"/>
    <mergeCell ref="E35:G35"/>
    <mergeCell ref="J35:L35"/>
    <mergeCell ref="N35:Q35"/>
    <mergeCell ref="R35:S35"/>
    <mergeCell ref="B36:C36"/>
    <mergeCell ref="D36:E36"/>
    <mergeCell ref="F36:H36"/>
    <mergeCell ref="J36:L36"/>
    <mergeCell ref="M36:N36"/>
  </mergeCells>
  <conditionalFormatting sqref="J11:O12">
    <cfRule type="cellIs" dxfId="11" priority="3" stopIfTrue="1" operator="between">
      <formula>1</formula>
      <formula>300</formula>
    </cfRule>
    <cfRule type="cellIs" dxfId="10" priority="4" stopIfTrue="1" operator="lessThanOrEqual">
      <formula>0</formula>
    </cfRule>
  </conditionalFormatting>
  <conditionalFormatting sqref="J13:O24">
    <cfRule type="cellIs" dxfId="9" priority="5" stopIfTrue="1" operator="between">
      <formula>1</formula>
      <formula>300</formula>
    </cfRule>
    <cfRule type="cellIs" dxfId="8" priority="6" stopIfTrue="1" operator="lessThanOrEqual">
      <formula>0</formula>
    </cfRule>
  </conditionalFormatting>
  <conditionalFormatting sqref="K12">
    <cfRule type="cellIs" dxfId="7" priority="1" stopIfTrue="1" operator="between">
      <formula>1</formula>
      <formula>300</formula>
    </cfRule>
    <cfRule type="cellIs" dxfId="6" priority="2" stopIfTrue="1" operator="lessThanOrEqual">
      <formula>0</formula>
    </cfRule>
  </conditionalFormatting>
  <dataValidations count="4">
    <dataValidation type="list" allowBlank="1" showInputMessage="1" showErrorMessage="1" errorTitle="Feil_i_vektklasse" error="Feil verdi i vektklasse" sqref="C9:C24" xr:uid="{7E3218A7-EDFF-43F5-84C1-7F0A2D88ADC5}">
      <formula1>"40,45,49,55,59,64,71,76,81,+81,87,+87,49,55,61,67,73,81,89,96,102,+102,109,+109"</formula1>
    </dataValidation>
    <dataValidation type="list" allowBlank="1" showInputMessage="1" showErrorMessage="1" errorTitle="Feil_i_kategori" error="Feil verdi i kategori" sqref="E9:E24" xr:uid="{22E84995-5113-4328-BD84-AE1171DE9BE3}">
      <formula1>"UM,JM,SM,UK,JK,SK,M35,M40,M45,M50,M55,M60,M65,M70,M75,M80,M85,M90,K35,K40,K45,K50,K55,K60,K65,K70,K75,K80,K85,K90"</formula1>
    </dataValidation>
    <dataValidation type="list" allowBlank="1" showInputMessage="1" showErrorMessage="1" sqref="B28:C35 J28:L35" xr:uid="{6B93A0B3-AD66-42DE-9664-D7440647DE2C}">
      <formula1>"Dommer,Stevnets leder,Jury,Sekretær,Speaker,Teknisk kontrollør, Chief Marshall,Tidtaker"</formula1>
    </dataValidation>
    <dataValidation type="list" allowBlank="1" showInputMessage="1" showErrorMessage="1" sqref="D5:H5" xr:uid="{7332D34A-C335-4BEF-B6CA-26682831212C}">
      <formula1>"Nasjonalt stevne, Seriestevne,Seriestevne 5-kamp, Klubbmesterskap, Regionsmesterskap, Landsdelsmesterskap, Norgesmesterskap Senior, Norgesmesterskap Ungdom,Norgesmesterskap Junior,Norgesmesterskap Veteran,Norgesmesterskap 5-kamp,Norgesmesterskap Lag"</formula1>
    </dataValidation>
  </dataValidations>
  <pageMargins left="0.27559055118110237" right="0.35433070866141736" top="0.27559055118110237" bottom="0.27559055118110237" header="0.5" footer="0.5"/>
  <pageSetup paperSize="9" orientation="landscape" copies="2" r:id="rId1"/>
  <headerFooter alignWithMargins="0">
    <oddFooter>&amp;C&amp;1#&amp;"Calibri"&amp;10&amp;K000000Ugradert – kan deles eksternt med godkjenning fra informasjonseier. Skal ikke publiseres åpent.</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045F5-DFFE-4661-A5F8-FD8BFE8DFDCD}">
  <sheetPr>
    <pageSetUpPr autoPageBreaks="0" fitToPage="1"/>
  </sheetPr>
  <dimension ref="B1:AD42"/>
  <sheetViews>
    <sheetView showGridLines="0" showZeros="0" tabSelected="1" showOutlineSymbols="0" topLeftCell="B1" zoomScale="90" zoomScaleNormal="90" zoomScaleSheetLayoutView="75" zoomScalePageLayoutView="120" workbookViewId="0">
      <selection activeCell="AG13" sqref="AG13"/>
    </sheetView>
  </sheetViews>
  <sheetFormatPr baseColWidth="10" defaultColWidth="9.3984375" defaultRowHeight="13"/>
  <cols>
    <col min="1" max="1" width="9.3984375" style="3"/>
    <col min="2" max="2" width="10.3984375" style="3" bestFit="1" customWidth="1"/>
    <col min="3" max="3" width="6.3984375" style="1" customWidth="1"/>
    <col min="4" max="4" width="8.59765625" style="1" customWidth="1"/>
    <col min="5" max="5" width="6.3984375" style="19" customWidth="1"/>
    <col min="6" max="6" width="12" style="1" customWidth="1"/>
    <col min="7" max="7" width="3.59765625" style="1" customWidth="1"/>
    <col min="8" max="8" width="27.59765625" style="4" customWidth="1"/>
    <col min="9" max="9" width="20.3984375" style="4" customWidth="1"/>
    <col min="10" max="10" width="7.3984375" style="1" customWidth="1"/>
    <col min="11" max="11" width="7.3984375" style="21" customWidth="1"/>
    <col min="12" max="12" width="7.3984375" style="1" customWidth="1"/>
    <col min="13" max="13" width="8.59765625" style="1" customWidth="1"/>
    <col min="14" max="15" width="7.3984375" style="1" customWidth="1"/>
    <col min="16" max="18" width="7.59765625" style="1" customWidth="1"/>
    <col min="19" max="19" width="10.59765625" style="20" customWidth="1"/>
    <col min="20" max="20" width="14" style="20" customWidth="1"/>
    <col min="21" max="21" width="7" style="20" customWidth="1"/>
    <col min="22" max="22" width="5.59765625" style="20" customWidth="1"/>
    <col min="23" max="23" width="14.3984375" style="3" customWidth="1"/>
    <col min="24" max="26" width="9.3984375" style="3" hidden="1" customWidth="1"/>
    <col min="27" max="27" width="7.59765625" style="3" hidden="1" customWidth="1"/>
    <col min="28" max="28" width="9.3984375" style="3" hidden="1" customWidth="1"/>
    <col min="29" max="30" width="9.3984375" style="2" hidden="1" customWidth="1"/>
    <col min="31" max="16384" width="9.3984375" style="3"/>
  </cols>
  <sheetData>
    <row r="1" spans="2:30" ht="53.25" customHeight="1">
      <c r="H1" s="149" t="s">
        <v>0</v>
      </c>
      <c r="I1" s="149"/>
      <c r="J1" s="149"/>
      <c r="K1" s="149"/>
      <c r="L1" s="149"/>
      <c r="M1" s="149"/>
      <c r="N1" s="149"/>
      <c r="O1" s="149"/>
      <c r="P1" s="149"/>
      <c r="Q1" s="149"/>
      <c r="R1" s="149"/>
    </row>
    <row r="2" spans="2:30" ht="24.75" customHeight="1">
      <c r="H2" s="153" t="s">
        <v>1</v>
      </c>
      <c r="I2" s="153"/>
      <c r="J2" s="153"/>
      <c r="K2" s="153"/>
      <c r="L2" s="153"/>
      <c r="M2" s="153"/>
      <c r="N2" s="153"/>
      <c r="O2" s="153"/>
      <c r="P2" s="153"/>
      <c r="Q2" s="153"/>
      <c r="R2" s="153"/>
    </row>
    <row r="3" spans="2:30">
      <c r="D3" s="32" t="s">
        <v>2</v>
      </c>
    </row>
    <row r="4" spans="2:30" ht="12" customHeight="1"/>
    <row r="5" spans="2:30" s="5" customFormat="1" ht="16">
      <c r="C5" s="27" t="s">
        <v>3</v>
      </c>
      <c r="D5" s="152"/>
      <c r="E5" s="152"/>
      <c r="F5" s="152"/>
      <c r="G5" s="152"/>
      <c r="H5" s="152"/>
      <c r="I5" s="27" t="s">
        <v>4</v>
      </c>
      <c r="J5" s="152" t="s">
        <v>63</v>
      </c>
      <c r="K5" s="152"/>
      <c r="L5" s="152"/>
      <c r="M5" s="152"/>
      <c r="N5" s="27" t="s">
        <v>6</v>
      </c>
      <c r="O5" s="152" t="s">
        <v>64</v>
      </c>
      <c r="P5" s="152"/>
      <c r="Q5" s="152"/>
      <c r="R5" s="152"/>
      <c r="S5" s="27" t="s">
        <v>7</v>
      </c>
      <c r="T5" s="104" t="s">
        <v>65</v>
      </c>
      <c r="U5" s="28" t="s">
        <v>8</v>
      </c>
      <c r="V5" s="29">
        <v>2</v>
      </c>
      <c r="AC5" s="39"/>
      <c r="AD5" s="39"/>
    </row>
    <row r="6" spans="2:30">
      <c r="AB6" s="42" t="s">
        <v>9</v>
      </c>
      <c r="AC6" s="42" t="s">
        <v>9</v>
      </c>
      <c r="AD6" s="42" t="s">
        <v>9</v>
      </c>
    </row>
    <row r="7" spans="2:30" s="1" customFormat="1" ht="14">
      <c r="B7" s="150" t="s">
        <v>10</v>
      </c>
      <c r="C7" s="11" t="s">
        <v>11</v>
      </c>
      <c r="D7" s="11" t="s">
        <v>12</v>
      </c>
      <c r="E7" s="69" t="s">
        <v>13</v>
      </c>
      <c r="F7" s="11" t="s">
        <v>14</v>
      </c>
      <c r="G7" s="11" t="s">
        <v>15</v>
      </c>
      <c r="H7" s="11" t="s">
        <v>16</v>
      </c>
      <c r="I7" s="11" t="s">
        <v>17</v>
      </c>
      <c r="J7" s="9"/>
      <c r="K7" s="71" t="s">
        <v>18</v>
      </c>
      <c r="L7" s="11"/>
      <c r="M7" s="11"/>
      <c r="N7" s="10" t="s">
        <v>19</v>
      </c>
      <c r="O7" s="11"/>
      <c r="P7" s="72" t="s">
        <v>20</v>
      </c>
      <c r="Q7" s="11"/>
      <c r="R7" s="11" t="s">
        <v>21</v>
      </c>
      <c r="S7" s="13" t="s">
        <v>22</v>
      </c>
      <c r="T7" s="74" t="s">
        <v>22</v>
      </c>
      <c r="U7" s="13" t="s">
        <v>23</v>
      </c>
      <c r="V7" s="13" t="s">
        <v>24</v>
      </c>
      <c r="W7" s="13" t="s">
        <v>25</v>
      </c>
      <c r="X7" s="2"/>
      <c r="AB7" s="43" t="s">
        <v>26</v>
      </c>
      <c r="AC7" s="43" t="s">
        <v>26</v>
      </c>
      <c r="AD7" s="43" t="s">
        <v>26</v>
      </c>
    </row>
    <row r="8" spans="2:30" s="1" customFormat="1">
      <c r="B8" s="151"/>
      <c r="C8" s="12" t="s">
        <v>27</v>
      </c>
      <c r="D8" s="12" t="s">
        <v>28</v>
      </c>
      <c r="E8" s="70" t="s">
        <v>29</v>
      </c>
      <c r="F8" s="12" t="s">
        <v>30</v>
      </c>
      <c r="G8" s="12" t="s">
        <v>31</v>
      </c>
      <c r="H8" s="12"/>
      <c r="I8" s="12"/>
      <c r="J8" s="75">
        <v>1</v>
      </c>
      <c r="K8" s="75">
        <v>2</v>
      </c>
      <c r="L8" s="76">
        <v>3</v>
      </c>
      <c r="M8" s="76">
        <v>1</v>
      </c>
      <c r="N8" s="75">
        <v>2</v>
      </c>
      <c r="O8" s="76">
        <v>3</v>
      </c>
      <c r="P8" s="73" t="s">
        <v>32</v>
      </c>
      <c r="Q8" s="12"/>
      <c r="R8" s="12" t="s">
        <v>33</v>
      </c>
      <c r="S8" s="14"/>
      <c r="T8" s="14" t="s">
        <v>34</v>
      </c>
      <c r="U8" s="14"/>
      <c r="V8" s="14"/>
      <c r="W8" s="14"/>
      <c r="Y8" s="1" t="s">
        <v>35</v>
      </c>
      <c r="Z8" s="1" t="s">
        <v>36</v>
      </c>
      <c r="AA8" s="2" t="s">
        <v>34</v>
      </c>
      <c r="AB8" s="43" t="s">
        <v>37</v>
      </c>
      <c r="AC8" s="43" t="s">
        <v>38</v>
      </c>
      <c r="AD8" s="43" t="s">
        <v>39</v>
      </c>
    </row>
    <row r="9" spans="2:30" s="8" customFormat="1" ht="20" customHeight="1">
      <c r="B9" s="68">
        <v>1983008</v>
      </c>
      <c r="C9" s="109" t="s">
        <v>190</v>
      </c>
      <c r="D9" s="82">
        <v>61.46</v>
      </c>
      <c r="E9" s="83" t="s">
        <v>187</v>
      </c>
      <c r="F9" s="112">
        <v>30529</v>
      </c>
      <c r="G9" s="113"/>
      <c r="H9" s="114" t="s">
        <v>189</v>
      </c>
      <c r="I9" s="114" t="s">
        <v>96</v>
      </c>
      <c r="J9" s="116">
        <v>50</v>
      </c>
      <c r="K9" s="116">
        <v>53</v>
      </c>
      <c r="L9" s="116">
        <v>56</v>
      </c>
      <c r="M9" s="117">
        <v>70</v>
      </c>
      <c r="N9" s="118">
        <v>73</v>
      </c>
      <c r="O9" s="124">
        <v>-76</v>
      </c>
      <c r="P9" s="87">
        <f t="shared" ref="P9:P24" si="0">IF(MAX(J9:L9)&lt;0,0,TRUNC(MAX(J9:L9)/1)*1)</f>
        <v>56</v>
      </c>
      <c r="Q9" s="87">
        <f t="shared" ref="Q9:Q24" si="1">IF(MAX(M9:O9)&lt;0,0,TRUNC(MAX(M9:O9)/1)*1)</f>
        <v>73</v>
      </c>
      <c r="R9" s="87">
        <f t="shared" ref="R9:R24" si="2">IF(P9=0,0,IF(Q9=0,0,SUM(P9:Q9)))</f>
        <v>129</v>
      </c>
      <c r="S9" s="88">
        <f>IF(R9="","",IF(D9="","",IF((Y9="k"),IF(D9&gt;153.757,R9,IF(D9&lt;28,10^(0.787004341*LOG10(28/153.757)^2)*R9,10^(0.787004341*LOG10(D9/153.757)^2)*R9)),IF(D9&gt;193.609,R9,IF(D9&lt;32,10^(0.722762521*LOG10(32/193.609)^2)*R9,10^(0.722762521*LOG10(D9/193.609)^2)*R9)))))</f>
        <v>171.95159470474135</v>
      </c>
      <c r="T9" s="88">
        <f t="shared" ref="T9:T24" si="3">IF(AA9=1,S9*AD9,"")</f>
        <v>198.26018869456678</v>
      </c>
      <c r="U9" s="84"/>
      <c r="V9" s="83"/>
      <c r="W9" s="89">
        <f>IF(R9="","",IF(D9="","",IF((Y9="k"),IF(D9&gt;153.757,1,IF(D9&lt;28,10^(0.787004341*LOG10(28/153.757)^2),10^(0.787004341*LOG10(D9/153.757)^2))),IF(D9&gt;193.609,1,IF(D9&lt;32,10^(0.722762521*LOG10(32/193.609)^2),10^(0.722762521*LOG10(D9/193.609)^2))))))</f>
        <v>1.3329580984863671</v>
      </c>
      <c r="X9" s="30" t="str">
        <f>T5</f>
        <v>23.06.24</v>
      </c>
      <c r="Y9" s="1" t="str">
        <f t="shared" ref="Y9:Y24" si="4">IF(ISNUMBER(FIND("M",E9)),"m",IF(ISNUMBER(FIND("K",E9)),"k"))</f>
        <v>k</v>
      </c>
      <c r="Z9" s="37">
        <f t="shared" ref="Z9:Z24" si="5">IF(OR(F9="",X9=""),0,(YEAR(X9)-YEAR(F9)))</f>
        <v>41</v>
      </c>
      <c r="AA9" s="38">
        <f>IF(Z9&gt;34,1,0)</f>
        <v>1</v>
      </c>
      <c r="AB9" s="8">
        <f>IF(AA9=1,LOOKUP(Z9,'Meltzer-Faber'!A3:A63,'Meltzer-Faber'!B3:B63))</f>
        <v>1.149</v>
      </c>
      <c r="AC9" s="40">
        <f>IF(AA9=1,LOOKUP(Z9,'Meltzer-Faber'!A3:A63,'Meltzer-Faber'!C3:C63))</f>
        <v>1.153</v>
      </c>
      <c r="AD9" s="40">
        <f>IF(Y9="m",AB9,IF(Y9="k",AC9,""))</f>
        <v>1.153</v>
      </c>
    </row>
    <row r="10" spans="2:30" s="8" customFormat="1" ht="20" customHeight="1">
      <c r="B10" s="49">
        <v>1980006</v>
      </c>
      <c r="C10" s="110" t="s">
        <v>190</v>
      </c>
      <c r="D10" s="90">
        <v>63.52</v>
      </c>
      <c r="E10" s="51" t="s">
        <v>187</v>
      </c>
      <c r="F10" s="112">
        <v>29339</v>
      </c>
      <c r="G10" s="113"/>
      <c r="H10" s="114" t="s">
        <v>191</v>
      </c>
      <c r="I10" s="114" t="s">
        <v>145</v>
      </c>
      <c r="J10" s="117">
        <v>47</v>
      </c>
      <c r="K10" s="117">
        <v>50</v>
      </c>
      <c r="L10" s="124">
        <v>-53</v>
      </c>
      <c r="M10" s="117">
        <v>62</v>
      </c>
      <c r="N10" s="117">
        <v>65</v>
      </c>
      <c r="O10" s="124">
        <v>-68</v>
      </c>
      <c r="P10" s="56">
        <f t="shared" si="0"/>
        <v>50</v>
      </c>
      <c r="Q10" s="56">
        <f t="shared" si="1"/>
        <v>65</v>
      </c>
      <c r="R10" s="56">
        <f t="shared" si="2"/>
        <v>115</v>
      </c>
      <c r="S10" s="57">
        <f t="shared" ref="S10:S24" si="6">IF(R10="","",IF(D10="","",IF((Y10="k"),IF(D10&gt;153.757,R10,IF(D10&lt;28,10^(0.787004341*LOG10(28/153.757)^2)*R10,10^(0.787004341*LOG10(D10/153.757)^2)*R10)),IF(D10&gt;193.609,R10,IF(D10&lt;32,10^(0.722762521*LOG10(32/193.609)^2)*R10,10^(0.722762521*LOG10(D10/193.609)^2)*R10)))))</f>
        <v>150.21062989196949</v>
      </c>
      <c r="T10" s="57">
        <f>IF(AA10=1,S10*AD10,"")</f>
        <v>181.00380901982325</v>
      </c>
      <c r="U10" s="52"/>
      <c r="V10" s="51"/>
      <c r="W10" s="58">
        <f t="shared" ref="W10:W24" si="7">IF(R10="","",IF(D10="","",IF((Y10="k"),IF(D10&gt;153.757,1,IF(D10&lt;28,10^(0.787004341*LOG10(28/153.757)^2),10^(0.787004341*LOG10(D10/153.757)^2))),IF(D10&gt;193.609,1,IF(D10&lt;32,10^(0.722762521*LOG10(32/193.609)^2),10^(0.722762521*LOG10(D10/193.609)^2))))))</f>
        <v>1.3061793903649521</v>
      </c>
      <c r="X10" s="30" t="str">
        <f>T5</f>
        <v>23.06.24</v>
      </c>
      <c r="Y10" s="1" t="str">
        <f t="shared" si="4"/>
        <v>k</v>
      </c>
      <c r="Z10" s="37">
        <f t="shared" si="5"/>
        <v>44</v>
      </c>
      <c r="AA10" s="44">
        <f>IF(Z10&gt;34,1,0)</f>
        <v>1</v>
      </c>
      <c r="AB10" s="8">
        <f>IF(AA10=1,LOOKUP(Z10,'Meltzer-Faber'!A3:A63,'Meltzer-Faber'!B3:B63))</f>
        <v>1.1890000000000001</v>
      </c>
      <c r="AC10" s="40">
        <f>IF(AA10=1,LOOKUP(Z10,'Meltzer-Faber'!A3:A63,'Meltzer-Faber'!C3:C63))</f>
        <v>1.2050000000000001</v>
      </c>
      <c r="AD10" s="40">
        <f t="shared" ref="AD10:AD24" si="8">IF(Y10="m",AB10,IF(Y10="k",AC10,""))</f>
        <v>1.2050000000000001</v>
      </c>
    </row>
    <row r="11" spans="2:30" s="8" customFormat="1" ht="20" customHeight="1">
      <c r="B11" s="49">
        <v>1980012</v>
      </c>
      <c r="C11" s="110" t="s">
        <v>59</v>
      </c>
      <c r="D11" s="90">
        <v>67.8</v>
      </c>
      <c r="E11" s="51" t="s">
        <v>187</v>
      </c>
      <c r="F11" s="106" t="s">
        <v>193</v>
      </c>
      <c r="G11" s="91"/>
      <c r="H11" s="92" t="s">
        <v>192</v>
      </c>
      <c r="I11" s="92" t="s">
        <v>146</v>
      </c>
      <c r="J11" s="93">
        <v>-55</v>
      </c>
      <c r="K11" s="93">
        <v>-56</v>
      </c>
      <c r="L11" s="93">
        <v>-56</v>
      </c>
      <c r="M11" s="93" t="s">
        <v>89</v>
      </c>
      <c r="N11" s="94" t="s">
        <v>89</v>
      </c>
      <c r="O11" s="95" t="s">
        <v>89</v>
      </c>
      <c r="P11" s="56">
        <f t="shared" si="0"/>
        <v>0</v>
      </c>
      <c r="Q11" s="56">
        <f t="shared" si="1"/>
        <v>0</v>
      </c>
      <c r="R11" s="56">
        <f t="shared" si="2"/>
        <v>0</v>
      </c>
      <c r="S11" s="57">
        <f t="shared" si="6"/>
        <v>0</v>
      </c>
      <c r="T11" s="57">
        <f>IF(AA11=1,S11*AD11,"")</f>
        <v>0</v>
      </c>
      <c r="U11" s="52"/>
      <c r="V11" s="51"/>
      <c r="W11" s="58">
        <f t="shared" si="7"/>
        <v>1.2575367377399751</v>
      </c>
      <c r="X11" s="30" t="str">
        <f>T5</f>
        <v>23.06.24</v>
      </c>
      <c r="Y11" s="1" t="str">
        <f t="shared" si="4"/>
        <v>k</v>
      </c>
      <c r="Z11" s="37">
        <f t="shared" si="5"/>
        <v>44</v>
      </c>
      <c r="AA11" s="38">
        <f t="shared" ref="AA11:AA24" si="9">IF(Z11&gt;34,1,0)</f>
        <v>1</v>
      </c>
      <c r="AB11" s="8">
        <f>IF(AA11=1,LOOKUP(Z11,'Meltzer-Faber'!A3:A63,'Meltzer-Faber'!B3:B63))</f>
        <v>1.1890000000000001</v>
      </c>
      <c r="AC11" s="40">
        <f>IF(AA11=1,LOOKUP(Z11,'Meltzer-Faber'!A3:A63,'Meltzer-Faber'!C3:C63))</f>
        <v>1.2050000000000001</v>
      </c>
      <c r="AD11" s="40">
        <f t="shared" si="8"/>
        <v>1.2050000000000001</v>
      </c>
    </row>
    <row r="12" spans="2:30" s="8" customFormat="1" ht="20" customHeight="1">
      <c r="B12" s="49">
        <v>1983004</v>
      </c>
      <c r="C12" s="110" t="s">
        <v>154</v>
      </c>
      <c r="D12" s="90">
        <v>72.319999999999993</v>
      </c>
      <c r="E12" s="51" t="s">
        <v>187</v>
      </c>
      <c r="F12" s="106" t="s">
        <v>195</v>
      </c>
      <c r="G12" s="91"/>
      <c r="H12" s="92" t="s">
        <v>194</v>
      </c>
      <c r="I12" s="92" t="s">
        <v>63</v>
      </c>
      <c r="J12" s="93">
        <v>43</v>
      </c>
      <c r="K12" s="93">
        <v>47</v>
      </c>
      <c r="L12" s="93">
        <v>49</v>
      </c>
      <c r="M12" s="93">
        <v>60</v>
      </c>
      <c r="N12" s="94">
        <v>-65</v>
      </c>
      <c r="O12" s="95">
        <v>67</v>
      </c>
      <c r="P12" s="56">
        <f t="shared" si="0"/>
        <v>49</v>
      </c>
      <c r="Q12" s="56">
        <f t="shared" si="1"/>
        <v>67</v>
      </c>
      <c r="R12" s="56">
        <f t="shared" si="2"/>
        <v>116</v>
      </c>
      <c r="S12" s="57">
        <f t="shared" si="6"/>
        <v>140.89920812731404</v>
      </c>
      <c r="T12" s="57">
        <f>IF(AA12=1,S12*AD12,"")</f>
        <v>162.4567869707931</v>
      </c>
      <c r="U12" s="52"/>
      <c r="V12" s="51" t="s">
        <v>40</v>
      </c>
      <c r="W12" s="58">
        <f t="shared" si="7"/>
        <v>1.2146483459251209</v>
      </c>
      <c r="X12" s="30" t="str">
        <f>T5</f>
        <v>23.06.24</v>
      </c>
      <c r="Y12" s="1" t="str">
        <f t="shared" si="4"/>
        <v>k</v>
      </c>
      <c r="Z12" s="37">
        <f t="shared" si="5"/>
        <v>41</v>
      </c>
      <c r="AA12" s="38">
        <f t="shared" si="9"/>
        <v>1</v>
      </c>
      <c r="AB12" s="8">
        <f>IF(AA12=1,LOOKUP(Z12,'Meltzer-Faber'!A3:A63,'Meltzer-Faber'!B3:B63))</f>
        <v>1.149</v>
      </c>
      <c r="AC12" s="40">
        <f>IF(AA12=1,LOOKUP(Z12,'Meltzer-Faber'!A3:A63,'Meltzer-Faber'!C3:C63))</f>
        <v>1.153</v>
      </c>
      <c r="AD12" s="40">
        <f t="shared" si="8"/>
        <v>1.153</v>
      </c>
    </row>
    <row r="13" spans="2:30" s="8" customFormat="1" ht="20" customHeight="1">
      <c r="B13" s="49">
        <v>1980002</v>
      </c>
      <c r="C13" s="110" t="s">
        <v>161</v>
      </c>
      <c r="D13" s="50">
        <v>87.16</v>
      </c>
      <c r="E13" s="51" t="s">
        <v>187</v>
      </c>
      <c r="F13" s="107" t="s">
        <v>197</v>
      </c>
      <c r="G13" s="52"/>
      <c r="H13" s="53" t="s">
        <v>196</v>
      </c>
      <c r="I13" s="53" t="s">
        <v>146</v>
      </c>
      <c r="J13" s="54">
        <v>60</v>
      </c>
      <c r="K13" s="55">
        <v>63</v>
      </c>
      <c r="L13" s="54">
        <v>65</v>
      </c>
      <c r="M13" s="54">
        <v>78</v>
      </c>
      <c r="N13" s="54">
        <v>82</v>
      </c>
      <c r="O13" s="54">
        <v>86</v>
      </c>
      <c r="P13" s="56">
        <f t="shared" si="0"/>
        <v>65</v>
      </c>
      <c r="Q13" s="56">
        <f t="shared" si="1"/>
        <v>86</v>
      </c>
      <c r="R13" s="56">
        <f t="shared" si="2"/>
        <v>151</v>
      </c>
      <c r="S13" s="57">
        <f t="shared" si="6"/>
        <v>168.57918888461614</v>
      </c>
      <c r="T13" s="57">
        <f t="shared" si="3"/>
        <v>203.13792260596247</v>
      </c>
      <c r="U13" s="52"/>
      <c r="V13" s="51" t="s">
        <v>40</v>
      </c>
      <c r="W13" s="58">
        <f t="shared" si="7"/>
        <v>1.116418469434544</v>
      </c>
      <c r="X13" s="30" t="str">
        <f>T5</f>
        <v>23.06.24</v>
      </c>
      <c r="Y13" s="1" t="str">
        <f t="shared" si="4"/>
        <v>k</v>
      </c>
      <c r="Z13" s="37">
        <f t="shared" si="5"/>
        <v>44</v>
      </c>
      <c r="AA13" s="38">
        <f t="shared" si="9"/>
        <v>1</v>
      </c>
      <c r="AB13" s="8">
        <f>IF(AA13=1,LOOKUP(Z13,'Meltzer-Faber'!A3:A63,'Meltzer-Faber'!B3:B63))</f>
        <v>1.1890000000000001</v>
      </c>
      <c r="AC13" s="40">
        <f>IF(AA13=1,LOOKUP(Z13,'Meltzer-Faber'!A3:A63,'Meltzer-Faber'!C3:C63))</f>
        <v>1.2050000000000001</v>
      </c>
      <c r="AD13" s="40">
        <f t="shared" si="8"/>
        <v>1.2050000000000001</v>
      </c>
    </row>
    <row r="14" spans="2:30" s="8" customFormat="1" ht="20" customHeight="1">
      <c r="B14" s="49">
        <v>1987001</v>
      </c>
      <c r="C14" s="110" t="s">
        <v>203</v>
      </c>
      <c r="D14" s="50">
        <v>54.2</v>
      </c>
      <c r="E14" s="51" t="s">
        <v>204</v>
      </c>
      <c r="F14" s="107" t="s">
        <v>205</v>
      </c>
      <c r="G14" s="52"/>
      <c r="H14" s="53" t="s">
        <v>198</v>
      </c>
      <c r="I14" s="53" t="s">
        <v>219</v>
      </c>
      <c r="J14" s="54">
        <v>55</v>
      </c>
      <c r="K14" s="55">
        <v>58</v>
      </c>
      <c r="L14" s="54">
        <v>62</v>
      </c>
      <c r="M14" s="54">
        <v>74</v>
      </c>
      <c r="N14" s="54">
        <v>77</v>
      </c>
      <c r="O14" s="54">
        <v>79</v>
      </c>
      <c r="P14" s="56">
        <f t="shared" si="0"/>
        <v>62</v>
      </c>
      <c r="Q14" s="56">
        <f t="shared" si="1"/>
        <v>79</v>
      </c>
      <c r="R14" s="56">
        <f t="shared" si="2"/>
        <v>141</v>
      </c>
      <c r="S14" s="57">
        <f t="shared" si="6"/>
        <v>204.45714568718898</v>
      </c>
      <c r="T14" s="57">
        <f t="shared" si="3"/>
        <v>224.28948881884631</v>
      </c>
      <c r="U14" s="52"/>
      <c r="V14" s="51" t="s">
        <v>40</v>
      </c>
      <c r="W14" s="58">
        <f t="shared" si="7"/>
        <v>1.450050678632546</v>
      </c>
      <c r="X14" s="30" t="str">
        <f>T5</f>
        <v>23.06.24</v>
      </c>
      <c r="Y14" s="1" t="str">
        <f t="shared" si="4"/>
        <v>k</v>
      </c>
      <c r="Z14" s="37">
        <f t="shared" si="5"/>
        <v>37</v>
      </c>
      <c r="AA14" s="38">
        <f t="shared" si="9"/>
        <v>1</v>
      </c>
      <c r="AB14" s="8">
        <f>IF(AA14=1,LOOKUP(Z14,'Meltzer-Faber'!A3:A63,'Meltzer-Faber'!B3:B63))</f>
        <v>1.0960000000000001</v>
      </c>
      <c r="AC14" s="40">
        <f>IF(AA14=1,LOOKUP(Z14,'Meltzer-Faber'!A3:A63,'Meltzer-Faber'!C3:C63))</f>
        <v>1.097</v>
      </c>
      <c r="AD14" s="40">
        <f t="shared" si="8"/>
        <v>1.097</v>
      </c>
    </row>
    <row r="15" spans="2:30" s="8" customFormat="1" ht="20" customHeight="1">
      <c r="B15" s="49">
        <v>1986008</v>
      </c>
      <c r="C15" s="110" t="s">
        <v>203</v>
      </c>
      <c r="D15" s="50">
        <v>53.88</v>
      </c>
      <c r="E15" s="51" t="s">
        <v>204</v>
      </c>
      <c r="F15" s="107" t="s">
        <v>206</v>
      </c>
      <c r="G15" s="52"/>
      <c r="H15" s="53" t="s">
        <v>199</v>
      </c>
      <c r="I15" s="53" t="s">
        <v>226</v>
      </c>
      <c r="J15" s="54">
        <v>55</v>
      </c>
      <c r="K15" s="55">
        <v>-58</v>
      </c>
      <c r="L15" s="54">
        <v>-58</v>
      </c>
      <c r="M15" s="54">
        <v>-70</v>
      </c>
      <c r="N15" s="54">
        <v>70</v>
      </c>
      <c r="O15" s="54">
        <v>-73</v>
      </c>
      <c r="P15" s="56">
        <f t="shared" si="0"/>
        <v>55</v>
      </c>
      <c r="Q15" s="56">
        <f t="shared" si="1"/>
        <v>70</v>
      </c>
      <c r="R15" s="56">
        <f t="shared" si="2"/>
        <v>125</v>
      </c>
      <c r="S15" s="57">
        <f t="shared" si="6"/>
        <v>182.02516016739281</v>
      </c>
      <c r="T15" s="57">
        <f t="shared" si="3"/>
        <v>202.04792778580605</v>
      </c>
      <c r="U15" s="52"/>
      <c r="V15" s="51"/>
      <c r="W15" s="58">
        <f t="shared" si="7"/>
        <v>1.4562012813391425</v>
      </c>
      <c r="X15" s="30" t="str">
        <f>T5</f>
        <v>23.06.24</v>
      </c>
      <c r="Y15" s="1" t="str">
        <f t="shared" si="4"/>
        <v>k</v>
      </c>
      <c r="Z15" s="37">
        <f t="shared" si="5"/>
        <v>38</v>
      </c>
      <c r="AA15" s="38">
        <f t="shared" si="9"/>
        <v>1</v>
      </c>
      <c r="AB15" s="8">
        <f>IF(AA15=1,LOOKUP(Z15,'Meltzer-Faber'!A3:A63,'Meltzer-Faber'!B3:B63))</f>
        <v>1.109</v>
      </c>
      <c r="AC15" s="40">
        <f>IF(AA15=1,LOOKUP(Z15,'Meltzer-Faber'!A3:A63,'Meltzer-Faber'!C3:C63))</f>
        <v>1.1100000000000001</v>
      </c>
      <c r="AD15" s="40">
        <f t="shared" si="8"/>
        <v>1.1100000000000001</v>
      </c>
    </row>
    <row r="16" spans="2:30" s="8" customFormat="1" ht="20" customHeight="1">
      <c r="B16" s="49">
        <v>1987002</v>
      </c>
      <c r="C16" s="110" t="s">
        <v>203</v>
      </c>
      <c r="D16" s="50">
        <v>52.64</v>
      </c>
      <c r="E16" s="51" t="s">
        <v>204</v>
      </c>
      <c r="F16" s="107" t="s">
        <v>207</v>
      </c>
      <c r="G16" s="52"/>
      <c r="H16" s="53" t="s">
        <v>200</v>
      </c>
      <c r="I16" s="53" t="s">
        <v>145</v>
      </c>
      <c r="J16" s="54">
        <v>-50</v>
      </c>
      <c r="K16" s="55">
        <v>-50</v>
      </c>
      <c r="L16" s="54">
        <v>50</v>
      </c>
      <c r="M16" s="54">
        <v>60</v>
      </c>
      <c r="N16" s="54">
        <v>68</v>
      </c>
      <c r="O16" s="54">
        <v>-77</v>
      </c>
      <c r="P16" s="56">
        <f t="shared" si="0"/>
        <v>50</v>
      </c>
      <c r="Q16" s="56">
        <f t="shared" si="1"/>
        <v>68</v>
      </c>
      <c r="R16" s="56">
        <f t="shared" si="2"/>
        <v>118</v>
      </c>
      <c r="S16" s="57">
        <f t="shared" si="6"/>
        <v>174.75600506390134</v>
      </c>
      <c r="T16" s="57">
        <f t="shared" si="3"/>
        <v>191.70733755509977</v>
      </c>
      <c r="U16" s="52"/>
      <c r="V16" s="51"/>
      <c r="W16" s="58">
        <f t="shared" si="7"/>
        <v>1.4809830937618758</v>
      </c>
      <c r="X16" s="30" t="str">
        <f>T5</f>
        <v>23.06.24</v>
      </c>
      <c r="Y16" s="1" t="str">
        <f t="shared" si="4"/>
        <v>k</v>
      </c>
      <c r="Z16" s="37">
        <f t="shared" si="5"/>
        <v>37</v>
      </c>
      <c r="AA16" s="38">
        <f t="shared" si="9"/>
        <v>1</v>
      </c>
      <c r="AB16" s="8">
        <f>IF(AA16=1,LOOKUP(Z16,'Meltzer-Faber'!A3:A63,'Meltzer-Faber'!B3:B63))</f>
        <v>1.0960000000000001</v>
      </c>
      <c r="AC16" s="40">
        <f>IF(AA16=1,LOOKUP(Z16,'Meltzer-Faber'!A3:A63,'Meltzer-Faber'!C3:C63))</f>
        <v>1.097</v>
      </c>
      <c r="AD16" s="40">
        <f t="shared" si="8"/>
        <v>1.097</v>
      </c>
    </row>
    <row r="17" spans="2:30" s="8" customFormat="1" ht="20" customHeight="1">
      <c r="B17" s="49">
        <v>1989005</v>
      </c>
      <c r="C17" s="110" t="s">
        <v>165</v>
      </c>
      <c r="D17" s="50">
        <v>58.64</v>
      </c>
      <c r="E17" s="51" t="s">
        <v>204</v>
      </c>
      <c r="F17" s="107" t="s">
        <v>209</v>
      </c>
      <c r="G17" s="52"/>
      <c r="H17" s="53" t="s">
        <v>208</v>
      </c>
      <c r="I17" s="53" t="s">
        <v>123</v>
      </c>
      <c r="J17" s="54">
        <v>82</v>
      </c>
      <c r="K17" s="55">
        <v>86</v>
      </c>
      <c r="L17" s="54">
        <v>88</v>
      </c>
      <c r="M17" s="54">
        <v>105</v>
      </c>
      <c r="N17" s="54">
        <v>110</v>
      </c>
      <c r="O17" s="54">
        <v>115</v>
      </c>
      <c r="P17" s="56">
        <f t="shared" si="0"/>
        <v>88</v>
      </c>
      <c r="Q17" s="56">
        <f t="shared" si="1"/>
        <v>115</v>
      </c>
      <c r="R17" s="56">
        <f t="shared" si="2"/>
        <v>203</v>
      </c>
      <c r="S17" s="57">
        <f t="shared" si="6"/>
        <v>278.88592832960421</v>
      </c>
      <c r="T17" s="57">
        <f t="shared" si="3"/>
        <v>298.96571516933574</v>
      </c>
      <c r="U17" s="52"/>
      <c r="V17" s="51"/>
      <c r="W17" s="58">
        <f t="shared" si="7"/>
        <v>1.3738223070423852</v>
      </c>
      <c r="X17" s="30" t="str">
        <f>T5</f>
        <v>23.06.24</v>
      </c>
      <c r="Y17" s="1" t="str">
        <f t="shared" si="4"/>
        <v>k</v>
      </c>
      <c r="Z17" s="37">
        <f t="shared" si="5"/>
        <v>35</v>
      </c>
      <c r="AA17" s="38">
        <f t="shared" si="9"/>
        <v>1</v>
      </c>
      <c r="AB17" s="8">
        <f>IF(AA17=1,LOOKUP(Z17,'Meltzer-Faber'!A3:A63,'Meltzer-Faber'!B3:B63))</f>
        <v>1.0720000000000001</v>
      </c>
      <c r="AC17" s="40">
        <f>IF(AA17=1,LOOKUP(Z17,'Meltzer-Faber'!A3:A63,'Meltzer-Faber'!C3:C63))</f>
        <v>1.0720000000000001</v>
      </c>
      <c r="AD17" s="40">
        <f t="shared" si="8"/>
        <v>1.0720000000000001</v>
      </c>
    </row>
    <row r="18" spans="2:30" s="8" customFormat="1" ht="20" customHeight="1">
      <c r="B18" s="49">
        <v>1989004</v>
      </c>
      <c r="C18" s="110" t="s">
        <v>190</v>
      </c>
      <c r="D18" s="50">
        <v>63.04</v>
      </c>
      <c r="E18" s="51" t="s">
        <v>204</v>
      </c>
      <c r="F18" s="107" t="s">
        <v>210</v>
      </c>
      <c r="G18" s="52"/>
      <c r="H18" s="53" t="s">
        <v>201</v>
      </c>
      <c r="I18" s="53" t="s">
        <v>112</v>
      </c>
      <c r="J18" s="54">
        <v>61</v>
      </c>
      <c r="K18" s="55">
        <v>64</v>
      </c>
      <c r="L18" s="54">
        <v>-67</v>
      </c>
      <c r="M18" s="54">
        <v>74</v>
      </c>
      <c r="N18" s="54">
        <v>-78</v>
      </c>
      <c r="O18" s="54">
        <v>-79</v>
      </c>
      <c r="P18" s="56">
        <f t="shared" si="0"/>
        <v>64</v>
      </c>
      <c r="Q18" s="56">
        <f t="shared" si="1"/>
        <v>74</v>
      </c>
      <c r="R18" s="56">
        <f t="shared" si="2"/>
        <v>138</v>
      </c>
      <c r="S18" s="57">
        <f t="shared" si="6"/>
        <v>181.084463891425</v>
      </c>
      <c r="T18" s="57">
        <f t="shared" si="3"/>
        <v>194.12254529160762</v>
      </c>
      <c r="U18" s="52"/>
      <c r="V18" s="51" t="s">
        <v>40</v>
      </c>
      <c r="W18" s="58">
        <f t="shared" si="7"/>
        <v>1.31220626008279</v>
      </c>
      <c r="X18" s="30" t="str">
        <f>T5</f>
        <v>23.06.24</v>
      </c>
      <c r="Y18" s="1" t="str">
        <f t="shared" si="4"/>
        <v>k</v>
      </c>
      <c r="Z18" s="37">
        <f t="shared" si="5"/>
        <v>35</v>
      </c>
      <c r="AA18" s="38">
        <f t="shared" si="9"/>
        <v>1</v>
      </c>
      <c r="AB18" s="8">
        <f>IF(AA18=1,LOOKUP(Z18,'Meltzer-Faber'!A3:A63,'Meltzer-Faber'!B3:B63))</f>
        <v>1.0720000000000001</v>
      </c>
      <c r="AC18" s="40">
        <f>IF(AA18=1,LOOKUP(Z18,'Meltzer-Faber'!A3:A63,'Meltzer-Faber'!C3:C63))</f>
        <v>1.0720000000000001</v>
      </c>
      <c r="AD18" s="40">
        <f t="shared" si="8"/>
        <v>1.0720000000000001</v>
      </c>
    </row>
    <row r="19" spans="2:30" s="8" customFormat="1" ht="20" customHeight="1">
      <c r="B19" s="49">
        <v>1988020</v>
      </c>
      <c r="C19" s="110" t="s">
        <v>190</v>
      </c>
      <c r="D19" s="50">
        <v>63.02</v>
      </c>
      <c r="E19" s="51" t="s">
        <v>204</v>
      </c>
      <c r="F19" s="107" t="s">
        <v>213</v>
      </c>
      <c r="G19" s="52"/>
      <c r="H19" s="53" t="s">
        <v>212</v>
      </c>
      <c r="I19" s="53" t="s">
        <v>96</v>
      </c>
      <c r="J19" s="54">
        <v>50</v>
      </c>
      <c r="K19" s="55">
        <v>54</v>
      </c>
      <c r="L19" s="54">
        <v>-58</v>
      </c>
      <c r="M19" s="54">
        <v>75</v>
      </c>
      <c r="N19" s="54">
        <v>79</v>
      </c>
      <c r="O19" s="54">
        <v>82</v>
      </c>
      <c r="P19" s="56">
        <f t="shared" si="0"/>
        <v>54</v>
      </c>
      <c r="Q19" s="56">
        <f t="shared" si="1"/>
        <v>82</v>
      </c>
      <c r="R19" s="56">
        <f t="shared" si="2"/>
        <v>136</v>
      </c>
      <c r="S19" s="57">
        <f t="shared" si="6"/>
        <v>178.49457420362756</v>
      </c>
      <c r="T19" s="57">
        <f t="shared" si="3"/>
        <v>193.48811843673229</v>
      </c>
      <c r="U19" s="52"/>
      <c r="V19" s="51"/>
      <c r="W19" s="58">
        <f t="shared" si="7"/>
        <v>1.3124601044384381</v>
      </c>
      <c r="X19" s="30" t="str">
        <f>T5</f>
        <v>23.06.24</v>
      </c>
      <c r="Y19" s="1" t="str">
        <f t="shared" si="4"/>
        <v>k</v>
      </c>
      <c r="Z19" s="37">
        <f t="shared" si="5"/>
        <v>36</v>
      </c>
      <c r="AA19" s="38">
        <f t="shared" si="9"/>
        <v>1</v>
      </c>
      <c r="AB19" s="8">
        <f>IF(AA19=1,LOOKUP(Z19,'Meltzer-Faber'!A3:A63,'Meltzer-Faber'!B3:B63))</f>
        <v>1.083</v>
      </c>
      <c r="AC19" s="40">
        <f>IF(AA19=1,LOOKUP(Z19,'Meltzer-Faber'!A3:A63,'Meltzer-Faber'!C3:C63))</f>
        <v>1.0840000000000001</v>
      </c>
      <c r="AD19" s="40">
        <f t="shared" si="8"/>
        <v>1.0840000000000001</v>
      </c>
    </row>
    <row r="20" spans="2:30" s="8" customFormat="1" ht="20" customHeight="1">
      <c r="B20" s="49">
        <v>1988001</v>
      </c>
      <c r="C20" s="110" t="s">
        <v>190</v>
      </c>
      <c r="D20" s="50">
        <v>61.26</v>
      </c>
      <c r="E20" s="51" t="s">
        <v>204</v>
      </c>
      <c r="F20" s="107" t="s">
        <v>214</v>
      </c>
      <c r="G20" s="52"/>
      <c r="H20" s="53" t="s">
        <v>202</v>
      </c>
      <c r="I20" s="53" t="s">
        <v>123</v>
      </c>
      <c r="J20" s="54">
        <v>52</v>
      </c>
      <c r="K20" s="55">
        <v>54</v>
      </c>
      <c r="L20" s="54">
        <v>56</v>
      </c>
      <c r="M20" s="54">
        <v>72</v>
      </c>
      <c r="N20" s="54">
        <v>74</v>
      </c>
      <c r="O20" s="54">
        <v>76</v>
      </c>
      <c r="P20" s="56">
        <f t="shared" si="0"/>
        <v>56</v>
      </c>
      <c r="Q20" s="56">
        <f t="shared" si="1"/>
        <v>76</v>
      </c>
      <c r="R20" s="56">
        <f t="shared" si="2"/>
        <v>132</v>
      </c>
      <c r="S20" s="57">
        <f t="shared" si="6"/>
        <v>176.31096936820805</v>
      </c>
      <c r="T20" s="57">
        <f t="shared" si="3"/>
        <v>191.12109079513755</v>
      </c>
      <c r="U20" s="52"/>
      <c r="V20" s="51"/>
      <c r="W20" s="58">
        <f t="shared" si="7"/>
        <v>1.3356891618803639</v>
      </c>
      <c r="X20" s="30" t="str">
        <f>T5</f>
        <v>23.06.24</v>
      </c>
      <c r="Y20" s="1" t="str">
        <f t="shared" si="4"/>
        <v>k</v>
      </c>
      <c r="Z20" s="37">
        <f t="shared" si="5"/>
        <v>36</v>
      </c>
      <c r="AA20" s="38">
        <f t="shared" si="9"/>
        <v>1</v>
      </c>
      <c r="AB20" s="8">
        <f>IF(AA20=1,LOOKUP(Z20,'Meltzer-Faber'!A3:A63,'Meltzer-Faber'!B3:B63))</f>
        <v>1.083</v>
      </c>
      <c r="AC20" s="40">
        <f>IF(AA20=1,LOOKUP(Z20,'Meltzer-Faber'!A3:A63,'Meltzer-Faber'!C3:C63))</f>
        <v>1.0840000000000001</v>
      </c>
      <c r="AD20" s="40">
        <f t="shared" si="8"/>
        <v>1.0840000000000001</v>
      </c>
    </row>
    <row r="21" spans="2:30" s="8" customFormat="1" ht="20" customHeight="1">
      <c r="B21" s="49">
        <v>1989023</v>
      </c>
      <c r="C21" s="110" t="s">
        <v>59</v>
      </c>
      <c r="D21" s="50">
        <v>69.86</v>
      </c>
      <c r="E21" s="51" t="s">
        <v>204</v>
      </c>
      <c r="F21" s="107" t="s">
        <v>215</v>
      </c>
      <c r="G21" s="52"/>
      <c r="H21" s="53" t="s">
        <v>216</v>
      </c>
      <c r="I21" s="53" t="s">
        <v>146</v>
      </c>
      <c r="J21" s="54">
        <v>60</v>
      </c>
      <c r="K21" s="55">
        <v>63</v>
      </c>
      <c r="L21" s="54">
        <v>-66</v>
      </c>
      <c r="M21" s="54">
        <v>70</v>
      </c>
      <c r="N21" s="54">
        <v>73</v>
      </c>
      <c r="O21" s="54">
        <v>75</v>
      </c>
      <c r="P21" s="56">
        <f t="shared" si="0"/>
        <v>63</v>
      </c>
      <c r="Q21" s="56">
        <f t="shared" si="1"/>
        <v>75</v>
      </c>
      <c r="R21" s="56">
        <f t="shared" si="2"/>
        <v>138</v>
      </c>
      <c r="S21" s="57">
        <f t="shared" si="6"/>
        <v>170.70920417400606</v>
      </c>
      <c r="T21" s="57">
        <f t="shared" si="3"/>
        <v>183.0002668745345</v>
      </c>
      <c r="U21" s="52"/>
      <c r="V21" s="51"/>
      <c r="W21" s="58">
        <f t="shared" si="7"/>
        <v>1.2370232186522179</v>
      </c>
      <c r="X21" s="30" t="str">
        <f>T5</f>
        <v>23.06.24</v>
      </c>
      <c r="Y21" s="1" t="str">
        <f t="shared" si="4"/>
        <v>k</v>
      </c>
      <c r="Z21" s="37">
        <f t="shared" si="5"/>
        <v>35</v>
      </c>
      <c r="AA21" s="38">
        <f t="shared" si="9"/>
        <v>1</v>
      </c>
      <c r="AB21" s="8">
        <f>IF(AA21=1,LOOKUP(Z21,'Meltzer-Faber'!A3:A63,'Meltzer-Faber'!B3:B63))</f>
        <v>1.0720000000000001</v>
      </c>
      <c r="AC21" s="40">
        <f>IF(AA21=1,LOOKUP(Z21,'Meltzer-Faber'!A3:A63,'Meltzer-Faber'!C3:C63))</f>
        <v>1.0720000000000001</v>
      </c>
      <c r="AD21" s="40">
        <f t="shared" si="8"/>
        <v>1.0720000000000001</v>
      </c>
    </row>
    <row r="22" spans="2:30" s="8" customFormat="1" ht="20" customHeight="1">
      <c r="B22" s="49">
        <v>1989003</v>
      </c>
      <c r="C22" s="110" t="s">
        <v>154</v>
      </c>
      <c r="D22" s="50">
        <v>72.84</v>
      </c>
      <c r="E22" s="51" t="s">
        <v>204</v>
      </c>
      <c r="F22" s="107" t="s">
        <v>218</v>
      </c>
      <c r="G22" s="52"/>
      <c r="H22" s="53" t="s">
        <v>227</v>
      </c>
      <c r="I22" s="53" t="s">
        <v>219</v>
      </c>
      <c r="J22" s="54">
        <v>80</v>
      </c>
      <c r="K22" s="55">
        <v>-84</v>
      </c>
      <c r="L22" s="54">
        <v>-84</v>
      </c>
      <c r="M22" s="54">
        <v>-98</v>
      </c>
      <c r="N22" s="54">
        <v>98</v>
      </c>
      <c r="O22" s="54">
        <v>101</v>
      </c>
      <c r="P22" s="56">
        <f t="shared" si="0"/>
        <v>80</v>
      </c>
      <c r="Q22" s="56">
        <f t="shared" si="1"/>
        <v>101</v>
      </c>
      <c r="R22" s="56">
        <f t="shared" si="2"/>
        <v>181</v>
      </c>
      <c r="S22" s="57">
        <f t="shared" si="6"/>
        <v>219.04454001837513</v>
      </c>
      <c r="T22" s="57">
        <f t="shared" si="3"/>
        <v>234.81574689969815</v>
      </c>
      <c r="U22" s="52"/>
      <c r="V22" s="51"/>
      <c r="W22" s="58">
        <f t="shared" si="7"/>
        <v>1.2101908288308019</v>
      </c>
      <c r="X22" s="30" t="str">
        <f>T5</f>
        <v>23.06.24</v>
      </c>
      <c r="Y22" s="1" t="str">
        <f t="shared" si="4"/>
        <v>k</v>
      </c>
      <c r="Z22" s="37">
        <f t="shared" si="5"/>
        <v>35</v>
      </c>
      <c r="AA22" s="38">
        <f t="shared" si="9"/>
        <v>1</v>
      </c>
      <c r="AB22" s="8">
        <f>IF(AA22=1,LOOKUP(Z22,'Meltzer-Faber'!A3:A63,'Meltzer-Faber'!B3:B63))</f>
        <v>1.0720000000000001</v>
      </c>
      <c r="AC22" s="40">
        <f>IF(AA22=1,LOOKUP(Z22,'Meltzer-Faber'!A3:A63,'Meltzer-Faber'!C3:C63))</f>
        <v>1.0720000000000001</v>
      </c>
      <c r="AD22" s="40">
        <f t="shared" si="8"/>
        <v>1.0720000000000001</v>
      </c>
    </row>
    <row r="23" spans="2:30" s="8" customFormat="1" ht="20" customHeight="1">
      <c r="B23" s="49">
        <v>1987009</v>
      </c>
      <c r="C23" s="110" t="s">
        <v>55</v>
      </c>
      <c r="D23" s="50">
        <v>79.42</v>
      </c>
      <c r="E23" s="51" t="s">
        <v>204</v>
      </c>
      <c r="F23" s="107" t="s">
        <v>221</v>
      </c>
      <c r="G23" s="52"/>
      <c r="H23" s="53" t="s">
        <v>220</v>
      </c>
      <c r="I23" s="53" t="s">
        <v>86</v>
      </c>
      <c r="J23" s="54">
        <v>64</v>
      </c>
      <c r="K23" s="55">
        <v>67</v>
      </c>
      <c r="L23" s="54">
        <v>-70</v>
      </c>
      <c r="M23" s="54">
        <v>81</v>
      </c>
      <c r="N23" s="54">
        <v>86</v>
      </c>
      <c r="O23" s="54">
        <v>-89</v>
      </c>
      <c r="P23" s="56">
        <f t="shared" si="0"/>
        <v>67</v>
      </c>
      <c r="Q23" s="56">
        <f t="shared" si="1"/>
        <v>86</v>
      </c>
      <c r="R23" s="56">
        <f t="shared" si="2"/>
        <v>153</v>
      </c>
      <c r="S23" s="57">
        <f t="shared" si="6"/>
        <v>177.61240275033353</v>
      </c>
      <c r="T23" s="57">
        <f t="shared" si="3"/>
        <v>194.84080581711586</v>
      </c>
      <c r="U23" s="52"/>
      <c r="V23" s="51"/>
      <c r="W23" s="58">
        <f t="shared" si="7"/>
        <v>1.1608653774531603</v>
      </c>
      <c r="X23" s="30" t="str">
        <f>T5</f>
        <v>23.06.24</v>
      </c>
      <c r="Y23" s="1" t="str">
        <f t="shared" si="4"/>
        <v>k</v>
      </c>
      <c r="Z23" s="37">
        <f t="shared" si="5"/>
        <v>37</v>
      </c>
      <c r="AA23" s="38">
        <f t="shared" si="9"/>
        <v>1</v>
      </c>
      <c r="AB23" s="8">
        <f>IF(AA23=1,LOOKUP(Z23,'Meltzer-Faber'!A3:A63,'Meltzer-Faber'!B3:B63))</f>
        <v>1.0960000000000001</v>
      </c>
      <c r="AC23" s="40">
        <f>IF(AA23=1,LOOKUP(Z23,'Meltzer-Faber'!A3:A63,'Meltzer-Faber'!C3:C63))</f>
        <v>1.097</v>
      </c>
      <c r="AD23" s="40">
        <f t="shared" si="8"/>
        <v>1.097</v>
      </c>
    </row>
    <row r="24" spans="2:30" s="8" customFormat="1" ht="20" customHeight="1">
      <c r="B24" s="59"/>
      <c r="C24" s="111"/>
      <c r="D24" s="60"/>
      <c r="E24" s="61"/>
      <c r="F24" s="108"/>
      <c r="G24" s="62"/>
      <c r="H24" s="63"/>
      <c r="I24" s="63"/>
      <c r="J24" s="64"/>
      <c r="K24" s="65"/>
      <c r="L24" s="64"/>
      <c r="M24" s="64"/>
      <c r="N24" s="64"/>
      <c r="O24" s="64"/>
      <c r="P24" s="66">
        <f t="shared" si="0"/>
        <v>0</v>
      </c>
      <c r="Q24" s="66">
        <f t="shared" si="1"/>
        <v>0</v>
      </c>
      <c r="R24" s="66">
        <f t="shared" si="2"/>
        <v>0</v>
      </c>
      <c r="S24" s="67" t="str">
        <f t="shared" si="6"/>
        <v/>
      </c>
      <c r="T24" s="67" t="str">
        <f t="shared" si="3"/>
        <v/>
      </c>
      <c r="U24" s="62"/>
      <c r="V24" s="61"/>
      <c r="W24" s="96" t="str">
        <f t="shared" si="7"/>
        <v/>
      </c>
      <c r="X24" s="30" t="str">
        <f>T5</f>
        <v>23.06.24</v>
      </c>
      <c r="Y24" s="1" t="b">
        <f t="shared" si="4"/>
        <v>0</v>
      </c>
      <c r="Z24" s="37">
        <f t="shared" si="5"/>
        <v>0</v>
      </c>
      <c r="AA24" s="38">
        <f t="shared" si="9"/>
        <v>0</v>
      </c>
      <c r="AB24" s="8" t="b">
        <f>IF(AA24=1,LOOKUP(Z24,'Meltzer-Faber'!A3:A63,'Meltzer-Faber'!B3:B63))</f>
        <v>0</v>
      </c>
      <c r="AC24" s="40" t="b">
        <f>IF(AA24=1,LOOKUP(Z24,'Meltzer-Faber'!A3:A63,'Meltzer-Faber'!C3:C63))</f>
        <v>0</v>
      </c>
      <c r="AD24" s="40" t="str">
        <f t="shared" si="8"/>
        <v/>
      </c>
    </row>
    <row r="25" spans="2:30" s="6" customFormat="1" ht="19.25" customHeight="1">
      <c r="D25" s="45"/>
      <c r="E25" s="46"/>
      <c r="F25" s="7"/>
      <c r="G25" s="7"/>
      <c r="J25" s="47"/>
      <c r="K25" s="48"/>
      <c r="L25" s="47"/>
      <c r="M25" s="47" t="s">
        <v>40</v>
      </c>
      <c r="N25" s="47"/>
      <c r="O25" s="47"/>
      <c r="P25" s="46"/>
      <c r="Q25" s="46"/>
      <c r="R25" s="46"/>
      <c r="S25" s="22"/>
      <c r="T25" s="22"/>
      <c r="U25" s="22"/>
      <c r="V25" s="22"/>
      <c r="W25" s="7"/>
      <c r="X25" s="1"/>
      <c r="Y25" s="25"/>
      <c r="Z25" s="37">
        <f>(YEAR(X25)-YEAR(F25))</f>
        <v>0</v>
      </c>
      <c r="AA25" s="38">
        <f t="shared" ref="AA25" si="10">IF(Z27&gt;34,1,0)</f>
        <v>0</v>
      </c>
      <c r="AC25" s="7"/>
      <c r="AD25" s="7"/>
    </row>
    <row r="26" spans="2:30" s="6" customFormat="1" ht="21" customHeight="1">
      <c r="D26" s="45"/>
      <c r="E26" s="46"/>
      <c r="F26" s="7"/>
      <c r="G26" s="7"/>
      <c r="J26" s="47"/>
      <c r="K26" s="48"/>
      <c r="L26" s="47"/>
      <c r="M26" s="47"/>
      <c r="N26" s="47"/>
      <c r="O26" s="47"/>
      <c r="P26" s="46"/>
      <c r="Q26" s="46"/>
      <c r="R26" s="46"/>
      <c r="S26" s="22"/>
      <c r="T26" s="22"/>
      <c r="U26" s="22"/>
      <c r="V26" s="22"/>
      <c r="W26" s="7"/>
      <c r="X26" s="1"/>
      <c r="Y26" s="25"/>
      <c r="Z26" s="37"/>
      <c r="AA26" s="38"/>
      <c r="AC26" s="7"/>
      <c r="AD26" s="7"/>
    </row>
    <row r="27" spans="2:30" customFormat="1" ht="23" customHeight="1">
      <c r="B27" s="143" t="s">
        <v>42</v>
      </c>
      <c r="C27" s="143"/>
      <c r="D27" s="99" t="s">
        <v>10</v>
      </c>
      <c r="E27" s="143" t="s">
        <v>16</v>
      </c>
      <c r="F27" s="143"/>
      <c r="G27" s="143"/>
      <c r="H27" s="99" t="s">
        <v>43</v>
      </c>
      <c r="I27" s="24"/>
      <c r="J27" s="143" t="s">
        <v>42</v>
      </c>
      <c r="K27" s="143"/>
      <c r="L27" s="143"/>
      <c r="M27" s="103" t="s">
        <v>10</v>
      </c>
      <c r="N27" s="146" t="s">
        <v>16</v>
      </c>
      <c r="O27" s="146"/>
      <c r="P27" s="146"/>
      <c r="Q27" s="146"/>
      <c r="R27" s="146" t="s">
        <v>43</v>
      </c>
      <c r="S27" s="146"/>
      <c r="T27" s="18"/>
      <c r="U27" s="18"/>
      <c r="V27" s="18"/>
      <c r="X27" s="3"/>
      <c r="Y27" s="3"/>
      <c r="Z27" s="3"/>
      <c r="AA27" s="1"/>
      <c r="AC27" s="41"/>
      <c r="AD27" s="41"/>
    </row>
    <row r="28" spans="2:30" s="5" customFormat="1" ht="20" customHeight="1">
      <c r="B28" s="144" t="s">
        <v>44</v>
      </c>
      <c r="C28" s="130"/>
      <c r="D28" s="97"/>
      <c r="E28" s="130"/>
      <c r="F28" s="130"/>
      <c r="G28" s="130"/>
      <c r="H28" s="98"/>
      <c r="I28" s="4"/>
      <c r="J28" s="144" t="s">
        <v>45</v>
      </c>
      <c r="K28" s="130"/>
      <c r="L28" s="130"/>
      <c r="M28" s="100"/>
      <c r="N28" s="141"/>
      <c r="O28" s="141"/>
      <c r="P28" s="141"/>
      <c r="Q28" s="141"/>
      <c r="R28" s="141"/>
      <c r="S28" s="142"/>
      <c r="AA28" s="1"/>
      <c r="AC28" s="39"/>
      <c r="AD28" s="39"/>
    </row>
    <row r="29" spans="2:30" s="5" customFormat="1" ht="21" customHeight="1">
      <c r="B29" s="145" t="s">
        <v>46</v>
      </c>
      <c r="C29" s="129"/>
      <c r="D29" s="78"/>
      <c r="E29" s="129"/>
      <c r="F29" s="129"/>
      <c r="G29" s="129"/>
      <c r="H29" s="79"/>
      <c r="I29" s="4"/>
      <c r="J29" s="145" t="s">
        <v>47</v>
      </c>
      <c r="K29" s="129"/>
      <c r="L29" s="129"/>
      <c r="M29" s="101"/>
      <c r="N29" s="135"/>
      <c r="O29" s="135"/>
      <c r="P29" s="135"/>
      <c r="Q29" s="135"/>
      <c r="R29" s="135"/>
      <c r="S29" s="136"/>
      <c r="AC29" s="39"/>
      <c r="AD29" s="39"/>
    </row>
    <row r="30" spans="2:30" s="5" customFormat="1" ht="19.25" customHeight="1">
      <c r="B30" s="145" t="s">
        <v>46</v>
      </c>
      <c r="C30" s="129"/>
      <c r="D30" s="78"/>
      <c r="E30" s="129"/>
      <c r="F30" s="129"/>
      <c r="G30" s="129"/>
      <c r="H30" s="79"/>
      <c r="I30" s="4"/>
      <c r="J30" s="145" t="s">
        <v>48</v>
      </c>
      <c r="K30" s="129"/>
      <c r="L30" s="129"/>
      <c r="M30" s="101"/>
      <c r="N30" s="135"/>
      <c r="O30" s="135"/>
      <c r="P30" s="135"/>
      <c r="Q30" s="135"/>
      <c r="R30" s="135"/>
      <c r="S30" s="136"/>
      <c r="AC30" s="39"/>
      <c r="AD30" s="39"/>
    </row>
    <row r="31" spans="2:30" s="5" customFormat="1" ht="21" customHeight="1">
      <c r="B31" s="145" t="s">
        <v>46</v>
      </c>
      <c r="C31" s="129"/>
      <c r="D31" s="78"/>
      <c r="E31" s="129"/>
      <c r="F31" s="129"/>
      <c r="G31" s="129"/>
      <c r="H31" s="79"/>
      <c r="I31" s="4"/>
      <c r="J31" s="145" t="s">
        <v>49</v>
      </c>
      <c r="K31" s="129"/>
      <c r="L31" s="129"/>
      <c r="M31" s="101"/>
      <c r="N31" s="135"/>
      <c r="O31" s="135"/>
      <c r="P31" s="135"/>
      <c r="Q31" s="135"/>
      <c r="R31" s="135"/>
      <c r="S31" s="136"/>
      <c r="Y31" s="5" t="s">
        <v>40</v>
      </c>
      <c r="AC31" s="39"/>
      <c r="AD31" s="39"/>
    </row>
    <row r="32" spans="2:30" s="5" customFormat="1" ht="20" customHeight="1">
      <c r="B32" s="145" t="s">
        <v>46</v>
      </c>
      <c r="C32" s="129"/>
      <c r="D32" s="78"/>
      <c r="E32" s="129"/>
      <c r="F32" s="129"/>
      <c r="G32" s="129"/>
      <c r="H32" s="79"/>
      <c r="I32" s="4"/>
      <c r="J32" s="145" t="s">
        <v>49</v>
      </c>
      <c r="K32" s="129"/>
      <c r="L32" s="129"/>
      <c r="M32" s="101"/>
      <c r="N32" s="135"/>
      <c r="O32" s="135"/>
      <c r="P32" s="135"/>
      <c r="Q32" s="135"/>
      <c r="R32" s="135"/>
      <c r="S32" s="136"/>
      <c r="AC32" s="39"/>
      <c r="AD32" s="39"/>
    </row>
    <row r="33" spans="2:22" ht="19.25" customHeight="1">
      <c r="B33" s="145" t="s">
        <v>46</v>
      </c>
      <c r="C33" s="129"/>
      <c r="D33" s="78"/>
      <c r="E33" s="129"/>
      <c r="F33" s="129"/>
      <c r="G33" s="129"/>
      <c r="H33" s="79"/>
      <c r="I33" s="3"/>
      <c r="J33" s="145" t="s">
        <v>49</v>
      </c>
      <c r="K33" s="129"/>
      <c r="L33" s="129"/>
      <c r="M33" s="101"/>
      <c r="N33" s="135"/>
      <c r="O33" s="135"/>
      <c r="P33" s="135"/>
      <c r="Q33" s="135"/>
      <c r="R33" s="135"/>
      <c r="S33" s="136"/>
      <c r="T33" s="3"/>
      <c r="U33" s="3"/>
      <c r="V33" s="3"/>
    </row>
    <row r="34" spans="2:22" ht="20" customHeight="1">
      <c r="B34" s="145" t="s">
        <v>50</v>
      </c>
      <c r="C34" s="129"/>
      <c r="D34" s="78"/>
      <c r="E34" s="129"/>
      <c r="F34" s="129"/>
      <c r="G34" s="129"/>
      <c r="H34" s="79"/>
      <c r="I34" s="3"/>
      <c r="J34" s="145" t="s">
        <v>49</v>
      </c>
      <c r="K34" s="129"/>
      <c r="L34" s="129"/>
      <c r="M34" s="101"/>
      <c r="N34" s="135"/>
      <c r="O34" s="135"/>
      <c r="P34" s="135"/>
      <c r="Q34" s="135"/>
      <c r="R34" s="135"/>
      <c r="S34" s="136"/>
      <c r="T34" s="3"/>
      <c r="U34" s="3"/>
      <c r="V34" s="3"/>
    </row>
    <row r="35" spans="2:22" ht="20" customHeight="1">
      <c r="B35" s="137"/>
      <c r="C35" s="131"/>
      <c r="D35" s="80"/>
      <c r="E35" s="131"/>
      <c r="F35" s="131"/>
      <c r="G35" s="131"/>
      <c r="H35" s="81"/>
      <c r="I35" s="3"/>
      <c r="J35" s="137" t="s">
        <v>49</v>
      </c>
      <c r="K35" s="131"/>
      <c r="L35" s="131"/>
      <c r="M35" s="102"/>
      <c r="N35" s="147"/>
      <c r="O35" s="147"/>
      <c r="P35" s="147"/>
      <c r="Q35" s="147"/>
      <c r="R35" s="147"/>
      <c r="S35" s="148"/>
      <c r="T35" s="3"/>
      <c r="U35" s="3"/>
      <c r="V35" s="3"/>
    </row>
    <row r="36" spans="2:22" ht="19.25" customHeight="1">
      <c r="B36" s="160"/>
      <c r="C36" s="160"/>
      <c r="D36" s="128"/>
      <c r="E36" s="128"/>
      <c r="F36" s="128"/>
      <c r="G36" s="128"/>
      <c r="H36" s="128"/>
      <c r="I36" s="3"/>
      <c r="J36" s="128"/>
      <c r="K36" s="128"/>
      <c r="L36" s="128"/>
      <c r="M36" s="128"/>
      <c r="N36" s="128"/>
      <c r="O36" s="128"/>
      <c r="P36" s="128"/>
      <c r="Q36" s="128"/>
      <c r="R36" s="128"/>
      <c r="S36" s="128"/>
      <c r="T36" s="3"/>
      <c r="U36" s="3"/>
      <c r="V36" s="3"/>
    </row>
    <row r="37" spans="2:22" ht="18" customHeight="1">
      <c r="B37" s="138" t="s">
        <v>211</v>
      </c>
      <c r="C37" s="139"/>
      <c r="D37" s="139"/>
      <c r="E37" s="139"/>
      <c r="F37" s="139"/>
      <c r="G37" s="139"/>
      <c r="H37" s="139"/>
      <c r="I37" s="139"/>
      <c r="J37" s="139"/>
      <c r="K37" s="139"/>
      <c r="L37" s="139"/>
      <c r="M37" s="139"/>
      <c r="N37" s="139"/>
      <c r="O37" s="139"/>
      <c r="P37" s="139"/>
      <c r="Q37" s="139"/>
      <c r="R37" s="139"/>
      <c r="S37" s="140"/>
      <c r="T37" s="3"/>
      <c r="U37" s="3"/>
      <c r="V37" s="3"/>
    </row>
    <row r="38" spans="2:22" ht="18" customHeight="1">
      <c r="B38" s="132"/>
      <c r="C38" s="133"/>
      <c r="D38" s="133"/>
      <c r="E38" s="133"/>
      <c r="F38" s="133"/>
      <c r="G38" s="133"/>
      <c r="H38" s="133"/>
      <c r="I38" s="133"/>
      <c r="J38" s="133"/>
      <c r="K38" s="133"/>
      <c r="L38" s="133"/>
      <c r="M38" s="133"/>
      <c r="N38" s="133"/>
      <c r="O38" s="133"/>
      <c r="P38" s="133"/>
      <c r="Q38" s="133"/>
      <c r="R38" s="133"/>
      <c r="S38" s="134"/>
      <c r="T38" s="3"/>
      <c r="U38" s="3"/>
      <c r="V38" s="3"/>
    </row>
    <row r="39" spans="2:22" ht="14">
      <c r="B39" s="1"/>
      <c r="D39" s="77"/>
      <c r="E39" s="77"/>
      <c r="F39" s="77"/>
      <c r="G39" s="77"/>
      <c r="H39" s="24"/>
      <c r="I39" s="77"/>
      <c r="J39" s="77"/>
      <c r="K39" s="77"/>
      <c r="L39" s="77"/>
      <c r="M39" s="77"/>
      <c r="N39" s="77"/>
      <c r="O39" s="77"/>
      <c r="P39" s="77"/>
      <c r="Q39" s="77"/>
      <c r="R39" s="77"/>
      <c r="S39" s="77"/>
      <c r="T39" s="77"/>
      <c r="U39" s="77"/>
    </row>
    <row r="40" spans="2:22" ht="14">
      <c r="B40" s="23"/>
      <c r="C40" s="23"/>
      <c r="D40" s="15"/>
      <c r="E40" s="16"/>
      <c r="F40" s="16"/>
      <c r="G40" s="17"/>
      <c r="H40" s="3"/>
      <c r="I40" s="77"/>
      <c r="J40" s="77"/>
      <c r="K40" s="77"/>
      <c r="L40" s="77"/>
      <c r="M40" s="77"/>
      <c r="N40" s="77"/>
      <c r="O40" s="77"/>
      <c r="P40" s="77"/>
      <c r="Q40" s="77"/>
      <c r="R40" s="77"/>
      <c r="S40" s="77"/>
      <c r="T40" s="77"/>
      <c r="U40" s="77"/>
    </row>
    <row r="42" spans="2:22">
      <c r="E42" s="128"/>
      <c r="F42" s="128"/>
    </row>
  </sheetData>
  <mergeCells count="60">
    <mergeCell ref="B7:B8"/>
    <mergeCell ref="H1:R1"/>
    <mergeCell ref="H2:R2"/>
    <mergeCell ref="D5:H5"/>
    <mergeCell ref="J5:M5"/>
    <mergeCell ref="O5:R5"/>
    <mergeCell ref="B28:C28"/>
    <mergeCell ref="E28:G28"/>
    <mergeCell ref="J28:L28"/>
    <mergeCell ref="N28:Q28"/>
    <mergeCell ref="R28:S28"/>
    <mergeCell ref="B27:C27"/>
    <mergeCell ref="E27:G27"/>
    <mergeCell ref="J27:L27"/>
    <mergeCell ref="N27:Q27"/>
    <mergeCell ref="R27:S27"/>
    <mergeCell ref="B30:C30"/>
    <mergeCell ref="E30:G30"/>
    <mergeCell ref="J30:L30"/>
    <mergeCell ref="N30:Q30"/>
    <mergeCell ref="R30:S30"/>
    <mergeCell ref="B29:C29"/>
    <mergeCell ref="E29:G29"/>
    <mergeCell ref="J29:L29"/>
    <mergeCell ref="N29:Q29"/>
    <mergeCell ref="R29:S29"/>
    <mergeCell ref="B32:C32"/>
    <mergeCell ref="E32:G32"/>
    <mergeCell ref="J32:L32"/>
    <mergeCell ref="N32:Q32"/>
    <mergeCell ref="R32:S32"/>
    <mergeCell ref="B31:C31"/>
    <mergeCell ref="E31:G31"/>
    <mergeCell ref="J31:L31"/>
    <mergeCell ref="N31:Q31"/>
    <mergeCell ref="R31:S31"/>
    <mergeCell ref="B34:C34"/>
    <mergeCell ref="E34:G34"/>
    <mergeCell ref="J34:L34"/>
    <mergeCell ref="N34:Q34"/>
    <mergeCell ref="R34:S34"/>
    <mergeCell ref="B33:C33"/>
    <mergeCell ref="E33:G33"/>
    <mergeCell ref="J33:L33"/>
    <mergeCell ref="N33:Q33"/>
    <mergeCell ref="R33:S33"/>
    <mergeCell ref="O36:S36"/>
    <mergeCell ref="B37:S37"/>
    <mergeCell ref="B38:S38"/>
    <mergeCell ref="E42:F42"/>
    <mergeCell ref="B35:C35"/>
    <mergeCell ref="E35:G35"/>
    <mergeCell ref="J35:L35"/>
    <mergeCell ref="N35:Q35"/>
    <mergeCell ref="R35:S35"/>
    <mergeCell ref="B36:C36"/>
    <mergeCell ref="D36:E36"/>
    <mergeCell ref="F36:H36"/>
    <mergeCell ref="J36:L36"/>
    <mergeCell ref="M36:N36"/>
  </mergeCells>
  <conditionalFormatting sqref="J11:O12">
    <cfRule type="cellIs" dxfId="5" priority="3" stopIfTrue="1" operator="between">
      <formula>1</formula>
      <formula>300</formula>
    </cfRule>
    <cfRule type="cellIs" dxfId="4" priority="4" stopIfTrue="1" operator="lessThanOrEqual">
      <formula>0</formula>
    </cfRule>
  </conditionalFormatting>
  <conditionalFormatting sqref="J13:O24">
    <cfRule type="cellIs" dxfId="3" priority="5" stopIfTrue="1" operator="between">
      <formula>1</formula>
      <formula>300</formula>
    </cfRule>
    <cfRule type="cellIs" dxfId="2" priority="6" stopIfTrue="1" operator="lessThanOrEqual">
      <formula>0</formula>
    </cfRule>
  </conditionalFormatting>
  <conditionalFormatting sqref="K12">
    <cfRule type="cellIs" dxfId="1" priority="1" stopIfTrue="1" operator="between">
      <formula>1</formula>
      <formula>300</formula>
    </cfRule>
    <cfRule type="cellIs" dxfId="0" priority="2" stopIfTrue="1" operator="lessThanOrEqual">
      <formula>0</formula>
    </cfRule>
  </conditionalFormatting>
  <dataValidations count="4">
    <dataValidation type="list" allowBlank="1" showInputMessage="1" showErrorMessage="1" sqref="D5:H5" xr:uid="{A7576193-E8BD-4F53-A218-E245920E872E}">
      <formula1>"Nasjonalt stevne, Seriestevne,Seriestevne 5-kamp, Klubbmesterskap, Regionsmesterskap, Landsdelsmesterskap, Norgesmesterskap Senior, Norgesmesterskap Ungdom,Norgesmesterskap Junior,Norgesmesterskap Veteran,Norgesmesterskap 5-kamp,Norgesmesterskap Lag"</formula1>
    </dataValidation>
    <dataValidation type="list" allowBlank="1" showInputMessage="1" showErrorMessage="1" sqref="B28:C35 J28:L35" xr:uid="{08B8743E-84F2-4BA0-8289-15BBA1ADC580}">
      <formula1>"Dommer,Stevnets leder,Jury,Sekretær,Speaker,Teknisk kontrollør, Chief Marshall,Tidtaker"</formula1>
    </dataValidation>
    <dataValidation type="list" allowBlank="1" showInputMessage="1" showErrorMessage="1" errorTitle="Feil_i_kategori" error="Feil verdi i kategori" sqref="E9:E24" xr:uid="{8DB30657-E26A-441B-83D6-681ED95CCD0A}">
      <formula1>"UM,JM,SM,UK,JK,SK,M35,M40,M45,M50,M55,M60,M65,M70,M75,M80,M85,M90,K35,K40,K45,K50,K55,K60,K65,K70,K75,K80,K85,K90"</formula1>
    </dataValidation>
    <dataValidation type="list" allowBlank="1" showInputMessage="1" showErrorMessage="1" errorTitle="Feil_i_vektklasse" error="Feil verdi i vektklasse" sqref="C9:C24" xr:uid="{8348A88F-EB2B-4DB7-8D1F-379B516C2637}">
      <formula1>"40,45,49,55,59,64,71,76,81,+81,87,+87,49,55,61,67,73,81,89,96,102,+102,109,+109"</formula1>
    </dataValidation>
  </dataValidations>
  <pageMargins left="0.27559055118110237" right="0.35433070866141736" top="0.27559055118110237" bottom="0.27559055118110237" header="0.5" footer="0.5"/>
  <pageSetup paperSize="9" orientation="landscape" copies="2" r:id="rId1"/>
  <headerFooter alignWithMargins="0">
    <oddFooter>&amp;C&amp;1#&amp;"Calibri"&amp;10&amp;K000000Ugradert – kan deles eksternt med godkjenning fra informasjonseier. Skal ikke publiseres åpent.</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63"/>
  <sheetViews>
    <sheetView workbookViewId="0">
      <selection activeCell="E57" sqref="E57"/>
    </sheetView>
  </sheetViews>
  <sheetFormatPr baseColWidth="10" defaultColWidth="9.3984375" defaultRowHeight="13"/>
  <cols>
    <col min="1" max="1" width="11.3984375" customWidth="1"/>
    <col min="2" max="2" width="11.59765625" style="26" customWidth="1"/>
    <col min="3" max="3" width="12.3984375" bestFit="1" customWidth="1"/>
  </cols>
  <sheetData>
    <row r="1" spans="1:3">
      <c r="A1" s="161" t="s">
        <v>51</v>
      </c>
      <c r="B1" s="161"/>
      <c r="C1" s="161"/>
    </row>
    <row r="2" spans="1:3">
      <c r="A2" s="32" t="s">
        <v>36</v>
      </c>
      <c r="B2" s="31" t="s">
        <v>52</v>
      </c>
      <c r="C2" t="s">
        <v>53</v>
      </c>
    </row>
    <row r="3" spans="1:3">
      <c r="A3" s="33">
        <v>30</v>
      </c>
      <c r="B3" s="31">
        <v>1</v>
      </c>
      <c r="C3" s="32">
        <v>1</v>
      </c>
    </row>
    <row r="4" spans="1:3">
      <c r="A4" s="33">
        <v>31</v>
      </c>
      <c r="B4" s="31">
        <v>1.016</v>
      </c>
      <c r="C4" s="31">
        <v>1.016</v>
      </c>
    </row>
    <row r="5" spans="1:3">
      <c r="A5" s="33">
        <v>32</v>
      </c>
      <c r="B5" s="31">
        <v>1.0309999999999999</v>
      </c>
      <c r="C5" s="31">
        <v>1.0169999999999999</v>
      </c>
    </row>
    <row r="6" spans="1:3">
      <c r="A6" s="33">
        <v>33</v>
      </c>
      <c r="B6" s="31">
        <v>1.046</v>
      </c>
      <c r="C6" s="31">
        <v>1.046</v>
      </c>
    </row>
    <row r="7" spans="1:3">
      <c r="A7" s="33">
        <v>34</v>
      </c>
      <c r="B7" s="31">
        <v>1.0589999999999999</v>
      </c>
      <c r="C7" s="31">
        <v>1.0589999999999999</v>
      </c>
    </row>
    <row r="8" spans="1:3">
      <c r="A8" s="33">
        <v>35</v>
      </c>
      <c r="B8" s="31">
        <v>1.0720000000000001</v>
      </c>
      <c r="C8" s="31">
        <v>1.0720000000000001</v>
      </c>
    </row>
    <row r="9" spans="1:3">
      <c r="A9" s="33">
        <v>36</v>
      </c>
      <c r="B9" s="31">
        <v>1.083</v>
      </c>
      <c r="C9" s="31">
        <v>1.0840000000000001</v>
      </c>
    </row>
    <row r="10" spans="1:3">
      <c r="A10" s="33">
        <v>37</v>
      </c>
      <c r="B10" s="31">
        <v>1.0960000000000001</v>
      </c>
      <c r="C10" s="31">
        <v>1.097</v>
      </c>
    </row>
    <row r="11" spans="1:3">
      <c r="A11" s="33">
        <v>38</v>
      </c>
      <c r="B11" s="31">
        <v>1.109</v>
      </c>
      <c r="C11" s="31">
        <v>1.1100000000000001</v>
      </c>
    </row>
    <row r="12" spans="1:3">
      <c r="A12" s="33">
        <v>39</v>
      </c>
      <c r="B12" s="31">
        <v>1.1220000000000001</v>
      </c>
      <c r="C12" s="31">
        <v>1.1240000000000001</v>
      </c>
    </row>
    <row r="13" spans="1:3">
      <c r="A13" s="33">
        <v>40</v>
      </c>
      <c r="B13" s="31">
        <v>1.135</v>
      </c>
      <c r="C13" s="31">
        <v>1.1379999999999999</v>
      </c>
    </row>
    <row r="14" spans="1:3">
      <c r="A14" s="33">
        <v>41</v>
      </c>
      <c r="B14" s="31">
        <v>1.149</v>
      </c>
      <c r="C14" s="31">
        <v>1.153</v>
      </c>
    </row>
    <row r="15" spans="1:3">
      <c r="A15" s="33">
        <v>42</v>
      </c>
      <c r="B15" s="31">
        <v>1.1619999999999999</v>
      </c>
      <c r="C15" s="31">
        <v>1.17</v>
      </c>
    </row>
    <row r="16" spans="1:3">
      <c r="A16" s="33">
        <v>43</v>
      </c>
      <c r="B16" s="31">
        <v>1.1759999999999999</v>
      </c>
      <c r="C16" s="31">
        <v>1.1870000000000001</v>
      </c>
    </row>
    <row r="17" spans="1:3">
      <c r="A17" s="33">
        <v>44</v>
      </c>
      <c r="B17" s="31">
        <v>1.1890000000000001</v>
      </c>
      <c r="C17" s="31">
        <v>1.2050000000000001</v>
      </c>
    </row>
    <row r="18" spans="1:3">
      <c r="A18" s="33">
        <v>45</v>
      </c>
      <c r="B18" s="31">
        <v>1.2030000000000001</v>
      </c>
      <c r="C18" s="31">
        <v>1.2230000000000001</v>
      </c>
    </row>
    <row r="19" spans="1:3">
      <c r="A19" s="33">
        <v>46</v>
      </c>
      <c r="B19" s="31">
        <v>1.218</v>
      </c>
      <c r="C19" s="31">
        <v>1.244</v>
      </c>
    </row>
    <row r="20" spans="1:3">
      <c r="A20" s="33">
        <v>47</v>
      </c>
      <c r="B20" s="31">
        <v>1.2330000000000001</v>
      </c>
      <c r="C20" s="31">
        <v>1.2649999999999999</v>
      </c>
    </row>
    <row r="21" spans="1:3">
      <c r="A21" s="33">
        <v>48</v>
      </c>
      <c r="B21" s="31">
        <v>1.248</v>
      </c>
      <c r="C21" s="31">
        <v>1.288</v>
      </c>
    </row>
    <row r="22" spans="1:3">
      <c r="A22" s="33">
        <v>49</v>
      </c>
      <c r="B22" s="31">
        <v>1.2629999999999999</v>
      </c>
      <c r="C22" s="31">
        <v>1.3129999999999999</v>
      </c>
    </row>
    <row r="23" spans="1:3">
      <c r="A23" s="33">
        <v>50</v>
      </c>
      <c r="B23" s="31">
        <v>1.2789999999999999</v>
      </c>
      <c r="C23" s="31">
        <v>1.34</v>
      </c>
    </row>
    <row r="24" spans="1:3">
      <c r="A24" s="33">
        <v>51</v>
      </c>
      <c r="B24" s="31">
        <v>1.2969999999999999</v>
      </c>
      <c r="C24" s="31">
        <v>1.369</v>
      </c>
    </row>
    <row r="25" spans="1:3">
      <c r="A25" s="33">
        <v>52</v>
      </c>
      <c r="B25" s="31">
        <v>1.3160000000000001</v>
      </c>
      <c r="C25" s="31">
        <v>1.401</v>
      </c>
    </row>
    <row r="26" spans="1:3">
      <c r="A26" s="33">
        <v>53</v>
      </c>
      <c r="B26" s="31">
        <v>1.3380000000000001</v>
      </c>
      <c r="C26" s="31">
        <v>1.4350000000000001</v>
      </c>
    </row>
    <row r="27" spans="1:3">
      <c r="A27" s="33">
        <v>54</v>
      </c>
      <c r="B27" s="31">
        <v>1.361</v>
      </c>
      <c r="C27" s="31">
        <v>1.47</v>
      </c>
    </row>
    <row r="28" spans="1:3">
      <c r="A28" s="33">
        <v>55</v>
      </c>
      <c r="B28" s="31">
        <v>1.385</v>
      </c>
      <c r="C28" s="31">
        <v>1.5069999999999999</v>
      </c>
    </row>
    <row r="29" spans="1:3" ht="14">
      <c r="A29" s="33">
        <v>56</v>
      </c>
      <c r="B29" s="31">
        <v>1.411</v>
      </c>
      <c r="C29" s="35">
        <v>1.5449999999999999</v>
      </c>
    </row>
    <row r="30" spans="1:3" ht="14">
      <c r="A30" s="33">
        <v>57</v>
      </c>
      <c r="B30" s="31">
        <v>1.4370000000000001</v>
      </c>
      <c r="C30" s="34">
        <v>1.585</v>
      </c>
    </row>
    <row r="31" spans="1:3" ht="14">
      <c r="A31" s="33">
        <v>58</v>
      </c>
      <c r="B31" s="31">
        <v>1.462</v>
      </c>
      <c r="C31" s="35">
        <v>1.625</v>
      </c>
    </row>
    <row r="32" spans="1:3" ht="14">
      <c r="A32" s="33">
        <v>59</v>
      </c>
      <c r="B32" s="31">
        <v>1.488</v>
      </c>
      <c r="C32" s="34">
        <v>1.665</v>
      </c>
    </row>
    <row r="33" spans="1:3" ht="14">
      <c r="A33" s="33">
        <v>60</v>
      </c>
      <c r="B33" s="31">
        <v>1.514</v>
      </c>
      <c r="C33" s="35">
        <v>1.7050000000000001</v>
      </c>
    </row>
    <row r="34" spans="1:3" ht="14">
      <c r="A34" s="33">
        <v>61</v>
      </c>
      <c r="B34" s="31">
        <v>1.5409999999999999</v>
      </c>
      <c r="C34" s="34">
        <v>1.744</v>
      </c>
    </row>
    <row r="35" spans="1:3" ht="14">
      <c r="A35" s="33">
        <v>62</v>
      </c>
      <c r="B35" s="31">
        <v>1.5680000000000001</v>
      </c>
      <c r="C35" s="35">
        <v>1.778</v>
      </c>
    </row>
    <row r="36" spans="1:3" ht="14">
      <c r="A36" s="33">
        <v>63</v>
      </c>
      <c r="B36" s="31">
        <v>1.5980000000000001</v>
      </c>
      <c r="C36" s="34">
        <v>1.8080000000000001</v>
      </c>
    </row>
    <row r="37" spans="1:3" ht="14">
      <c r="A37" s="33">
        <v>64</v>
      </c>
      <c r="B37" s="31">
        <v>1.629</v>
      </c>
      <c r="C37" s="35">
        <v>1.839</v>
      </c>
    </row>
    <row r="38" spans="1:3" ht="14">
      <c r="A38" s="33">
        <v>65</v>
      </c>
      <c r="B38" s="31">
        <v>1.663</v>
      </c>
      <c r="C38" s="34">
        <v>1.873</v>
      </c>
    </row>
    <row r="39" spans="1:3" ht="14">
      <c r="A39" s="33">
        <v>66</v>
      </c>
      <c r="B39" s="31">
        <v>1.6990000000000001</v>
      </c>
      <c r="C39" s="35">
        <v>1.909</v>
      </c>
    </row>
    <row r="40" spans="1:3" ht="14">
      <c r="A40" s="33">
        <v>67</v>
      </c>
      <c r="B40" s="31">
        <v>1.738</v>
      </c>
      <c r="C40" s="34">
        <v>1.948</v>
      </c>
    </row>
    <row r="41" spans="1:3" ht="14">
      <c r="A41" s="33">
        <v>68</v>
      </c>
      <c r="B41" s="31">
        <v>1.7789999999999999</v>
      </c>
      <c r="C41" s="35">
        <v>1.9890000000000001</v>
      </c>
    </row>
    <row r="42" spans="1:3" ht="14">
      <c r="A42" s="33">
        <v>69</v>
      </c>
      <c r="B42" s="31">
        <v>1.823</v>
      </c>
      <c r="C42" s="34">
        <v>2.0329999999999999</v>
      </c>
    </row>
    <row r="43" spans="1:3" ht="14">
      <c r="A43" s="33">
        <v>70</v>
      </c>
      <c r="B43" s="31">
        <v>1.867</v>
      </c>
      <c r="C43" s="35">
        <v>2.077</v>
      </c>
    </row>
    <row r="44" spans="1:3" ht="14">
      <c r="A44" s="33">
        <v>71</v>
      </c>
      <c r="B44" s="31">
        <v>1.91</v>
      </c>
      <c r="C44" s="34">
        <v>2.12</v>
      </c>
    </row>
    <row r="45" spans="1:3" ht="14">
      <c r="A45" s="33">
        <v>72</v>
      </c>
      <c r="B45" s="31">
        <v>1.9530000000000001</v>
      </c>
      <c r="C45" s="35">
        <v>2.1629999999999998</v>
      </c>
    </row>
    <row r="46" spans="1:3" ht="14">
      <c r="A46" s="33">
        <v>73</v>
      </c>
      <c r="B46" s="31">
        <v>2.004</v>
      </c>
      <c r="C46" s="34">
        <v>2.214</v>
      </c>
    </row>
    <row r="47" spans="1:3" ht="14">
      <c r="A47" s="33">
        <v>74</v>
      </c>
      <c r="B47" s="31">
        <v>2.06</v>
      </c>
      <c r="C47" s="35">
        <v>2.27</v>
      </c>
    </row>
    <row r="48" spans="1:3" ht="14">
      <c r="A48" s="33">
        <v>75</v>
      </c>
      <c r="B48" s="31">
        <v>2.117</v>
      </c>
      <c r="C48" s="34">
        <v>2.327</v>
      </c>
    </row>
    <row r="49" spans="1:3" ht="14">
      <c r="A49" s="33">
        <v>76</v>
      </c>
      <c r="B49" s="31">
        <v>2.181</v>
      </c>
      <c r="C49" s="35">
        <v>2.391</v>
      </c>
    </row>
    <row r="50" spans="1:3" ht="14">
      <c r="A50" s="33">
        <v>77</v>
      </c>
      <c r="B50" s="31">
        <v>2.2549999999999999</v>
      </c>
      <c r="C50" s="34">
        <v>2.4649999999999999</v>
      </c>
    </row>
    <row r="51" spans="1:3" ht="14">
      <c r="A51" s="33">
        <v>78</v>
      </c>
      <c r="B51" s="31">
        <v>2.3359999999999999</v>
      </c>
      <c r="C51" s="35">
        <v>2.5459999999999998</v>
      </c>
    </row>
    <row r="52" spans="1:3" ht="14">
      <c r="A52" s="33">
        <v>79</v>
      </c>
      <c r="B52" s="31">
        <v>2.419</v>
      </c>
      <c r="C52" s="34">
        <v>2.629</v>
      </c>
    </row>
    <row r="53" spans="1:3" ht="14">
      <c r="A53" s="33">
        <v>80</v>
      </c>
      <c r="B53" s="31">
        <v>2.504</v>
      </c>
      <c r="C53" s="35">
        <v>2.714</v>
      </c>
    </row>
    <row r="54" spans="1:3" ht="14">
      <c r="A54" s="33">
        <v>81</v>
      </c>
      <c r="B54" s="31">
        <v>2.597</v>
      </c>
      <c r="C54" s="36"/>
    </row>
    <row r="55" spans="1:3" ht="14">
      <c r="A55" s="33">
        <v>82</v>
      </c>
      <c r="B55" s="31">
        <v>2.702</v>
      </c>
      <c r="C55" s="36"/>
    </row>
    <row r="56" spans="1:3" ht="14">
      <c r="A56" s="33">
        <v>83</v>
      </c>
      <c r="B56" s="31">
        <v>2.831</v>
      </c>
      <c r="C56" s="36"/>
    </row>
    <row r="57" spans="1:3" ht="14">
      <c r="A57" s="33">
        <v>84</v>
      </c>
      <c r="B57" s="31">
        <v>2.9809999999999999</v>
      </c>
      <c r="C57" s="36"/>
    </row>
    <row r="58" spans="1:3" ht="14">
      <c r="A58" s="33">
        <v>85</v>
      </c>
      <c r="B58" s="31">
        <v>3.153</v>
      </c>
      <c r="C58" s="36"/>
    </row>
    <row r="59" spans="1:3" ht="14">
      <c r="A59" s="33">
        <v>86</v>
      </c>
      <c r="B59" s="31">
        <v>3.3519999999999999</v>
      </c>
      <c r="C59" s="36"/>
    </row>
    <row r="60" spans="1:3" ht="14">
      <c r="A60" s="33">
        <v>87</v>
      </c>
      <c r="B60" s="31">
        <v>3.58</v>
      </c>
      <c r="C60" s="36"/>
    </row>
    <row r="61" spans="1:3" ht="14">
      <c r="A61" s="33">
        <v>88</v>
      </c>
      <c r="B61" s="31">
        <v>3.8420000000000001</v>
      </c>
      <c r="C61" s="36"/>
    </row>
    <row r="62" spans="1:3" ht="14">
      <c r="A62" s="33">
        <v>89</v>
      </c>
      <c r="B62" s="31">
        <v>4.1449999999999996</v>
      </c>
      <c r="C62" s="36"/>
    </row>
    <row r="63" spans="1:3" ht="14">
      <c r="A63" s="33">
        <v>90</v>
      </c>
      <c r="B63" s="31">
        <v>4.4930000000000003</v>
      </c>
      <c r="C63" s="36"/>
    </row>
  </sheetData>
  <mergeCells count="1">
    <mergeCell ref="A1:C1"/>
  </mergeCells>
  <phoneticPr fontId="0" type="noConversion"/>
  <pageMargins left="0.75" right="0.75" top="1" bottom="1" header="0.5" footer="0.5"/>
  <pageSetup paperSize="9" orientation="portrait" r:id="rId1"/>
  <headerFooter alignWithMargins="0">
    <oddFooter>&amp;C&amp;1#&amp;"Calibri"&amp;10&amp;K000000Ugradert – kan deles eksternt med godkjenning fra informasjonseier. Skal ikke publiseres åpent.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11.3984375" defaultRowHeight="13"/>
  <sheetData/>
  <pageMargins left="0.7" right="0.7" top="0.75" bottom="0.75" header="0.3" footer="0.3"/>
  <pageSetup paperSize="9" orientation="portrait" r:id="rId1"/>
  <headerFooter>
    <oddFooter>&amp;C&amp;1#&amp;"Calibri"&amp;10&amp;K000000Ugradert – kan deles eksternt med godkjenning fra informasjonseier. Skal ikke publiseres åpent.</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Pulje 1</vt:lpstr>
      <vt:lpstr>Pulje 2</vt:lpstr>
      <vt:lpstr>Pulje 3</vt:lpstr>
      <vt:lpstr>Pulje 4</vt:lpstr>
      <vt:lpstr>Meltzer-Faber</vt:lpstr>
      <vt:lpstr>'Pulje 1'!Utskriftsområde</vt:lpstr>
      <vt:lpstr>'Pulje 2'!Utskriftsområde</vt:lpstr>
      <vt:lpstr>'Pulje 3'!Utskriftsområde</vt:lpstr>
      <vt:lpstr>'Pulje 4'!Utskriftsområde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 Bj. Hagenes Vigrestad IK</dc:creator>
  <cp:keywords/>
  <dc:description/>
  <cp:lastModifiedBy>Nilsen, Emelie</cp:lastModifiedBy>
  <cp:revision/>
  <cp:lastPrinted>2023-09-23T18:34:36Z</cp:lastPrinted>
  <dcterms:created xsi:type="dcterms:W3CDTF">2001-08-31T20:44:44Z</dcterms:created>
  <dcterms:modified xsi:type="dcterms:W3CDTF">2024-07-01T07:26:10Z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83ecf426-2b9f-4a3c-8c31-aed7cf02a8ce_Enabled">
    <vt:lpwstr>true</vt:lpwstr>
  </property>
  <property fmtid="{D5CDD505-2E9C-101B-9397-08002B2CF9AE}" pid="4" name="MSIP_Label_83ecf426-2b9f-4a3c-8c31-aed7cf02a8ce_SetDate">
    <vt:lpwstr>2024-06-25T19:20:28Z</vt:lpwstr>
  </property>
  <property fmtid="{D5CDD505-2E9C-101B-9397-08002B2CF9AE}" pid="5" name="MSIP_Label_83ecf426-2b9f-4a3c-8c31-aed7cf02a8ce_Method">
    <vt:lpwstr>Privileged</vt:lpwstr>
  </property>
  <property fmtid="{D5CDD505-2E9C-101B-9397-08002B2CF9AE}" pid="6" name="MSIP_Label_83ecf426-2b9f-4a3c-8c31-aed7cf02a8ce_Name">
    <vt:lpwstr>Ugradert – kan deles eksternt</vt:lpwstr>
  </property>
  <property fmtid="{D5CDD505-2E9C-101B-9397-08002B2CF9AE}" pid="7" name="MSIP_Label_83ecf426-2b9f-4a3c-8c31-aed7cf02a8ce_SiteId">
    <vt:lpwstr>1e0e6195-b5ec-427a-9cc1-db95904592f9</vt:lpwstr>
  </property>
  <property fmtid="{D5CDD505-2E9C-101B-9397-08002B2CF9AE}" pid="8" name="MSIP_Label_83ecf426-2b9f-4a3c-8c31-aed7cf02a8ce_ActionId">
    <vt:lpwstr>36bf8e1b-ff9c-48f4-8d5a-a1fe2057ae9f</vt:lpwstr>
  </property>
  <property fmtid="{D5CDD505-2E9C-101B-9397-08002B2CF9AE}" pid="9" name="MSIP_Label_83ecf426-2b9f-4a3c-8c31-aed7cf02a8ce_ContentBits">
    <vt:lpwstr>2</vt:lpwstr>
  </property>
</Properties>
</file>