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F1FD788D-A0B1-4842-B342-5ED3DFB4115F}" xr6:coauthVersionLast="47" xr6:coauthVersionMax="47" xr10:uidLastSave="{00000000-0000-0000-0000-000000000000}"/>
  <bookViews>
    <workbookView xWindow="900" yWindow="500" windowWidth="25600" windowHeight="14460" tabRatio="178" xr2:uid="{00000000-000D-0000-FFFF-FFFF00000000}"/>
  </bookViews>
  <sheets>
    <sheet name="Pulje 1" sheetId="34" r:id="rId1"/>
    <sheet name="Pulje 2" sheetId="51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3" i="51" l="1"/>
  <c r="AE33" i="51"/>
  <c r="X32" i="51"/>
  <c r="W32" i="51"/>
  <c r="Y32" i="51" s="1"/>
  <c r="V32" i="51"/>
  <c r="AJ31" i="51"/>
  <c r="AE31" i="51"/>
  <c r="AF31" i="51" s="1"/>
  <c r="AD31" i="51"/>
  <c r="AI31" i="51" s="1"/>
  <c r="AC31" i="51"/>
  <c r="R31" i="51"/>
  <c r="Q31" i="51"/>
  <c r="S31" i="51" s="1"/>
  <c r="T31" i="51" s="1"/>
  <c r="S32" i="51" s="1"/>
  <c r="X30" i="51"/>
  <c r="W30" i="51"/>
  <c r="V30" i="51"/>
  <c r="AJ29" i="51"/>
  <c r="AD29" i="51"/>
  <c r="AI29" i="51" s="1"/>
  <c r="AC29" i="51"/>
  <c r="AE29" i="51" s="1"/>
  <c r="AF29" i="51" s="1"/>
  <c r="R29" i="51"/>
  <c r="Q29" i="51"/>
  <c r="S29" i="51" s="1"/>
  <c r="T29" i="51" s="1"/>
  <c r="S30" i="51" s="1"/>
  <c r="Z30" i="51" s="1"/>
  <c r="X28" i="51"/>
  <c r="W28" i="51"/>
  <c r="V28" i="51"/>
  <c r="Y28" i="51" s="1"/>
  <c r="AJ27" i="51"/>
  <c r="AI27" i="51"/>
  <c r="AD27" i="51"/>
  <c r="AC27" i="51"/>
  <c r="AE27" i="51" s="1"/>
  <c r="S27" i="51"/>
  <c r="T27" i="51" s="1"/>
  <c r="S28" i="51" s="1"/>
  <c r="R27" i="51"/>
  <c r="Q27" i="51"/>
  <c r="X26" i="51"/>
  <c r="W26" i="51"/>
  <c r="V26" i="51"/>
  <c r="AJ25" i="51"/>
  <c r="AD25" i="51"/>
  <c r="AI25" i="51" s="1"/>
  <c r="AC25" i="51"/>
  <c r="AE25" i="51" s="1"/>
  <c r="R25" i="51"/>
  <c r="Q25" i="51"/>
  <c r="S25" i="51" s="1"/>
  <c r="T25" i="51" s="1"/>
  <c r="S26" i="51" s="1"/>
  <c r="X24" i="51"/>
  <c r="W24" i="51"/>
  <c r="Y24" i="51" s="1"/>
  <c r="V24" i="51"/>
  <c r="AJ23" i="51"/>
  <c r="AD23" i="51"/>
  <c r="AI23" i="51" s="1"/>
  <c r="AC23" i="51"/>
  <c r="AE23" i="51" s="1"/>
  <c r="AF23" i="51" s="1"/>
  <c r="R23" i="51"/>
  <c r="Q23" i="51"/>
  <c r="S23" i="51" s="1"/>
  <c r="T23" i="51" s="1"/>
  <c r="S24" i="51" s="1"/>
  <c r="X22" i="51"/>
  <c r="W22" i="51"/>
  <c r="V22" i="51"/>
  <c r="AJ21" i="51"/>
  <c r="AD21" i="51"/>
  <c r="AI21" i="51" s="1"/>
  <c r="AC21" i="51"/>
  <c r="AE21" i="51" s="1"/>
  <c r="AF21" i="51" s="1"/>
  <c r="R21" i="51"/>
  <c r="Q21" i="51"/>
  <c r="S21" i="51" s="1"/>
  <c r="T21" i="51" s="1"/>
  <c r="S22" i="51" s="1"/>
  <c r="X20" i="51"/>
  <c r="W20" i="51"/>
  <c r="V20" i="51"/>
  <c r="Y20" i="51" s="1"/>
  <c r="AJ19" i="51"/>
  <c r="AI19" i="51"/>
  <c r="AD19" i="51"/>
  <c r="AC19" i="51"/>
  <c r="AE19" i="51" s="1"/>
  <c r="S19" i="51"/>
  <c r="T19" i="51" s="1"/>
  <c r="S20" i="51" s="1"/>
  <c r="R19" i="51"/>
  <c r="Q19" i="51"/>
  <c r="X18" i="51"/>
  <c r="W18" i="51"/>
  <c r="V18" i="51"/>
  <c r="AJ17" i="51"/>
  <c r="AD17" i="51"/>
  <c r="AI17" i="51" s="1"/>
  <c r="AC17" i="51"/>
  <c r="AE17" i="51" s="1"/>
  <c r="R17" i="51"/>
  <c r="Q17" i="51"/>
  <c r="S17" i="51" s="1"/>
  <c r="T17" i="51" s="1"/>
  <c r="S18" i="51" s="1"/>
  <c r="X16" i="51"/>
  <c r="W16" i="51"/>
  <c r="Y16" i="51" s="1"/>
  <c r="V16" i="51"/>
  <c r="AJ15" i="51"/>
  <c r="AD15" i="51"/>
  <c r="AI15" i="51" s="1"/>
  <c r="AC15" i="51"/>
  <c r="AE15" i="51" s="1"/>
  <c r="AF15" i="51" s="1"/>
  <c r="R15" i="51"/>
  <c r="Q15" i="51"/>
  <c r="S15" i="51" s="1"/>
  <c r="T15" i="51" s="1"/>
  <c r="S16" i="51" s="1"/>
  <c r="X14" i="51"/>
  <c r="W14" i="51"/>
  <c r="V14" i="51"/>
  <c r="AJ13" i="51"/>
  <c r="AD13" i="51"/>
  <c r="AI13" i="51" s="1"/>
  <c r="AC13" i="51"/>
  <c r="AE13" i="51" s="1"/>
  <c r="AF13" i="51" s="1"/>
  <c r="R13" i="51"/>
  <c r="Q13" i="51"/>
  <c r="S13" i="51" s="1"/>
  <c r="T13" i="51" s="1"/>
  <c r="S14" i="51" s="1"/>
  <c r="X12" i="51"/>
  <c r="W12" i="51"/>
  <c r="V12" i="51"/>
  <c r="Y12" i="51" s="1"/>
  <c r="AJ11" i="51"/>
  <c r="AI11" i="51"/>
  <c r="AD11" i="51"/>
  <c r="AC11" i="51"/>
  <c r="AE11" i="51" s="1"/>
  <c r="S11" i="51"/>
  <c r="T11" i="51" s="1"/>
  <c r="S12" i="51" s="1"/>
  <c r="R11" i="51"/>
  <c r="Q11" i="51"/>
  <c r="X10" i="51"/>
  <c r="W10" i="51"/>
  <c r="V10" i="51"/>
  <c r="AJ9" i="51"/>
  <c r="AD9" i="51"/>
  <c r="AI9" i="51" s="1"/>
  <c r="AC9" i="51"/>
  <c r="AE9" i="51" s="1"/>
  <c r="R9" i="51"/>
  <c r="Q9" i="51"/>
  <c r="S9" i="51" s="1"/>
  <c r="T9" i="51" s="1"/>
  <c r="S10" i="51" s="1"/>
  <c r="AG21" i="51" l="1"/>
  <c r="AH21" i="51"/>
  <c r="U21" i="51"/>
  <c r="AG13" i="51"/>
  <c r="AH13" i="51"/>
  <c r="U13" i="51"/>
  <c r="Z22" i="51"/>
  <c r="Z14" i="51"/>
  <c r="AG29" i="51"/>
  <c r="AH29" i="51"/>
  <c r="U29" i="51"/>
  <c r="Y10" i="51"/>
  <c r="Y18" i="51"/>
  <c r="Y26" i="51"/>
  <c r="Y14" i="51"/>
  <c r="Y22" i="51"/>
  <c r="Y30" i="51"/>
  <c r="U15" i="51"/>
  <c r="AH15" i="51"/>
  <c r="AG15" i="51"/>
  <c r="AF17" i="51"/>
  <c r="Z18" i="51"/>
  <c r="U31" i="51"/>
  <c r="AH31" i="51"/>
  <c r="AG31" i="51"/>
  <c r="U23" i="51"/>
  <c r="AH23" i="51"/>
  <c r="AG23" i="51"/>
  <c r="AF25" i="51"/>
  <c r="Z26" i="51"/>
  <c r="Z12" i="51"/>
  <c r="AF11" i="51"/>
  <c r="Z20" i="51"/>
  <c r="AF19" i="51"/>
  <c r="Z28" i="51"/>
  <c r="AF27" i="51"/>
  <c r="AF9" i="51"/>
  <c r="Z10" i="51"/>
  <c r="Z16" i="51"/>
  <c r="Z24" i="51"/>
  <c r="Z32" i="51"/>
  <c r="AG9" i="51" l="1"/>
  <c r="U9" i="51"/>
  <c r="AH9" i="51"/>
  <c r="AG25" i="51"/>
  <c r="U25" i="51"/>
  <c r="AH25" i="51"/>
  <c r="AG17" i="51"/>
  <c r="U17" i="51"/>
  <c r="AH17" i="51"/>
  <c r="AH19" i="51"/>
  <c r="AG19" i="51"/>
  <c r="U19" i="51"/>
  <c r="AH27" i="51"/>
  <c r="AG27" i="51"/>
  <c r="U27" i="51"/>
  <c r="AH11" i="51"/>
  <c r="U11" i="51"/>
  <c r="AG11" i="51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G31" i="34" s="1"/>
  <c r="AI31" i="34" s="1"/>
  <c r="AF27" i="34"/>
  <c r="AH27" i="34" s="1"/>
  <c r="AF29" i="34"/>
  <c r="AG29" i="34" s="1"/>
  <c r="AF17" i="34"/>
  <c r="AG17" i="34" s="1"/>
  <c r="AF25" i="34"/>
  <c r="AG25" i="34" s="1"/>
  <c r="AF21" i="34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AI13" i="34" s="1"/>
  <c r="Y26" i="34"/>
  <c r="Y22" i="34"/>
  <c r="Y28" i="34"/>
  <c r="Y12" i="34"/>
  <c r="AH15" i="34"/>
  <c r="AI15" i="34" s="1"/>
  <c r="AG23" i="34"/>
  <c r="AH21" i="34"/>
  <c r="AI21" i="34" s="1"/>
  <c r="AG21" i="34"/>
  <c r="AH17" i="34"/>
  <c r="AI17" i="34" s="1"/>
  <c r="Y14" i="34"/>
  <c r="Y18" i="34"/>
  <c r="AH25" i="34" l="1"/>
  <c r="AI25" i="34" s="1"/>
  <c r="AG19" i="34"/>
  <c r="AH31" i="34"/>
  <c r="AG13" i="34"/>
  <c r="AG27" i="34"/>
  <c r="AI27" i="34" s="1"/>
  <c r="AH11" i="34"/>
  <c r="AI11" i="34" s="1"/>
  <c r="AH29" i="34"/>
  <c r="AI29" i="34" s="1"/>
  <c r="U27" i="34"/>
  <c r="U17" i="34"/>
  <c r="U11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Z28" i="34" s="1"/>
  <c r="S31" i="34"/>
  <c r="T31" i="34" s="1"/>
  <c r="U31" i="34" s="1"/>
  <c r="S29" i="34"/>
  <c r="T29" i="34" s="1"/>
  <c r="S25" i="34"/>
  <c r="T25" i="34" s="1"/>
  <c r="S32" i="34" l="1"/>
  <c r="Z32" i="34" s="1"/>
  <c r="S30" i="34"/>
  <c r="Z30" i="34" s="1"/>
  <c r="U29" i="34"/>
  <c r="S26" i="34"/>
  <c r="Z26" i="34" s="1"/>
  <c r="U25" i="34"/>
  <c r="R23" i="34"/>
  <c r="R21" i="34"/>
  <c r="R19" i="34"/>
  <c r="R17" i="34"/>
  <c r="R15" i="34"/>
  <c r="R13" i="34"/>
  <c r="R11" i="34"/>
  <c r="Q23" i="34"/>
  <c r="Q21" i="34"/>
  <c r="Q19" i="34"/>
  <c r="Q17" i="34"/>
  <c r="Q15" i="34"/>
  <c r="Q13" i="34"/>
  <c r="Q11" i="34"/>
  <c r="S11" i="34" l="1"/>
  <c r="T11" i="34" s="1"/>
  <c r="S12" i="34" s="1"/>
  <c r="S15" i="34"/>
  <c r="S13" i="34"/>
  <c r="Z12" i="34" l="1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S17" i="34"/>
  <c r="Z20" i="34" l="1"/>
  <c r="T17" i="34"/>
  <c r="S18" i="34" s="1"/>
  <c r="T21" i="34"/>
  <c r="S22" i="34" s="1"/>
  <c r="Z22" i="34" s="1"/>
  <c r="Z18" i="34" l="1"/>
  <c r="S24" i="34"/>
  <c r="Y24" i="34"/>
  <c r="Z24" i="34" l="1"/>
  <c r="U19" i="34"/>
  <c r="U21" i="34"/>
  <c r="S14" i="34"/>
  <c r="Z14" i="34" l="1"/>
  <c r="T9" i="34"/>
  <c r="U9" i="34" s="1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6FF29D93-5C59-2F48-A977-43D41D6350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99EDA0D1-6E28-E841-AC45-F51B9EF0D5EC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1F4062EB-88EB-914A-8C1E-60EE227B32AE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9014B8A-E9E7-3740-BC02-8ECA6FEA2A9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3476E605-EDF9-CC47-A3AC-85D1AE6B597A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6A88DB57-7AF3-844D-B152-7728F0953B2A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F162DDC-072B-8446-BEBD-30B066855921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055E7DA-FD1F-E443-AAEF-6414B2FC3A4E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80439C31-21F0-B14C-8F6C-EDB1352A384C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376C01A8-A381-3A46-8DAE-960433F88EA9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20B40039-1127-3845-B773-C5B9D50DCC8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83DFD18-FFFF-CD49-BD5A-0FDE5DEE25D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D4CACCD2-13D7-AE4C-9FE0-B72EF2DCB8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<sst xmlns="http://schemas.openxmlformats.org/spreadsheetml/2006/main" count="168" uniqueCount="63">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</sst>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49" fontId="9" fillId="0" borderId="49" xfId="7" applyNumberFormat="1" applyFont="1" applyBorder="1" applyAlignment="1" applyProtection="1">
      <alignment horizontal="center" vertical="center"/>
      <protection locked="0"/>
    </xf>
    <xf numFmtId="2" fontId="9" fillId="0" borderId="49" xfId="7" applyNumberFormat="1" applyFont="1" applyBorder="1" applyAlignment="1" applyProtection="1">
      <alignment horizontal="center" vertical="center"/>
      <protection locked="0"/>
    </xf>
    <xf numFmtId="49" fontId="9" fillId="0" borderId="49" xfId="7" quotePrefix="1" applyNumberFormat="1" applyFont="1" applyBorder="1" applyAlignment="1" applyProtection="1">
      <alignment horizontal="center" vertical="center"/>
      <protection locked="0"/>
    </xf>
    <xf numFmtId="167" fontId="9" fillId="0" borderId="49" xfId="0" applyNumberFormat="1" applyFont="1" applyBorder="1" applyAlignment="1" applyProtection="1">
      <alignment horizontal="center" vertical="center"/>
      <protection locked="0"/>
    </xf>
    <xf numFmtId="1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49" xfId="7" applyFont="1" applyBorder="1" applyAlignment="1" applyProtection="1">
      <alignment horizontal="left" vertical="center"/>
      <protection locked="0"/>
    </xf>
    <xf numFmtId="1" fontId="9" fillId="0" borderId="49" xfId="7" applyNumberFormat="1" applyFont="1" applyBorder="1" applyAlignment="1" applyProtection="1">
      <alignment horizontal="center" vertical="center"/>
      <protection locked="0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28" xfId="0" applyFont="1" applyBorder="1" applyAlignment="1">
      <alignment vertical="center"/>
    </xf>
    <xf numFmtId="0" fontId="16" fillId="0" borderId="0" xfId="0" applyFont="1" applyAlignment="1">
      <alignment horizont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60"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5EEE418-C3A6-6944-BD4F-E5E448B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zoomScaleNormal="100" zoomScaleSheetLayoutView="75" zoomScalePageLayoutView="120" workbookViewId="0">
      <selection activeCell="S10" sqref="S10:T10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6" customWidth="1"/>
    <col min="6" max="6" width="6.796875" style="16" customWidth="1"/>
    <col min="7" max="7" width="10.5976562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14" t="s">
        <v>59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15"/>
      <c r="T2" s="15"/>
      <c r="U2" s="83" t="s">
        <v>60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15" t="s">
        <v>21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85" t="s">
        <v>61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07" t="s">
        <v>56</v>
      </c>
      <c r="E5" s="207"/>
      <c r="F5" s="207"/>
      <c r="G5" s="207"/>
      <c r="H5" s="207"/>
      <c r="I5" s="207"/>
      <c r="J5" s="24" t="s">
        <v>0</v>
      </c>
      <c r="K5" s="207"/>
      <c r="L5" s="207"/>
      <c r="M5" s="207"/>
      <c r="N5" s="207"/>
      <c r="O5" s="24" t="s">
        <v>1</v>
      </c>
      <c r="P5" s="206"/>
      <c r="Q5" s="206"/>
      <c r="R5" s="206"/>
      <c r="S5" s="206"/>
      <c r="T5" s="24" t="s">
        <v>2</v>
      </c>
      <c r="U5" s="176">
        <v>45443</v>
      </c>
      <c r="V5" s="176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27" t="s">
        <v>58</v>
      </c>
    </row>
    <row r="7" spans="1:36" s="1" customFormat="1">
      <c r="B7" s="204" t="s">
        <v>33</v>
      </c>
      <c r="C7" s="208" t="s">
        <v>53</v>
      </c>
      <c r="D7" s="208" t="s">
        <v>52</v>
      </c>
      <c r="E7" s="210" t="s">
        <v>54</v>
      </c>
      <c r="F7" s="212" t="s">
        <v>62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27"/>
    </row>
    <row r="8" spans="1:36" s="1" customFormat="1">
      <c r="B8" s="205"/>
      <c r="C8" s="209"/>
      <c r="D8" s="209"/>
      <c r="E8" s="211"/>
      <c r="F8" s="21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50"/>
      <c r="C9" s="167"/>
      <c r="D9" s="168"/>
      <c r="E9" s="167"/>
      <c r="F9" s="169"/>
      <c r="G9" s="170"/>
      <c r="H9" s="171"/>
      <c r="I9" s="172"/>
      <c r="J9" s="173"/>
      <c r="K9" s="174"/>
      <c r="L9" s="175"/>
      <c r="M9" s="175"/>
      <c r="N9" s="174"/>
      <c r="O9" s="159"/>
      <c r="P9" s="159"/>
      <c r="Q9" s="160" t="str">
        <f>IF(MAX(K9:M9)&gt;0,IF(MAX(K9:M9)&lt;0,0,TRUNC(MAX(K9:M9)/1)*1),"")</f>
        <v/>
      </c>
      <c r="R9" s="161" t="str">
        <f>IF(MAX(N9:P9)&gt;0,IF(MAX(N9:P9)&lt;0,0,TRUNC(MAX(N9:P9)/1)*1),"")</f>
        <v/>
      </c>
      <c r="S9" s="161" t="str">
        <f>IF(Q9="","",IF(R9="","",IF(SUM(Q9:R9)=0,"",SUM(Q9:R9))))</f>
        <v/>
      </c>
      <c r="T9" s="162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45443</v>
      </c>
      <c r="AD9" s="69" t="b">
        <f>IF(ISNUMBER(FIND("M",E9)),"m",IF(ISNUMBER(FIND("K",E9)),"k"))</f>
        <v>0</v>
      </c>
      <c r="AE9" s="67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 t="str">
        <f>IF(T9="","",T9*1.2)</f>
        <v/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106"/>
      <c r="C11" s="167"/>
      <c r="D11" s="168"/>
      <c r="E11" s="167"/>
      <c r="F11" s="169"/>
      <c r="G11" s="170"/>
      <c r="H11" s="171"/>
      <c r="I11" s="172"/>
      <c r="J11" s="173"/>
      <c r="K11" s="174"/>
      <c r="L11" s="175"/>
      <c r="M11" s="175"/>
      <c r="N11" s="174"/>
      <c r="O11" s="115"/>
      <c r="P11" s="115"/>
      <c r="Q11" s="116" t="str">
        <f>IF(MAX(K11:M11)&gt;0,IF(MAX(K11:M11)&lt;0,0,TRUNC(MAX(K11:M11)/1)*1),"")</f>
        <v/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45443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 t="str">
        <f>IF(T11="","",T11*1.2)</f>
        <v/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4"/>
      <c r="C13" s="107"/>
      <c r="D13" s="108"/>
      <c r="E13" s="107"/>
      <c r="F13" s="109"/>
      <c r="G13" s="110"/>
      <c r="H13" s="111"/>
      <c r="I13" s="112"/>
      <c r="J13" s="113"/>
      <c r="K13" s="114"/>
      <c r="L13" s="115"/>
      <c r="M13" s="115"/>
      <c r="N13" s="114"/>
      <c r="O13" s="115"/>
      <c r="P13" s="115"/>
      <c r="Q13" s="116" t="str">
        <f>IF(MAX(K13:M13)&gt;0,IF(MAX(K13:M13)&lt;0,0,TRUNC(MAX(K13:M13)/1)*1),"")</f>
        <v/>
      </c>
      <c r="R13" s="117" t="str">
        <f>IF(MAX(N13:P13)&gt;0,IF(MAX(N13:P13)&lt;0,0,TRUNC(MAX(N13:P13)/1)*1),"")</f>
        <v/>
      </c>
      <c r="S13" s="117" t="str">
        <f>IF(Q13="","",IF(R13="","",IF(SUM(Q13:R13)=0,"",SUM(Q13:R13))))</f>
        <v/>
      </c>
      <c r="T13" s="118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9" t="str">
        <f>IF(AF13=1,T13*AI13,"")</f>
        <v/>
      </c>
      <c r="V13" s="120"/>
      <c r="W13" s="120"/>
      <c r="X13" s="120"/>
      <c r="Y13" s="125"/>
      <c r="Z13" s="122"/>
      <c r="AA13" s="122"/>
      <c r="AB13" s="123"/>
      <c r="AC13" s="66">
        <f>U5</f>
        <v>45443</v>
      </c>
      <c r="AD13" s="69" t="b">
        <f>IF(ISNUMBER(FIND("M",E13)),"m",IF(ISNUMBER(FIND("K",E13)),"k"))</f>
        <v>0</v>
      </c>
      <c r="AE13" s="67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6" t="str">
        <f>IF(D13="","",IF(D13&gt;193.609,1,IF(D13&lt;32,10^(0.722762521*LOG10(32/193.609)^2),10^(0.722762521*LOG10(D13/193.609)^2))))</f>
        <v/>
      </c>
    </row>
    <row r="14" spans="1:36" s="8" customFormat="1" ht="20" customHeight="1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 t="str">
        <f>IF(T13="","",T13*1.2)</f>
        <v/>
      </c>
      <c r="T14" s="177"/>
      <c r="U14" s="95"/>
      <c r="V14" s="95" t="str">
        <f>IF(V13&gt;0,V13*20,"")</f>
        <v/>
      </c>
      <c r="W14" s="95" t="str">
        <f>IF(W13="","",(W13*10)*AJ13)</f>
        <v/>
      </c>
      <c r="X14" s="101" t="str">
        <f>IF(ROUNDUP(X13,1)&gt;0,IF((80+(8-ROUNDUP(X13,1))*40)&lt;0,0,80+(8-ROUNDUP(X13,1))*40),"")</f>
        <v/>
      </c>
      <c r="Y14" s="102" t="str">
        <f>IF(SUM(V14,W14,X14)&gt;0,SUM(V14,W14,X14),"")</f>
        <v/>
      </c>
      <c r="Z14" s="103" t="str">
        <f>IF(AE13&gt;34,(IF(OR(S14="",V14="",W14="",X14=""),"",SUM(S14,V14,W14,X14))*AI13),IF(OR(S14="",V14="",W14="",X14=""),"", SUM(S14,V14,W14,X14)))</f>
        <v/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4"/>
      <c r="C15" s="107"/>
      <c r="D15" s="108"/>
      <c r="E15" s="107"/>
      <c r="F15" s="109"/>
      <c r="G15" s="110"/>
      <c r="H15" s="111"/>
      <c r="I15" s="112"/>
      <c r="J15" s="113"/>
      <c r="K15" s="114"/>
      <c r="L15" s="115"/>
      <c r="M15" s="115"/>
      <c r="N15" s="114"/>
      <c r="O15" s="115"/>
      <c r="P15" s="115"/>
      <c r="Q15" s="116" t="str">
        <f>IF(MAX(K15:M15)&gt;0,IF(MAX(K15:M15)&lt;0,0,TRUNC(MAX(K15:M15)/1)*1),"")</f>
        <v/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45443</v>
      </c>
      <c r="AD15" s="69" t="b">
        <f>IF(ISNUMBER(FIND("M",E15)),"m",IF(ISNUMBER(FIND("K",E15)),"k"))</f>
        <v>0</v>
      </c>
      <c r="AE15" s="67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6" t="str">
        <f>IF(D15="","",IF(D15&gt;193.609,1,IF(D15&lt;32,10^(0.722762521*LOG10(32/193.609)^2),10^(0.722762521*LOG10(D15/193.609)^2))))</f>
        <v/>
      </c>
    </row>
    <row r="16" spans="1:36" s="8" customFormat="1" ht="20" customHeight="1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 t="str">
        <f>IF(T15="","",T15*1.2)</f>
        <v/>
      </c>
      <c r="T16" s="177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IF(AE15&gt;34,(IF(OR(S16="",V16="",W16="",X16=""),"",SUM(S16,V16,W16,X16))*AI15),IF(OR(S16="",V16="",W16="",X16=""),"", SUM(S16,V16,W16,X16)))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45443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 t="str">
        <f>IF(T17="","",T17*1.2)</f>
        <v/>
      </c>
      <c r="T18" s="177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IF(AE17&gt;34,(IF(OR(S18="",V18="",W18="",X18=""),"",SUM(S18,V18,W18,X18))*AI17),IF(OR(S18="",V18="",W18="",X18=""),"", SUM(S18,V18,W18,X18)))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45443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 t="str">
        <f>IF(T19="","",T19*1.2)</f>
        <v/>
      </c>
      <c r="T20" s="177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IF(AE19&gt;34,(IF(OR(S20="",V20="",W20="",X20=""),"",SUM(S20,V20,W20,X20))*AI19),IF(OR(S20="",V20="",W20="",X20=""),"", SUM(S20,V20,W20,X20)))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45443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 t="str">
        <f>IF(T21="","",T21*1.2)</f>
        <v/>
      </c>
      <c r="T22" s="177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IF(AE21&gt;34,(IF(OR(S22="",V22="",W22="",X22=""),"",SUM(S22,V22,W22,X22))*AI21),IF(OR(S22="",V22="",W22="",X22=""),"", SUM(S22,V22,W22,X22)))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45443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 t="str">
        <f>IF(T23="","",T23*1.2)</f>
        <v/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45443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 t="str">
        <f>IF(T25="","",T25*1.2)</f>
        <v/>
      </c>
      <c r="T26" s="177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IF(AE25&gt;34,(IF(OR(S26="",V26="",W26="",X26=""),"",SUM(S26,V26,W26,X26))*AI25),IF(OR(S26="",V26="",W26="",X26=""),"", SUM(S26,V26,W26,X26)))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45443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5"/>
      <c r="C28" s="141"/>
      <c r="D28" s="95"/>
      <c r="E28" s="96"/>
      <c r="F28" s="96"/>
      <c r="G28" s="142"/>
      <c r="H28" s="97"/>
      <c r="I28" s="99"/>
      <c r="J28" s="99"/>
      <c r="K28" s="178"/>
      <c r="L28" s="178"/>
      <c r="M28" s="178"/>
      <c r="N28" s="178"/>
      <c r="O28" s="178"/>
      <c r="P28" s="178"/>
      <c r="Q28" s="100"/>
      <c r="R28" s="95"/>
      <c r="S28" s="177" t="str">
        <f>IF(T27="","",T27*1.2)</f>
        <v/>
      </c>
      <c r="T28" s="177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IF(AE27&gt;34,(IF(OR(S28="",V28="",W28="",X28=""),"",SUM(S28,V28,W28,X28))*AI27),IF(OR(S28="",V28="",W28="",X28=""),"", SUM(S28,V28,W28,X28)))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4"/>
      <c r="C29" s="137"/>
      <c r="D29" s="87"/>
      <c r="E29" s="88"/>
      <c r="F29" s="138"/>
      <c r="G29" s="90"/>
      <c r="H29" s="91"/>
      <c r="I29" s="92"/>
      <c r="J29" s="9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45443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5"/>
      <c r="C30" s="143"/>
      <c r="D30" s="144"/>
      <c r="E30" s="145"/>
      <c r="F30" s="146"/>
      <c r="G30" s="147"/>
      <c r="H30" s="148"/>
      <c r="I30" s="149"/>
      <c r="J30" s="14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4"/>
      <c r="C31" s="137"/>
      <c r="D31" s="87"/>
      <c r="E31" s="88"/>
      <c r="F31" s="89"/>
      <c r="G31" s="90"/>
      <c r="H31" s="91"/>
      <c r="I31" s="92"/>
      <c r="J31" s="9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45443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5"/>
      <c r="C32" s="143"/>
      <c r="D32" s="144"/>
      <c r="E32" s="145"/>
      <c r="F32" s="146"/>
      <c r="G32" s="147"/>
      <c r="H32" s="148"/>
      <c r="I32" s="149"/>
      <c r="J32" s="14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181" t="s">
        <v>34</v>
      </c>
      <c r="C35" s="182"/>
      <c r="D35" s="77" t="s">
        <v>33</v>
      </c>
      <c r="E35" s="181" t="s">
        <v>4</v>
      </c>
      <c r="F35" s="187"/>
      <c r="G35" s="187"/>
      <c r="H35" s="182"/>
      <c r="I35" s="50" t="s">
        <v>43</v>
      </c>
      <c r="J35" s="21"/>
      <c r="K35" s="181" t="s">
        <v>34</v>
      </c>
      <c r="L35" s="187"/>
      <c r="M35" s="182"/>
      <c r="N35" s="54" t="s">
        <v>33</v>
      </c>
      <c r="O35" s="196" t="s">
        <v>4</v>
      </c>
      <c r="P35" s="197"/>
      <c r="Q35" s="197"/>
      <c r="R35" s="198"/>
      <c r="S35" s="196" t="s">
        <v>43</v>
      </c>
      <c r="T35" s="19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183" t="s">
        <v>41</v>
      </c>
      <c r="C36" s="184"/>
      <c r="D36" s="78"/>
      <c r="E36" s="188"/>
      <c r="F36" s="189"/>
      <c r="G36" s="189"/>
      <c r="H36" s="184"/>
      <c r="I36" s="49"/>
      <c r="J36" s="4"/>
      <c r="K36" s="183" t="s">
        <v>36</v>
      </c>
      <c r="L36" s="189"/>
      <c r="M36" s="184"/>
      <c r="N36" s="51"/>
      <c r="O36" s="199"/>
      <c r="P36" s="200"/>
      <c r="Q36" s="200"/>
      <c r="R36" s="201"/>
      <c r="S36" s="199"/>
      <c r="T36" s="228"/>
      <c r="AF36" s="1"/>
      <c r="AH36" s="35"/>
      <c r="AI36" s="35"/>
    </row>
    <row r="37" spans="2:35" s="5" customFormat="1" ht="21" customHeight="1">
      <c r="B37" s="185" t="s">
        <v>37</v>
      </c>
      <c r="C37" s="186"/>
      <c r="D37" s="79"/>
      <c r="E37" s="190"/>
      <c r="F37" s="191"/>
      <c r="G37" s="191"/>
      <c r="H37" s="186"/>
      <c r="I37" s="47"/>
      <c r="J37" s="4"/>
      <c r="K37" s="185" t="s">
        <v>39</v>
      </c>
      <c r="L37" s="191"/>
      <c r="M37" s="186"/>
      <c r="N37" s="52"/>
      <c r="O37" s="179"/>
      <c r="P37" s="202"/>
      <c r="Q37" s="202"/>
      <c r="R37" s="203"/>
      <c r="S37" s="179"/>
      <c r="T37" s="180"/>
      <c r="AH37" s="35"/>
      <c r="AI37" s="35"/>
    </row>
    <row r="38" spans="2:35" s="5" customFormat="1" ht="19" customHeight="1">
      <c r="B38" s="185" t="s">
        <v>37</v>
      </c>
      <c r="C38" s="186"/>
      <c r="D38" s="79"/>
      <c r="E38" s="190"/>
      <c r="F38" s="191"/>
      <c r="G38" s="191"/>
      <c r="H38" s="186"/>
      <c r="I38" s="47"/>
      <c r="J38" s="4"/>
      <c r="K38" s="185" t="s">
        <v>38</v>
      </c>
      <c r="L38" s="191"/>
      <c r="M38" s="186"/>
      <c r="N38" s="52"/>
      <c r="O38" s="179"/>
      <c r="P38" s="202"/>
      <c r="Q38" s="202"/>
      <c r="R38" s="203"/>
      <c r="S38" s="179"/>
      <c r="T38" s="180"/>
      <c r="V38" s="5" t="s">
        <v>55</v>
      </c>
      <c r="AH38" s="35"/>
      <c r="AI38" s="35"/>
    </row>
    <row r="39" spans="2:35" s="5" customFormat="1" ht="21" customHeight="1">
      <c r="B39" s="185" t="s">
        <v>37</v>
      </c>
      <c r="C39" s="186"/>
      <c r="D39" s="79"/>
      <c r="E39" s="190"/>
      <c r="F39" s="191"/>
      <c r="G39" s="191"/>
      <c r="H39" s="186"/>
      <c r="I39" s="47"/>
      <c r="J39" s="4"/>
      <c r="K39" s="185" t="s">
        <v>35</v>
      </c>
      <c r="L39" s="191"/>
      <c r="M39" s="186"/>
      <c r="N39" s="52"/>
      <c r="O39" s="179"/>
      <c r="P39" s="202"/>
      <c r="Q39" s="202"/>
      <c r="R39" s="203"/>
      <c r="S39" s="179"/>
      <c r="T39" s="180"/>
      <c r="AD39" s="5" t="s">
        <v>13</v>
      </c>
      <c r="AH39" s="35"/>
      <c r="AI39" s="35"/>
    </row>
    <row r="40" spans="2:35" s="5" customFormat="1" ht="20" customHeight="1">
      <c r="B40" s="185" t="s">
        <v>37</v>
      </c>
      <c r="C40" s="186"/>
      <c r="D40" s="79"/>
      <c r="E40" s="190"/>
      <c r="F40" s="191"/>
      <c r="G40" s="191"/>
      <c r="H40" s="186"/>
      <c r="I40" s="47"/>
      <c r="J40" s="4"/>
      <c r="K40" s="185" t="s">
        <v>35</v>
      </c>
      <c r="L40" s="191"/>
      <c r="M40" s="186"/>
      <c r="N40" s="52"/>
      <c r="O40" s="179"/>
      <c r="P40" s="202"/>
      <c r="Q40" s="202"/>
      <c r="R40" s="203"/>
      <c r="S40" s="179"/>
      <c r="T40" s="180"/>
      <c r="AH40" s="35"/>
      <c r="AI40" s="35"/>
    </row>
    <row r="41" spans="2:35" ht="19" customHeight="1">
      <c r="B41" s="185" t="s">
        <v>37</v>
      </c>
      <c r="C41" s="186"/>
      <c r="D41" s="79"/>
      <c r="E41" s="190"/>
      <c r="F41" s="191"/>
      <c r="G41" s="191"/>
      <c r="H41" s="186"/>
      <c r="I41" s="47"/>
      <c r="J41" s="3"/>
      <c r="K41" s="185" t="s">
        <v>35</v>
      </c>
      <c r="L41" s="191"/>
      <c r="M41" s="186"/>
      <c r="N41" s="52"/>
      <c r="O41" s="179"/>
      <c r="P41" s="202"/>
      <c r="Q41" s="202"/>
      <c r="R41" s="203"/>
      <c r="S41" s="179"/>
      <c r="T41" s="180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85" t="s">
        <v>40</v>
      </c>
      <c r="C42" s="186"/>
      <c r="D42" s="79"/>
      <c r="E42" s="190"/>
      <c r="F42" s="191"/>
      <c r="G42" s="191"/>
      <c r="H42" s="186"/>
      <c r="I42" s="47"/>
      <c r="J42" s="3"/>
      <c r="K42" s="185" t="s">
        <v>57</v>
      </c>
      <c r="L42" s="191"/>
      <c r="M42" s="186"/>
      <c r="N42" s="52"/>
      <c r="O42" s="179"/>
      <c r="P42" s="202"/>
      <c r="Q42" s="202"/>
      <c r="R42" s="203"/>
      <c r="S42" s="179"/>
      <c r="T42" s="180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93"/>
      <c r="C43" s="195"/>
      <c r="D43" s="80"/>
      <c r="E43" s="224"/>
      <c r="F43" s="194"/>
      <c r="G43" s="194"/>
      <c r="H43" s="195"/>
      <c r="I43" s="48"/>
      <c r="J43" s="3"/>
      <c r="K43" s="193"/>
      <c r="L43" s="194"/>
      <c r="M43" s="195"/>
      <c r="N43" s="53"/>
      <c r="O43" s="219"/>
      <c r="P43" s="220"/>
      <c r="Q43" s="220"/>
      <c r="R43" s="221"/>
      <c r="S43" s="219"/>
      <c r="T43" s="222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26"/>
      <c r="C44" s="226"/>
      <c r="D44" s="192"/>
      <c r="E44" s="192"/>
      <c r="F44" s="56"/>
      <c r="G44" s="192"/>
      <c r="H44" s="192"/>
      <c r="I44" s="192"/>
      <c r="J44" s="3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16" t="s">
        <v>42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8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225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23"/>
      <c r="F50" s="223"/>
      <c r="G50" s="223"/>
    </row>
  </sheetData>
  <mergeCells count="102"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</mergeCells>
  <phoneticPr fontId="20" type="noConversion"/>
  <conditionalFormatting sqref="K27">
    <cfRule type="cellIs" dxfId="59" priority="36" stopIfTrue="1" operator="lessThanOrEqual">
      <formula>0</formula>
    </cfRule>
    <cfRule type="cellIs" dxfId="58" priority="35" stopIfTrue="1" operator="between">
      <formula>1</formula>
      <formula>300</formula>
    </cfRule>
  </conditionalFormatting>
  <conditionalFormatting sqref="K29">
    <cfRule type="cellIs" dxfId="57" priority="33" stopIfTrue="1" operator="between">
      <formula>1</formula>
      <formula>300</formula>
    </cfRule>
    <cfRule type="cellIs" dxfId="56" priority="34" stopIfTrue="1" operator="lessThanOrEqual">
      <formula>0</formula>
    </cfRule>
  </conditionalFormatting>
  <conditionalFormatting sqref="K31">
    <cfRule type="cellIs" dxfId="55" priority="31" stopIfTrue="1" operator="between">
      <formula>1</formula>
      <formula>300</formula>
    </cfRule>
    <cfRule type="cellIs" dxfId="54" priority="32" stopIfTrue="1" operator="lessThanOrEqual">
      <formula>0</formula>
    </cfRule>
  </conditionalFormatting>
  <conditionalFormatting sqref="K9:P9">
    <cfRule type="cellIs" dxfId="53" priority="4" stopIfTrue="1" operator="lessThanOrEqual">
      <formula>0</formula>
    </cfRule>
    <cfRule type="cellIs" dxfId="52" priority="3" stopIfTrue="1" operator="between">
      <formula>1</formula>
      <formula>300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20" stopIfTrue="1" operator="lessThanOrEqual">
      <formula>0</formula>
    </cfRule>
    <cfRule type="cellIs" dxfId="44" priority="19" stopIfTrue="1" operator="between">
      <formula>1</formula>
      <formula>300</formula>
    </cfRule>
  </conditionalFormatting>
  <conditionalFormatting sqref="K19:P19">
    <cfRule type="cellIs" dxfId="43" priority="6" stopIfTrue="1" operator="lessThanOrEqual">
      <formula>0</formula>
    </cfRule>
    <cfRule type="cellIs" dxfId="42" priority="5" stopIfTrue="1" operator="between">
      <formula>1</formula>
      <formula>300</formula>
    </cfRule>
  </conditionalFormatting>
  <conditionalFormatting sqref="K21:P21">
    <cfRule type="cellIs" dxfId="41" priority="7" stopIfTrue="1" operator="between">
      <formula>1</formula>
      <formula>300</formula>
    </cfRule>
    <cfRule type="cellIs" dxfId="40" priority="8" stopIfTrue="1" operator="lessThanOrEqual">
      <formula>0</formula>
    </cfRule>
  </conditionalFormatting>
  <conditionalFormatting sqref="K23:P23">
    <cfRule type="cellIs" dxfId="39" priority="10" stopIfTrue="1" operator="lessThanOrEqual">
      <formula>0</formula>
    </cfRule>
    <cfRule type="cellIs" dxfId="38" priority="9" stopIfTrue="1" operator="between">
      <formula>1</formula>
      <formula>300</formula>
    </cfRule>
  </conditionalFormatting>
  <conditionalFormatting sqref="K25:P25">
    <cfRule type="cellIs" dxfId="37" priority="22" stopIfTrue="1" operator="lessThanOrEqual">
      <formula>0</formula>
    </cfRule>
    <cfRule type="cellIs" dxfId="36" priority="21" stopIfTrue="1" operator="between">
      <formula>1</formula>
      <formula>300</formula>
    </cfRule>
  </conditionalFormatting>
  <conditionalFormatting sqref="L27:N27">
    <cfRule type="cellIs" dxfId="35" priority="60" stopIfTrue="1" operator="lessThanOrEqual">
      <formula>0</formula>
    </cfRule>
    <cfRule type="cellIs" dxfId="34" priority="59" stopIfTrue="1" operator="between">
      <formula>1</formula>
      <formula>300</formula>
    </cfRule>
  </conditionalFormatting>
  <conditionalFormatting sqref="L29:N29">
    <cfRule type="cellIs" dxfId="33" priority="58" stopIfTrue="1" operator="lessThanOrEqual">
      <formula>0</formula>
    </cfRule>
    <cfRule type="cellIs" dxfId="32" priority="57" stopIfTrue="1" operator="between">
      <formula>1</formula>
      <formula>300</formula>
    </cfRule>
  </conditionalFormatting>
  <conditionalFormatting sqref="L31:N31">
    <cfRule type="cellIs" dxfId="31" priority="56" stopIfTrue="1" operator="lessThanOrEqual">
      <formula>0</formula>
    </cfRule>
    <cfRule type="cellIs" dxfId="30" priority="55" stopIfTrue="1" operator="between">
      <formula>1</formula>
      <formula>300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"40,45,49,55,59,64,71,76,81,+81,87,+87,49,55,61,67,73,81,89,96,102,+102,109,+109"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DB98-42AB-6647-AAE5-6213532F6B6E}">
  <sheetPr>
    <pageSetUpPr autoPageBreaks="0" fitToPage="1"/>
  </sheetPr>
  <dimension ref="A1:AJ50"/>
  <sheetViews>
    <sheetView showGridLines="0" showRowColHeaders="0" showZeros="0" showOutlineSymbols="0" topLeftCell="A2" zoomScaleNormal="100" zoomScaleSheetLayoutView="75" zoomScalePageLayoutView="120" workbookViewId="0">
      <selection activeCell="W5" sqref="W5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customWidth="1"/>
    <col min="5" max="6" width="6.3984375" style="16" customWidth="1"/>
    <col min="7" max="7" width="10.5976562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0" style="3" hidden="1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14" t="s">
        <v>59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15"/>
      <c r="T2" s="15"/>
      <c r="U2" s="83" t="s">
        <v>60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215" t="s">
        <v>21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85" t="s">
        <v>61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07" t="s">
        <v>56</v>
      </c>
      <c r="E5" s="207"/>
      <c r="F5" s="207"/>
      <c r="G5" s="207"/>
      <c r="H5" s="207"/>
      <c r="I5" s="207"/>
      <c r="J5" s="24" t="s">
        <v>0</v>
      </c>
      <c r="K5" s="207"/>
      <c r="L5" s="207"/>
      <c r="M5" s="207"/>
      <c r="N5" s="207"/>
      <c r="O5" s="24" t="s">
        <v>1</v>
      </c>
      <c r="P5" s="206"/>
      <c r="Q5" s="206"/>
      <c r="R5" s="206"/>
      <c r="S5" s="206"/>
      <c r="T5" s="24" t="s">
        <v>2</v>
      </c>
      <c r="U5" s="176">
        <v>45443</v>
      </c>
      <c r="V5" s="176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27" t="s">
        <v>58</v>
      </c>
    </row>
    <row r="7" spans="1:36" s="1" customFormat="1">
      <c r="B7" s="204" t="s">
        <v>33</v>
      </c>
      <c r="C7" s="208" t="s">
        <v>53</v>
      </c>
      <c r="D7" s="208" t="s">
        <v>52</v>
      </c>
      <c r="E7" s="210" t="s">
        <v>54</v>
      </c>
      <c r="F7" s="212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27"/>
    </row>
    <row r="8" spans="1:36" s="1" customFormat="1">
      <c r="B8" s="205"/>
      <c r="C8" s="209"/>
      <c r="D8" s="209"/>
      <c r="E8" s="211"/>
      <c r="F8" s="21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50"/>
      <c r="C9" s="151"/>
      <c r="D9" s="152"/>
      <c r="E9" s="151"/>
      <c r="F9" s="153"/>
      <c r="G9" s="154"/>
      <c r="H9" s="155"/>
      <c r="I9" s="156"/>
      <c r="J9" s="157"/>
      <c r="K9" s="158"/>
      <c r="L9" s="159"/>
      <c r="M9" s="159"/>
      <c r="N9" s="158"/>
      <c r="O9" s="159"/>
      <c r="P9" s="159"/>
      <c r="Q9" s="160" t="str">
        <f>IF(MAX(K9:M9)&gt;0,IF(MAX(K9:M9)&lt;0,0,TRUNC(MAX(K9:M9)/1)*1),"")</f>
        <v/>
      </c>
      <c r="R9" s="161" t="str">
        <f>IF(MAX(N9:P9)&gt;0,IF(MAX(N9:P9)&lt;0,0,TRUNC(MAX(N9:P9)/1)*1),"")</f>
        <v/>
      </c>
      <c r="S9" s="161" t="str">
        <f>IF(Q9="","",IF(R9="","",IF(SUM(Q9:R9)=0,"",SUM(Q9:R9))))</f>
        <v/>
      </c>
      <c r="T9" s="162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45443</v>
      </c>
      <c r="AD9" s="69" t="b">
        <f>IF(ISNUMBER(FIND("M",E9)),"m",IF(ISNUMBER(FIND("K",E9)),"k"))</f>
        <v>0</v>
      </c>
      <c r="AE9" s="67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 t="str">
        <f>IF(T9="","",T9*1.2)</f>
        <v/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106"/>
      <c r="C11" s="107"/>
      <c r="D11" s="108"/>
      <c r="E11" s="107"/>
      <c r="F11" s="109"/>
      <c r="G11" s="110"/>
      <c r="H11" s="111"/>
      <c r="I11" s="112"/>
      <c r="J11" s="113"/>
      <c r="K11" s="114"/>
      <c r="L11" s="115"/>
      <c r="M11" s="115"/>
      <c r="N11" s="114"/>
      <c r="O11" s="115"/>
      <c r="P11" s="115"/>
      <c r="Q11" s="116" t="str">
        <f>IF(MAX(K11:M11)&gt;0,IF(MAX(K11:M11)&lt;0,0,TRUNC(MAX(K11:M11)/1)*1),"")</f>
        <v/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45443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 t="str">
        <f>IF(T11="","",T11*1.2)</f>
        <v/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4"/>
      <c r="C13" s="107"/>
      <c r="D13" s="108"/>
      <c r="E13" s="107"/>
      <c r="F13" s="109"/>
      <c r="G13" s="110"/>
      <c r="H13" s="111"/>
      <c r="I13" s="112"/>
      <c r="J13" s="113"/>
      <c r="K13" s="114"/>
      <c r="L13" s="115"/>
      <c r="M13" s="115"/>
      <c r="N13" s="114"/>
      <c r="O13" s="115"/>
      <c r="P13" s="115"/>
      <c r="Q13" s="116" t="str">
        <f>IF(MAX(K13:M13)&gt;0,IF(MAX(K13:M13)&lt;0,0,TRUNC(MAX(K13:M13)/1)*1),"")</f>
        <v/>
      </c>
      <c r="R13" s="117" t="str">
        <f>IF(MAX(N13:P13)&gt;0,IF(MAX(N13:P13)&lt;0,0,TRUNC(MAX(N13:P13)/1)*1),"")</f>
        <v/>
      </c>
      <c r="S13" s="117" t="str">
        <f>IF(Q13="","",IF(R13="","",IF(SUM(Q13:R13)=0,"",SUM(Q13:R13))))</f>
        <v/>
      </c>
      <c r="T13" s="118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9" t="str">
        <f>IF(AF13=1,T13*AI13,"")</f>
        <v/>
      </c>
      <c r="V13" s="120"/>
      <c r="W13" s="120"/>
      <c r="X13" s="120"/>
      <c r="Y13" s="125"/>
      <c r="Z13" s="122"/>
      <c r="AA13" s="122"/>
      <c r="AB13" s="123"/>
      <c r="AC13" s="66">
        <f>U5</f>
        <v>45443</v>
      </c>
      <c r="AD13" s="69" t="b">
        <f>IF(ISNUMBER(FIND("M",E13)),"m",IF(ISNUMBER(FIND("K",E13)),"k"))</f>
        <v>0</v>
      </c>
      <c r="AE13" s="67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6" t="str">
        <f>IF(D13="","",IF(D13&gt;193.609,1,IF(D13&lt;32,10^(0.722762521*LOG10(32/193.609)^2),10^(0.722762521*LOG10(D13/193.609)^2))))</f>
        <v/>
      </c>
    </row>
    <row r="14" spans="1:36" s="8" customFormat="1" ht="20" customHeight="1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 t="str">
        <f>IF(T13="","",T13*1.2)</f>
        <v/>
      </c>
      <c r="T14" s="177"/>
      <c r="U14" s="95"/>
      <c r="V14" s="95" t="str">
        <f>IF(V13&gt;0,V13*20,"")</f>
        <v/>
      </c>
      <c r="W14" s="95" t="str">
        <f>IF(W13="","",(W13*10)*AJ13)</f>
        <v/>
      </c>
      <c r="X14" s="101" t="str">
        <f>IF(ROUNDUP(X13,1)&gt;0,IF((80+(8-ROUNDUP(X13,1))*40)&lt;0,0,80+(8-ROUNDUP(X13,1))*40),"")</f>
        <v/>
      </c>
      <c r="Y14" s="102" t="str">
        <f>IF(SUM(V14,W14,X14)&gt;0,SUM(V14,W14,X14),"")</f>
        <v/>
      </c>
      <c r="Z14" s="103" t="str">
        <f>IF(AE13&gt;34,(IF(OR(S14="",V14="",W14="",X14=""),"",SUM(S14,V14,W14,X14))*AI13),IF(OR(S14="",V14="",W14="",X14=""),"", SUM(S14,V14,W14,X14)))</f>
        <v/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4"/>
      <c r="C15" s="107"/>
      <c r="D15" s="108"/>
      <c r="E15" s="107"/>
      <c r="F15" s="109"/>
      <c r="G15" s="110"/>
      <c r="H15" s="111"/>
      <c r="I15" s="112"/>
      <c r="J15" s="113"/>
      <c r="K15" s="114"/>
      <c r="L15" s="115"/>
      <c r="M15" s="115"/>
      <c r="N15" s="114"/>
      <c r="O15" s="115"/>
      <c r="P15" s="115"/>
      <c r="Q15" s="116" t="str">
        <f>IF(MAX(K15:M15)&gt;0,IF(MAX(K15:M15)&lt;0,0,TRUNC(MAX(K15:M15)/1)*1),"")</f>
        <v/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45443</v>
      </c>
      <c r="AD15" s="69" t="b">
        <f>IF(ISNUMBER(FIND("M",E15)),"m",IF(ISNUMBER(FIND("K",E15)),"k"))</f>
        <v>0</v>
      </c>
      <c r="AE15" s="67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6" t="str">
        <f>IF(D15="","",IF(D15&gt;193.609,1,IF(D15&lt;32,10^(0.722762521*LOG10(32/193.609)^2),10^(0.722762521*LOG10(D15/193.609)^2))))</f>
        <v/>
      </c>
    </row>
    <row r="16" spans="1:36" s="8" customFormat="1" ht="20" customHeight="1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 t="str">
        <f>IF(T15="","",T15*1.2)</f>
        <v/>
      </c>
      <c r="T16" s="177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IF(AE15&gt;34,(IF(OR(S16="",V16="",W16="",X16=""),"",SUM(S16,V16,W16,X16))*AI15),IF(OR(S16="",V16="",W16="",X16=""),"", SUM(S16,V16,W16,X16)))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45443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 t="str">
        <f>IF(T17="","",T17*1.2)</f>
        <v/>
      </c>
      <c r="T18" s="177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IF(AE17&gt;34,(IF(OR(S18="",V18="",W18="",X18=""),"",SUM(S18,V18,W18,X18))*AI17),IF(OR(S18="",V18="",W18="",X18=""),"", SUM(S18,V18,W18,X18)))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45443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 t="str">
        <f>IF(T19="","",T19*1.2)</f>
        <v/>
      </c>
      <c r="T20" s="177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IF(AE19&gt;34,(IF(OR(S20="",V20="",W20="",X20=""),"",SUM(S20,V20,W20,X20))*AI19),IF(OR(S20="",V20="",W20="",X20=""),"", SUM(S20,V20,W20,X20)))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45443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 t="str">
        <f>IF(T21="","",T21*1.2)</f>
        <v/>
      </c>
      <c r="T22" s="177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IF(AE21&gt;34,(IF(OR(S22="",V22="",W22="",X22=""),"",SUM(S22,V22,W22,X22))*AI21),IF(OR(S22="",V22="",W22="",X22=""),"", SUM(S22,V22,W22,X22)))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45443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 t="str">
        <f>IF(T23="","",T23*1.2)</f>
        <v/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45443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 t="str">
        <f>IF(T25="","",T25*1.2)</f>
        <v/>
      </c>
      <c r="T26" s="177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IF(AE25&gt;34,(IF(OR(S26="",V26="",W26="",X26=""),"",SUM(S26,V26,W26,X26))*AI25),IF(OR(S26="",V26="",W26="",X26=""),"", SUM(S26,V26,W26,X26)))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45443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5"/>
      <c r="C28" s="141"/>
      <c r="D28" s="95"/>
      <c r="E28" s="96"/>
      <c r="F28" s="96"/>
      <c r="G28" s="142"/>
      <c r="H28" s="97"/>
      <c r="I28" s="99" t="s">
        <v>13</v>
      </c>
      <c r="J28" s="99"/>
      <c r="K28" s="178"/>
      <c r="L28" s="178"/>
      <c r="M28" s="178"/>
      <c r="N28" s="178"/>
      <c r="O28" s="178"/>
      <c r="P28" s="178"/>
      <c r="Q28" s="100"/>
      <c r="R28" s="95"/>
      <c r="S28" s="177" t="str">
        <f>IF(T27="","",T27*1.2)</f>
        <v/>
      </c>
      <c r="T28" s="177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IF(AE27&gt;34,(IF(OR(S28="",V28="",W28="",X28=""),"",SUM(S28,V28,W28,X28))*AI27),IF(OR(S28="",V28="",W28="",X28=""),"", SUM(S28,V28,W28,X28)))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4"/>
      <c r="C29" s="128"/>
      <c r="D29" s="108"/>
      <c r="E29" s="129"/>
      <c r="F29" s="130"/>
      <c r="G29" s="131"/>
      <c r="H29" s="107"/>
      <c r="I29" s="113"/>
      <c r="J29" s="11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45443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5"/>
      <c r="C30" s="141"/>
      <c r="D30" s="95"/>
      <c r="E30" s="96"/>
      <c r="F30" s="96"/>
      <c r="G30" s="142"/>
      <c r="H30" s="97"/>
      <c r="I30" s="99"/>
      <c r="J30" s="9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4"/>
      <c r="C31" s="128"/>
      <c r="D31" s="108"/>
      <c r="E31" s="129"/>
      <c r="F31" s="130"/>
      <c r="G31" s="131"/>
      <c r="H31" s="107"/>
      <c r="I31" s="113" t="s">
        <v>13</v>
      </c>
      <c r="J31" s="11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45443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5"/>
      <c r="C32" s="141"/>
      <c r="D32" s="95"/>
      <c r="E32" s="96"/>
      <c r="F32" s="96"/>
      <c r="G32" s="142"/>
      <c r="H32" s="97"/>
      <c r="I32" s="99"/>
      <c r="J32" s="9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181" t="s">
        <v>34</v>
      </c>
      <c r="C35" s="182"/>
      <c r="D35" s="77" t="s">
        <v>33</v>
      </c>
      <c r="E35" s="181" t="s">
        <v>4</v>
      </c>
      <c r="F35" s="187"/>
      <c r="G35" s="187"/>
      <c r="H35" s="182"/>
      <c r="I35" s="50" t="s">
        <v>43</v>
      </c>
      <c r="J35" s="21"/>
      <c r="K35" s="181" t="s">
        <v>34</v>
      </c>
      <c r="L35" s="187"/>
      <c r="M35" s="182"/>
      <c r="N35" s="54" t="s">
        <v>33</v>
      </c>
      <c r="O35" s="196" t="s">
        <v>4</v>
      </c>
      <c r="P35" s="197"/>
      <c r="Q35" s="197"/>
      <c r="R35" s="198"/>
      <c r="S35" s="196" t="s">
        <v>43</v>
      </c>
      <c r="T35" s="19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183" t="s">
        <v>41</v>
      </c>
      <c r="C36" s="184"/>
      <c r="D36" s="78"/>
      <c r="E36" s="188"/>
      <c r="F36" s="189"/>
      <c r="G36" s="189"/>
      <c r="H36" s="184"/>
      <c r="I36" s="49"/>
      <c r="J36" s="4"/>
      <c r="K36" s="183" t="s">
        <v>36</v>
      </c>
      <c r="L36" s="189"/>
      <c r="M36" s="184"/>
      <c r="N36" s="51"/>
      <c r="O36" s="199"/>
      <c r="P36" s="200"/>
      <c r="Q36" s="200"/>
      <c r="R36" s="201"/>
      <c r="S36" s="199"/>
      <c r="T36" s="228"/>
      <c r="AF36" s="1"/>
      <c r="AH36" s="35"/>
      <c r="AI36" s="35"/>
    </row>
    <row r="37" spans="2:35" s="5" customFormat="1" ht="21" customHeight="1">
      <c r="B37" s="185" t="s">
        <v>37</v>
      </c>
      <c r="C37" s="186"/>
      <c r="D37" s="79"/>
      <c r="E37" s="190"/>
      <c r="F37" s="191"/>
      <c r="G37" s="191"/>
      <c r="H37" s="186"/>
      <c r="I37" s="47"/>
      <c r="J37" s="4"/>
      <c r="K37" s="185" t="s">
        <v>39</v>
      </c>
      <c r="L37" s="191"/>
      <c r="M37" s="186"/>
      <c r="N37" s="52"/>
      <c r="O37" s="179"/>
      <c r="P37" s="202"/>
      <c r="Q37" s="202"/>
      <c r="R37" s="203"/>
      <c r="S37" s="179"/>
      <c r="T37" s="180"/>
      <c r="AH37" s="35"/>
      <c r="AI37" s="35"/>
    </row>
    <row r="38" spans="2:35" s="5" customFormat="1" ht="19" customHeight="1">
      <c r="B38" s="185" t="s">
        <v>37</v>
      </c>
      <c r="C38" s="186"/>
      <c r="D38" s="79"/>
      <c r="E38" s="190"/>
      <c r="F38" s="191"/>
      <c r="G38" s="191"/>
      <c r="H38" s="186"/>
      <c r="I38" s="47"/>
      <c r="J38" s="4"/>
      <c r="K38" s="185" t="s">
        <v>38</v>
      </c>
      <c r="L38" s="191"/>
      <c r="M38" s="186"/>
      <c r="N38" s="52"/>
      <c r="O38" s="179"/>
      <c r="P38" s="202"/>
      <c r="Q38" s="202"/>
      <c r="R38" s="203"/>
      <c r="S38" s="179"/>
      <c r="T38" s="180"/>
      <c r="V38" s="5" t="s">
        <v>55</v>
      </c>
      <c r="AH38" s="35"/>
      <c r="AI38" s="35"/>
    </row>
    <row r="39" spans="2:35" s="5" customFormat="1" ht="21" customHeight="1">
      <c r="B39" s="185" t="s">
        <v>37</v>
      </c>
      <c r="C39" s="186"/>
      <c r="D39" s="79"/>
      <c r="E39" s="190"/>
      <c r="F39" s="191"/>
      <c r="G39" s="191"/>
      <c r="H39" s="186"/>
      <c r="I39" s="47"/>
      <c r="J39" s="4"/>
      <c r="K39" s="185" t="s">
        <v>35</v>
      </c>
      <c r="L39" s="191"/>
      <c r="M39" s="186"/>
      <c r="N39" s="52"/>
      <c r="O39" s="179"/>
      <c r="P39" s="202"/>
      <c r="Q39" s="202"/>
      <c r="R39" s="203"/>
      <c r="S39" s="179"/>
      <c r="T39" s="180"/>
      <c r="AD39" s="5" t="s">
        <v>13</v>
      </c>
      <c r="AH39" s="35"/>
      <c r="AI39" s="35"/>
    </row>
    <row r="40" spans="2:35" s="5" customFormat="1" ht="20" customHeight="1">
      <c r="B40" s="185" t="s">
        <v>37</v>
      </c>
      <c r="C40" s="186"/>
      <c r="D40" s="79"/>
      <c r="E40" s="190"/>
      <c r="F40" s="191"/>
      <c r="G40" s="191"/>
      <c r="H40" s="186"/>
      <c r="I40" s="47"/>
      <c r="J40" s="4"/>
      <c r="K40" s="185" t="s">
        <v>35</v>
      </c>
      <c r="L40" s="191"/>
      <c r="M40" s="186"/>
      <c r="N40" s="52"/>
      <c r="O40" s="179"/>
      <c r="P40" s="202"/>
      <c r="Q40" s="202"/>
      <c r="R40" s="203"/>
      <c r="S40" s="179"/>
      <c r="T40" s="180"/>
      <c r="AH40" s="35"/>
      <c r="AI40" s="35"/>
    </row>
    <row r="41" spans="2:35" ht="19" customHeight="1">
      <c r="B41" s="185" t="s">
        <v>37</v>
      </c>
      <c r="C41" s="186"/>
      <c r="D41" s="79"/>
      <c r="E41" s="190"/>
      <c r="F41" s="191"/>
      <c r="G41" s="191"/>
      <c r="H41" s="186"/>
      <c r="I41" s="47"/>
      <c r="J41" s="3"/>
      <c r="K41" s="185" t="s">
        <v>35</v>
      </c>
      <c r="L41" s="191"/>
      <c r="M41" s="186"/>
      <c r="N41" s="52"/>
      <c r="O41" s="179"/>
      <c r="P41" s="202"/>
      <c r="Q41" s="202"/>
      <c r="R41" s="203"/>
      <c r="S41" s="179"/>
      <c r="T41" s="180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85" t="s">
        <v>40</v>
      </c>
      <c r="C42" s="186"/>
      <c r="D42" s="79"/>
      <c r="E42" s="190"/>
      <c r="F42" s="191"/>
      <c r="G42" s="191"/>
      <c r="H42" s="186"/>
      <c r="I42" s="47"/>
      <c r="J42" s="3"/>
      <c r="K42" s="185" t="s">
        <v>57</v>
      </c>
      <c r="L42" s="191"/>
      <c r="M42" s="186"/>
      <c r="N42" s="52"/>
      <c r="O42" s="179"/>
      <c r="P42" s="202"/>
      <c r="Q42" s="202"/>
      <c r="R42" s="203"/>
      <c r="S42" s="179"/>
      <c r="T42" s="180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93"/>
      <c r="C43" s="195"/>
      <c r="D43" s="80"/>
      <c r="E43" s="224"/>
      <c r="F43" s="194"/>
      <c r="G43" s="194"/>
      <c r="H43" s="195"/>
      <c r="I43" s="48"/>
      <c r="J43" s="3"/>
      <c r="K43" s="193"/>
      <c r="L43" s="194"/>
      <c r="M43" s="195"/>
      <c r="N43" s="53"/>
      <c r="O43" s="219"/>
      <c r="P43" s="220"/>
      <c r="Q43" s="220"/>
      <c r="R43" s="221"/>
      <c r="S43" s="219"/>
      <c r="T43" s="222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26"/>
      <c r="C44" s="226"/>
      <c r="D44" s="192"/>
      <c r="E44" s="192"/>
      <c r="F44" s="56"/>
      <c r="G44" s="192"/>
      <c r="H44" s="192"/>
      <c r="I44" s="192"/>
      <c r="J44" s="3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16" t="s">
        <v>42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8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225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23"/>
      <c r="F50" s="223"/>
      <c r="G50" s="223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29" priority="24" stopIfTrue="1" operator="lessThanOrEqual">
      <formula>0</formula>
    </cfRule>
    <cfRule type="cellIs" dxfId="28" priority="23" stopIfTrue="1" operator="between">
      <formula>1</formula>
      <formula>300</formula>
    </cfRule>
  </conditionalFormatting>
  <conditionalFormatting sqref="K29">
    <cfRule type="cellIs" dxfId="27" priority="21" stopIfTrue="1" operator="between">
      <formula>1</formula>
      <formula>300</formula>
    </cfRule>
    <cfRule type="cellIs" dxfId="26" priority="22" stopIfTrue="1" operator="lessThanOrEqual">
      <formula>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13" stopIfTrue="1" operator="between">
      <formula>1</formula>
      <formula>300</formula>
    </cfRule>
    <cfRule type="cellIs" dxfId="22" priority="14" stopIfTrue="1" operator="lessThanOrEqual">
      <formula>0</formula>
    </cfRule>
  </conditionalFormatting>
  <conditionalFormatting sqref="K11:P11">
    <cfRule type="cellIs" dxfId="21" priority="12" stopIfTrue="1" operator="lessThanOrEqual">
      <formula>0</formula>
    </cfRule>
    <cfRule type="cellIs" dxfId="20" priority="11" stopIfTrue="1" operator="between">
      <formula>1</formula>
      <formula>300</formula>
    </cfRule>
  </conditionalFormatting>
  <conditionalFormatting sqref="K13:P13">
    <cfRule type="cellIs" dxfId="19" priority="8" stopIfTrue="1" operator="lessThanOrEqual">
      <formula>0</formula>
    </cfRule>
    <cfRule type="cellIs" dxfId="18" priority="7" stopIfTrue="1" operator="between">
      <formula>1</formula>
      <formula>300</formula>
    </cfRule>
  </conditionalFormatting>
  <conditionalFormatting sqref="K15:P15">
    <cfRule type="cellIs" dxfId="17" priority="10" stopIfTrue="1" operator="lessThanOrEqual">
      <formula>0</formula>
    </cfRule>
    <cfRule type="cellIs" dxfId="16" priority="9" stopIfTrue="1" operator="between">
      <formula>1</formula>
      <formula>300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conditionalFormatting sqref="K21:P21">
    <cfRule type="cellIs" dxfId="11" priority="3" stopIfTrue="1" operator="between">
      <formula>1</formula>
      <formula>300</formula>
    </cfRule>
    <cfRule type="cellIs" dxfId="10" priority="4" stopIfTrue="1" operator="lessThanOrEqual">
      <formula>0</formula>
    </cfRule>
  </conditionalFormatting>
  <conditionalFormatting sqref="K23:P23">
    <cfRule type="cellIs" dxfId="9" priority="6" stopIfTrue="1" operator="lessThanOrEqual">
      <formula>0</formula>
    </cfRule>
    <cfRule type="cellIs" dxfId="8" priority="5" stopIfTrue="1" operator="between">
      <formula>1</formula>
      <formula>300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30" stopIfTrue="1" operator="lessThanOrEqual">
      <formula>0</formula>
    </cfRule>
    <cfRule type="cellIs" dxfId="4" priority="29" stopIfTrue="1" operator="between">
      <formula>1</formula>
      <formula>300</formula>
    </cfRule>
  </conditionalFormatting>
  <conditionalFormatting sqref="L29:N29">
    <cfRule type="cellIs" dxfId="3" priority="28" stopIfTrue="1" operator="lessThanOrEqual">
      <formula>0</formula>
    </cfRule>
    <cfRule type="cellIs" dxfId="2" priority="27" stopIfTrue="1" operator="between">
      <formula>1</formula>
      <formula>300</formula>
    </cfRule>
  </conditionalFormatting>
  <conditionalFormatting sqref="L31:N31">
    <cfRule type="cellIs" dxfId="1" priority="26" stopIfTrue="1" operator="lessThanOrEqual">
      <formula>0</formula>
    </cfRule>
    <cfRule type="cellIs" dxfId="0" priority="25" stopIfTrue="1" operator="between">
      <formula>1</formula>
      <formula>300</formula>
    </cfRule>
  </conditionalFormatting>
  <dataValidations count="6">
    <dataValidation type="list" allowBlank="1" showInputMessage="1" showErrorMessage="1" sqref="F9 F11 F13 F15 F17 F19 F21 F23 F25 F27 F29 F31" xr:uid="{FC77AFFA-F080-B44B-9F5B-D94E911A8ABC}">
      <formula1>"11-12,13-14,15-16,17-18,19-23,24-34,+35"</formula1>
    </dataValidation>
    <dataValidation type="list" allowBlank="1" showInputMessage="1" showErrorMessage="1" prompt="Feil_i_kat. 5-kamp - Feil verdi i kategori 5-kamp" sqref="G12" xr:uid="{C7E12B2F-757C-0141-94F8-4D0D1A36A21A}">
      <formula1>"11-12,13-14,15-16,17-18,19-23,24-34,+35,35+"</formula1>
    </dataValidation>
    <dataValidation type="list" allowBlank="1" showInputMessage="1" showErrorMessage="1" sqref="E9 F12 E13 E15 E17 E19 E21 E23 E25 E27 E29 E31 E11" xr:uid="{198EFB6E-24CC-4446-8792-61B06710178D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5B2C7448-9AB5-614A-999F-A6E0968F371D}">
      <formula1>"40,45,49,55,59,64,71,76,81,+81,87,+87,49,55,61,67,73,81,89,96,102,+102,109,+109"</formula1>
    </dataValidation>
    <dataValidation type="list" allowBlank="1" showInputMessage="1" showErrorMessage="1" sqref="D5:I5" xr:uid="{F8DBE25A-B11C-0841-B155-3D907454224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BCCF461-ADF9-C748-8DE1-33DB89814AE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9921875" defaultRowHeight="13"/>
  <cols>
    <col min="1" max="1" width="11.3984375" customWidth="1"/>
    <col min="2" max="2" width="11.59765625" style="23" customWidth="1"/>
    <col min="3" max="3" width="12.3984375" bestFit="1" customWidth="1"/>
  </cols>
  <sheetData>
    <row r="1" spans="1:3">
      <c r="A1" s="229" t="s">
        <v>24</v>
      </c>
      <c r="B1" s="229"/>
      <c r="C1" s="229"/>
    </row>
    <row r="2" spans="1:3">
      <c r="A2" s="28" t="s">
        <v>22</v>
      </c>
      <c r="B2" s="27" t="s">
        <v>25</v>
      </c>
      <c r="C2" t="s">
        <v>26</v>
      </c>
    </row>
    <row r="3" spans="1:3">
      <c r="A3" s="29">
        <v>30</v>
      </c>
      <c r="B3" s="27">
        <v>1</v>
      </c>
      <c r="C3" s="28">
        <v>1</v>
      </c>
    </row>
    <row r="4" spans="1:3">
      <c r="A4" s="29">
        <v>31</v>
      </c>
      <c r="B4" s="27">
        <v>1.016</v>
      </c>
      <c r="C4" s="27">
        <v>1.016</v>
      </c>
    </row>
    <row r="5" spans="1:3">
      <c r="A5" s="29">
        <v>32</v>
      </c>
      <c r="B5" s="27">
        <v>1.0309999999999999</v>
      </c>
      <c r="C5" s="27">
        <v>1.0169999999999999</v>
      </c>
    </row>
    <row r="6" spans="1:3">
      <c r="A6" s="29">
        <v>33</v>
      </c>
      <c r="B6" s="27">
        <v>1.046</v>
      </c>
      <c r="C6" s="27">
        <v>1.046</v>
      </c>
    </row>
    <row r="7" spans="1:3">
      <c r="A7" s="29">
        <v>34</v>
      </c>
      <c r="B7" s="27">
        <v>1.0589999999999999</v>
      </c>
      <c r="C7" s="27">
        <v>1.0589999999999999</v>
      </c>
    </row>
    <row r="8" spans="1:3">
      <c r="A8" s="29">
        <v>35</v>
      </c>
      <c r="B8" s="27">
        <v>1.0720000000000001</v>
      </c>
      <c r="C8" s="27">
        <v>1.0720000000000001</v>
      </c>
    </row>
    <row r="9" spans="1:3">
      <c r="A9" s="29">
        <v>36</v>
      </c>
      <c r="B9" s="27">
        <v>1.083</v>
      </c>
      <c r="C9" s="27">
        <v>1.0840000000000001</v>
      </c>
    </row>
    <row r="10" spans="1:3">
      <c r="A10" s="29">
        <v>37</v>
      </c>
      <c r="B10" s="27">
        <v>1.0960000000000001</v>
      </c>
      <c r="C10" s="27">
        <v>1.097</v>
      </c>
    </row>
    <row r="11" spans="1:3">
      <c r="A11" s="29">
        <v>38</v>
      </c>
      <c r="B11" s="27">
        <v>1.109</v>
      </c>
      <c r="C11" s="27">
        <v>1.1100000000000001</v>
      </c>
    </row>
    <row r="12" spans="1:3">
      <c r="A12" s="29">
        <v>39</v>
      </c>
      <c r="B12" s="27">
        <v>1.1220000000000001</v>
      </c>
      <c r="C12" s="27">
        <v>1.1240000000000001</v>
      </c>
    </row>
    <row r="13" spans="1:3">
      <c r="A13" s="29">
        <v>40</v>
      </c>
      <c r="B13" s="27">
        <v>1.135</v>
      </c>
      <c r="C13" s="27">
        <v>1.1379999999999999</v>
      </c>
    </row>
    <row r="14" spans="1:3">
      <c r="A14" s="29">
        <v>41</v>
      </c>
      <c r="B14" s="27">
        <v>1.149</v>
      </c>
      <c r="C14" s="27">
        <v>1.153</v>
      </c>
    </row>
    <row r="15" spans="1:3">
      <c r="A15" s="29">
        <v>42</v>
      </c>
      <c r="B15" s="27">
        <v>1.1619999999999999</v>
      </c>
      <c r="C15" s="27">
        <v>1.17</v>
      </c>
    </row>
    <row r="16" spans="1:3">
      <c r="A16" s="29">
        <v>43</v>
      </c>
      <c r="B16" s="27">
        <v>1.1759999999999999</v>
      </c>
      <c r="C16" s="27">
        <v>1.1870000000000001</v>
      </c>
    </row>
    <row r="17" spans="1:3">
      <c r="A17" s="29">
        <v>44</v>
      </c>
      <c r="B17" s="27">
        <v>1.1890000000000001</v>
      </c>
      <c r="C17" s="27">
        <v>1.2050000000000001</v>
      </c>
    </row>
    <row r="18" spans="1:3">
      <c r="A18" s="29">
        <v>45</v>
      </c>
      <c r="B18" s="27">
        <v>1.2030000000000001</v>
      </c>
      <c r="C18" s="27">
        <v>1.2230000000000001</v>
      </c>
    </row>
    <row r="19" spans="1:3">
      <c r="A19" s="29">
        <v>46</v>
      </c>
      <c r="B19" s="27">
        <v>1.218</v>
      </c>
      <c r="C19" s="27">
        <v>1.244</v>
      </c>
    </row>
    <row r="20" spans="1:3">
      <c r="A20" s="29">
        <v>47</v>
      </c>
      <c r="B20" s="27">
        <v>1.2330000000000001</v>
      </c>
      <c r="C20" s="27">
        <v>1.2649999999999999</v>
      </c>
    </row>
    <row r="21" spans="1:3">
      <c r="A21" s="29">
        <v>48</v>
      </c>
      <c r="B21" s="27">
        <v>1.248</v>
      </c>
      <c r="C21" s="27">
        <v>1.288</v>
      </c>
    </row>
    <row r="22" spans="1:3">
      <c r="A22" s="29">
        <v>49</v>
      </c>
      <c r="B22" s="27">
        <v>1.2629999999999999</v>
      </c>
      <c r="C22" s="27">
        <v>1.3129999999999999</v>
      </c>
    </row>
    <row r="23" spans="1:3">
      <c r="A23" s="29">
        <v>50</v>
      </c>
      <c r="B23" s="27">
        <v>1.2789999999999999</v>
      </c>
      <c r="C23" s="27">
        <v>1.34</v>
      </c>
    </row>
    <row r="24" spans="1:3">
      <c r="A24" s="29">
        <v>51</v>
      </c>
      <c r="B24" s="27">
        <v>1.2969999999999999</v>
      </c>
      <c r="C24" s="27">
        <v>1.369</v>
      </c>
    </row>
    <row r="25" spans="1:3">
      <c r="A25" s="29">
        <v>52</v>
      </c>
      <c r="B25" s="27">
        <v>1.3160000000000001</v>
      </c>
      <c r="C25" s="27">
        <v>1.401</v>
      </c>
    </row>
    <row r="26" spans="1:3">
      <c r="A26" s="29">
        <v>53</v>
      </c>
      <c r="B26" s="27">
        <v>1.3380000000000001</v>
      </c>
      <c r="C26" s="27">
        <v>1.4350000000000001</v>
      </c>
    </row>
    <row r="27" spans="1:3">
      <c r="A27" s="29">
        <v>54</v>
      </c>
      <c r="B27" s="27">
        <v>1.361</v>
      </c>
      <c r="C27" s="27">
        <v>1.47</v>
      </c>
    </row>
    <row r="28" spans="1:3">
      <c r="A28" s="29">
        <v>55</v>
      </c>
      <c r="B28" s="27">
        <v>1.385</v>
      </c>
      <c r="C28" s="27">
        <v>1.5069999999999999</v>
      </c>
    </row>
    <row r="29" spans="1:3" ht="14">
      <c r="A29" s="29">
        <v>56</v>
      </c>
      <c r="B29" s="27">
        <v>1.411</v>
      </c>
      <c r="C29" s="31">
        <v>1.5449999999999999</v>
      </c>
    </row>
    <row r="30" spans="1:3" ht="14">
      <c r="A30" s="29">
        <v>57</v>
      </c>
      <c r="B30" s="27">
        <v>1.4370000000000001</v>
      </c>
      <c r="C30" s="30">
        <v>1.585</v>
      </c>
    </row>
    <row r="31" spans="1:3" ht="14">
      <c r="A31" s="29">
        <v>58</v>
      </c>
      <c r="B31" s="27">
        <v>1.462</v>
      </c>
      <c r="C31" s="31">
        <v>1.625</v>
      </c>
    </row>
    <row r="32" spans="1:3" ht="14">
      <c r="A32" s="29">
        <v>59</v>
      </c>
      <c r="B32" s="27">
        <v>1.488</v>
      </c>
      <c r="C32" s="30">
        <v>1.665</v>
      </c>
    </row>
    <row r="33" spans="1:3" ht="14">
      <c r="A33" s="29">
        <v>60</v>
      </c>
      <c r="B33" s="27">
        <v>1.514</v>
      </c>
      <c r="C33" s="31">
        <v>1.7050000000000001</v>
      </c>
    </row>
    <row r="34" spans="1:3" ht="14">
      <c r="A34" s="29">
        <v>61</v>
      </c>
      <c r="B34" s="27">
        <v>1.5409999999999999</v>
      </c>
      <c r="C34" s="30">
        <v>1.744</v>
      </c>
    </row>
    <row r="35" spans="1:3" ht="14">
      <c r="A35" s="29">
        <v>62</v>
      </c>
      <c r="B35" s="27">
        <v>1.5680000000000001</v>
      </c>
      <c r="C35" s="31">
        <v>1.778</v>
      </c>
    </row>
    <row r="36" spans="1:3" ht="14">
      <c r="A36" s="29">
        <v>63</v>
      </c>
      <c r="B36" s="27">
        <v>1.5980000000000001</v>
      </c>
      <c r="C36" s="30">
        <v>1.8080000000000001</v>
      </c>
    </row>
    <row r="37" spans="1:3" ht="14">
      <c r="A37" s="29">
        <v>64</v>
      </c>
      <c r="B37" s="27">
        <v>1.629</v>
      </c>
      <c r="C37" s="31">
        <v>1.839</v>
      </c>
    </row>
    <row r="38" spans="1:3" ht="14">
      <c r="A38" s="29">
        <v>65</v>
      </c>
      <c r="B38" s="27">
        <v>1.663</v>
      </c>
      <c r="C38" s="30">
        <v>1.873</v>
      </c>
    </row>
    <row r="39" spans="1:3" ht="14">
      <c r="A39" s="29">
        <v>66</v>
      </c>
      <c r="B39" s="27">
        <v>1.6990000000000001</v>
      </c>
      <c r="C39" s="31">
        <v>1.909</v>
      </c>
    </row>
    <row r="40" spans="1:3" ht="14">
      <c r="A40" s="29">
        <v>67</v>
      </c>
      <c r="B40" s="27">
        <v>1.738</v>
      </c>
      <c r="C40" s="30">
        <v>1.948</v>
      </c>
    </row>
    <row r="41" spans="1:3" ht="14">
      <c r="A41" s="29">
        <v>68</v>
      </c>
      <c r="B41" s="27">
        <v>1.7789999999999999</v>
      </c>
      <c r="C41" s="31">
        <v>1.9890000000000001</v>
      </c>
    </row>
    <row r="42" spans="1:3" ht="14">
      <c r="A42" s="29">
        <v>69</v>
      </c>
      <c r="B42" s="27">
        <v>1.823</v>
      </c>
      <c r="C42" s="30">
        <v>2.0329999999999999</v>
      </c>
    </row>
    <row r="43" spans="1:3" ht="14">
      <c r="A43" s="29">
        <v>70</v>
      </c>
      <c r="B43" s="27">
        <v>1.867</v>
      </c>
      <c r="C43" s="31">
        <v>2.077</v>
      </c>
    </row>
    <row r="44" spans="1:3" ht="14">
      <c r="A44" s="29">
        <v>71</v>
      </c>
      <c r="B44" s="27">
        <v>1.91</v>
      </c>
      <c r="C44" s="30">
        <v>2.12</v>
      </c>
    </row>
    <row r="45" spans="1:3" ht="14">
      <c r="A45" s="29">
        <v>72</v>
      </c>
      <c r="B45" s="27">
        <v>1.9530000000000001</v>
      </c>
      <c r="C45" s="31">
        <v>2.1629999999999998</v>
      </c>
    </row>
    <row r="46" spans="1:3" ht="14">
      <c r="A46" s="29">
        <v>73</v>
      </c>
      <c r="B46" s="27">
        <v>2.004</v>
      </c>
      <c r="C46" s="30">
        <v>2.214</v>
      </c>
    </row>
    <row r="47" spans="1:3" ht="14">
      <c r="A47" s="29">
        <v>74</v>
      </c>
      <c r="B47" s="27">
        <v>2.06</v>
      </c>
      <c r="C47" s="31">
        <v>2.27</v>
      </c>
    </row>
    <row r="48" spans="1:3" ht="14">
      <c r="A48" s="29">
        <v>75</v>
      </c>
      <c r="B48" s="27">
        <v>2.117</v>
      </c>
      <c r="C48" s="30">
        <v>2.327</v>
      </c>
    </row>
    <row r="49" spans="1:3" ht="14">
      <c r="A49" s="29">
        <v>76</v>
      </c>
      <c r="B49" s="27">
        <v>2.181</v>
      </c>
      <c r="C49" s="31">
        <v>2.391</v>
      </c>
    </row>
    <row r="50" spans="1:3" ht="14">
      <c r="A50" s="29">
        <v>77</v>
      </c>
      <c r="B50" s="27">
        <v>2.2549999999999999</v>
      </c>
      <c r="C50" s="30">
        <v>2.4649999999999999</v>
      </c>
    </row>
    <row r="51" spans="1:3" ht="14">
      <c r="A51" s="29">
        <v>78</v>
      </c>
      <c r="B51" s="27">
        <v>2.3359999999999999</v>
      </c>
      <c r="C51" s="31">
        <v>2.5459999999999998</v>
      </c>
    </row>
    <row r="52" spans="1:3" ht="14">
      <c r="A52" s="29">
        <v>79</v>
      </c>
      <c r="B52" s="27">
        <v>2.419</v>
      </c>
      <c r="C52" s="30">
        <v>2.629</v>
      </c>
    </row>
    <row r="53" spans="1:3" ht="14">
      <c r="A53" s="29">
        <v>80</v>
      </c>
      <c r="B53" s="27">
        <v>2.504</v>
      </c>
      <c r="C53" s="31">
        <v>2.714</v>
      </c>
    </row>
    <row r="54" spans="1:3" ht="14">
      <c r="A54" s="29">
        <v>81</v>
      </c>
      <c r="B54" s="27">
        <v>2.597</v>
      </c>
      <c r="C54" s="32"/>
    </row>
    <row r="55" spans="1:3" ht="14">
      <c r="A55" s="29">
        <v>82</v>
      </c>
      <c r="B55" s="27">
        <v>2.702</v>
      </c>
      <c r="C55" s="32"/>
    </row>
    <row r="56" spans="1:3" ht="14">
      <c r="A56" s="29">
        <v>83</v>
      </c>
      <c r="B56" s="27">
        <v>2.831</v>
      </c>
      <c r="C56" s="32"/>
    </row>
    <row r="57" spans="1:3" ht="14">
      <c r="A57" s="29">
        <v>84</v>
      </c>
      <c r="B57" s="27">
        <v>2.9809999999999999</v>
      </c>
      <c r="C57" s="32"/>
    </row>
    <row r="58" spans="1:3" ht="14">
      <c r="A58" s="29">
        <v>85</v>
      </c>
      <c r="B58" s="27">
        <v>3.153</v>
      </c>
      <c r="C58" s="32"/>
    </row>
    <row r="59" spans="1:3" ht="14">
      <c r="A59" s="29">
        <v>86</v>
      </c>
      <c r="B59" s="27">
        <v>3.3519999999999999</v>
      </c>
      <c r="C59" s="32"/>
    </row>
    <row r="60" spans="1:3" ht="14">
      <c r="A60" s="29">
        <v>87</v>
      </c>
      <c r="B60" s="27">
        <v>3.58</v>
      </c>
      <c r="C60" s="32"/>
    </row>
    <row r="61" spans="1:3" ht="14">
      <c r="A61" s="29">
        <v>88</v>
      </c>
      <c r="B61" s="27">
        <v>3.8420000000000001</v>
      </c>
      <c r="C61" s="32"/>
    </row>
    <row r="62" spans="1:3" ht="14">
      <c r="A62" s="29">
        <v>89</v>
      </c>
      <c r="B62" s="27">
        <v>4.1449999999999996</v>
      </c>
      <c r="C62" s="32"/>
    </row>
    <row r="63" spans="1:3" ht="14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Nilsen, Emelie</cp:lastModifiedBy>
  <cp:lastPrinted>2023-05-26T11:37:03Z</cp:lastPrinted>
  <dcterms:created xsi:type="dcterms:W3CDTF">2001-08-31T20:44:44Z</dcterms:created>
  <dcterms:modified xsi:type="dcterms:W3CDTF">2024-06-14T13:24:20Z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