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Arne/AKB/NVF/Protokoller/Gjeldende/"/>
    </mc:Choice>
  </mc:AlternateContent>
  <xr:revisionPtr revIDLastSave="0" documentId="13_ncr:1_{298C548A-D232-BE42-9C5C-05F0A58C0A87}" xr6:coauthVersionLast="47" xr6:coauthVersionMax="47" xr10:uidLastSave="{00000000-0000-0000-0000-000000000000}"/>
  <bookViews>
    <workbookView xWindow="680" yWindow="500" windowWidth="24400" windowHeight="14480" xr2:uid="{00000000-000D-0000-FFFF-FFFF00000000}"/>
  </bookViews>
  <sheets>
    <sheet name="Gutter til  18 år" sheetId="19" r:id="rId1"/>
    <sheet name="Gutter over 18 år" sheetId="20" r:id="rId2"/>
    <sheet name="Jenter til 18 år" sheetId="17" r:id="rId3"/>
    <sheet name="Jenter over 18 år" sheetId="21" r:id="rId4"/>
  </sheets>
  <definedNames>
    <definedName name="_xlnm.Print_Area" localSheetId="1">'Gutter over 18 år'!$A$1:$M$35</definedName>
    <definedName name="_xlnm.Print_Area" localSheetId="0">'Gutter til  18 år'!$A$1:$M$35</definedName>
    <definedName name="_xlnm.Print_Area" localSheetId="3">'Jenter over 18 år'!$A$1:$M$35</definedName>
    <definedName name="_xlnm.Print_Area" localSheetId="2">'Jenter til 18 år'!$A$1:$M$35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21" l="1"/>
  <c r="N45" i="21"/>
  <c r="N43" i="21"/>
  <c r="N41" i="21"/>
  <c r="N34" i="21"/>
  <c r="N32" i="21"/>
  <c r="N30" i="21"/>
  <c r="N24" i="21"/>
  <c r="N22" i="21"/>
  <c r="N20" i="21"/>
  <c r="I44" i="21"/>
  <c r="I45" i="21" s="1"/>
  <c r="I42" i="21"/>
  <c r="I43" i="21" s="1"/>
  <c r="I40" i="21"/>
  <c r="I41" i="21" s="1"/>
  <c r="I33" i="21"/>
  <c r="I31" i="21"/>
  <c r="I29" i="21"/>
  <c r="I23" i="21"/>
  <c r="I21" i="21"/>
  <c r="N45" i="17"/>
  <c r="N43" i="17"/>
  <c r="N41" i="17"/>
  <c r="N34" i="17"/>
  <c r="N32" i="17"/>
  <c r="N30" i="17"/>
  <c r="N24" i="17"/>
  <c r="N22" i="17"/>
  <c r="N20" i="17"/>
  <c r="I44" i="17"/>
  <c r="I45" i="17" s="1"/>
  <c r="I42" i="17"/>
  <c r="I43" i="17" s="1"/>
  <c r="I40" i="17"/>
  <c r="I41" i="17" s="1"/>
  <c r="I33" i="17"/>
  <c r="I31" i="17"/>
  <c r="I23" i="17"/>
  <c r="I21" i="17"/>
  <c r="I19" i="17"/>
  <c r="I29" i="17"/>
  <c r="N45" i="20"/>
  <c r="N43" i="20"/>
  <c r="N41" i="20"/>
  <c r="N34" i="20"/>
  <c r="N32" i="20"/>
  <c r="N30" i="20"/>
  <c r="N24" i="20"/>
  <c r="N22" i="20"/>
  <c r="N20" i="20"/>
  <c r="N45" i="19"/>
  <c r="N43" i="19"/>
  <c r="N41" i="19"/>
  <c r="N34" i="19"/>
  <c r="N32" i="19"/>
  <c r="N30" i="19"/>
  <c r="N24" i="19"/>
  <c r="N22" i="19"/>
  <c r="N20" i="19"/>
  <c r="I44" i="20"/>
  <c r="I45" i="20" s="1"/>
  <c r="I42" i="20"/>
  <c r="I40" i="20"/>
  <c r="I41" i="20" s="1"/>
  <c r="I33" i="20"/>
  <c r="I31" i="20"/>
  <c r="I29" i="20"/>
  <c r="I23" i="20"/>
  <c r="I21" i="20"/>
  <c r="I19" i="20"/>
  <c r="I44" i="19"/>
  <c r="I45" i="19" s="1"/>
  <c r="I42" i="19"/>
  <c r="I43" i="19" s="1"/>
  <c r="I40" i="19"/>
  <c r="I41" i="19" s="1"/>
  <c r="I33" i="19"/>
  <c r="I31" i="19"/>
  <c r="I29" i="19"/>
  <c r="I23" i="19"/>
  <c r="I21" i="19"/>
  <c r="I19" i="19"/>
  <c r="K41" i="19"/>
  <c r="K30" i="19"/>
  <c r="K45" i="20"/>
  <c r="K45" i="17"/>
  <c r="K45" i="21"/>
  <c r="K45" i="19"/>
  <c r="K43" i="20"/>
  <c r="K43" i="17"/>
  <c r="K43" i="21"/>
  <c r="K43" i="19"/>
  <c r="K41" i="20"/>
  <c r="K41" i="17"/>
  <c r="K41" i="21"/>
  <c r="K34" i="20"/>
  <c r="K34" i="17"/>
  <c r="K34" i="21"/>
  <c r="K34" i="19"/>
  <c r="K32" i="20"/>
  <c r="K32" i="17"/>
  <c r="K32" i="21"/>
  <c r="K32" i="19"/>
  <c r="K30" i="20"/>
  <c r="K30" i="17"/>
  <c r="K30" i="21"/>
  <c r="K24" i="20"/>
  <c r="K24" i="17"/>
  <c r="K24" i="21"/>
  <c r="K24" i="19"/>
  <c r="K22" i="20"/>
  <c r="K22" i="17"/>
  <c r="K22" i="21"/>
  <c r="K22" i="19"/>
  <c r="L45" i="20"/>
  <c r="J45" i="20"/>
  <c r="L43" i="20"/>
  <c r="J43" i="20"/>
  <c r="I43" i="20"/>
  <c r="L41" i="20"/>
  <c r="J41" i="20"/>
  <c r="L45" i="17"/>
  <c r="J45" i="17"/>
  <c r="L43" i="17"/>
  <c r="J43" i="17"/>
  <c r="L41" i="17"/>
  <c r="J41" i="17"/>
  <c r="L45" i="21"/>
  <c r="J45" i="21"/>
  <c r="L43" i="21"/>
  <c r="J43" i="21"/>
  <c r="L41" i="21"/>
  <c r="J41" i="21"/>
  <c r="L45" i="19"/>
  <c r="J45" i="19"/>
  <c r="L43" i="19"/>
  <c r="J43" i="19"/>
  <c r="L41" i="19"/>
  <c r="J41" i="19"/>
  <c r="M45" i="17" l="1"/>
  <c r="M45" i="19"/>
  <c r="M45" i="20"/>
  <c r="M43" i="19"/>
  <c r="M43" i="20"/>
  <c r="M41" i="17"/>
  <c r="M41" i="19"/>
  <c r="M41" i="21"/>
  <c r="M43" i="21"/>
  <c r="M43" i="17"/>
  <c r="M41" i="20"/>
  <c r="M45" i="21"/>
  <c r="K20" i="20"/>
  <c r="K20" i="17"/>
  <c r="K20" i="21"/>
  <c r="K20" i="19"/>
  <c r="M46" i="17" l="1"/>
  <c r="M13" i="17" s="1"/>
  <c r="M46" i="20"/>
  <c r="M13" i="20" s="1"/>
  <c r="M46" i="19"/>
  <c r="M13" i="19" s="1"/>
  <c r="M46" i="21"/>
  <c r="M13" i="21" s="1"/>
  <c r="I24" i="21"/>
  <c r="I22" i="21"/>
  <c r="I34" i="21"/>
  <c r="I32" i="21"/>
  <c r="I30" i="21"/>
  <c r="I34" i="17"/>
  <c r="I32" i="17"/>
  <c r="I30" i="17"/>
  <c r="I24" i="17"/>
  <c r="I22" i="17"/>
  <c r="I20" i="21"/>
  <c r="I20" i="17"/>
  <c r="I34" i="20"/>
  <c r="I32" i="20"/>
  <c r="I30" i="20"/>
  <c r="I24" i="20"/>
  <c r="I22" i="20"/>
  <c r="I20" i="20"/>
  <c r="I34" i="19"/>
  <c r="I32" i="19"/>
  <c r="I30" i="19"/>
  <c r="I24" i="19"/>
  <c r="I22" i="19"/>
  <c r="I20" i="19"/>
  <c r="L34" i="21"/>
  <c r="J34" i="21"/>
  <c r="L32" i="21"/>
  <c r="J32" i="21"/>
  <c r="L30" i="21"/>
  <c r="J30" i="21"/>
  <c r="L24" i="21"/>
  <c r="J24" i="21"/>
  <c r="L22" i="21"/>
  <c r="J22" i="21"/>
  <c r="L20" i="21"/>
  <c r="J20" i="21"/>
  <c r="L34" i="20"/>
  <c r="J34" i="20"/>
  <c r="L32" i="20"/>
  <c r="J32" i="20"/>
  <c r="L30" i="20"/>
  <c r="J30" i="20"/>
  <c r="L24" i="20"/>
  <c r="J24" i="20"/>
  <c r="L22" i="20"/>
  <c r="J22" i="20"/>
  <c r="L20" i="20"/>
  <c r="J20" i="20"/>
  <c r="J22" i="19"/>
  <c r="L22" i="19"/>
  <c r="L34" i="19"/>
  <c r="J34" i="19"/>
  <c r="L32" i="19"/>
  <c r="J32" i="19"/>
  <c r="L30" i="19"/>
  <c r="J30" i="19"/>
  <c r="L24" i="19"/>
  <c r="J24" i="19"/>
  <c r="L20" i="19"/>
  <c r="J20" i="19"/>
  <c r="L34" i="17"/>
  <c r="J34" i="17"/>
  <c r="L32" i="17"/>
  <c r="J32" i="17"/>
  <c r="L30" i="17"/>
  <c r="J30" i="17"/>
  <c r="L24" i="17"/>
  <c r="J24" i="17"/>
  <c r="L22" i="17"/>
  <c r="J22" i="17"/>
  <c r="L20" i="17"/>
  <c r="J20" i="17"/>
  <c r="M24" i="20" l="1"/>
  <c r="M22" i="20"/>
  <c r="M20" i="17"/>
  <c r="M32" i="17"/>
  <c r="M34" i="19"/>
  <c r="M20" i="20"/>
  <c r="M20" i="21"/>
  <c r="M20" i="19"/>
  <c r="M30" i="19"/>
  <c r="M34" i="20"/>
  <c r="M32" i="21"/>
  <c r="M24" i="17"/>
  <c r="M22" i="19"/>
  <c r="M34" i="21"/>
  <c r="M24" i="19"/>
  <c r="M24" i="21"/>
  <c r="M30" i="17"/>
  <c r="M30" i="20"/>
  <c r="M22" i="21"/>
  <c r="M32" i="20"/>
  <c r="M22" i="17"/>
  <c r="M34" i="17"/>
  <c r="M30" i="21"/>
  <c r="M32" i="19"/>
  <c r="M35" i="19" l="1"/>
  <c r="M12" i="19" s="1"/>
  <c r="M25" i="20"/>
  <c r="M11" i="20" s="1"/>
  <c r="M25" i="21"/>
  <c r="M11" i="21" s="1"/>
  <c r="M35" i="21"/>
  <c r="M12" i="21" s="1"/>
  <c r="M35" i="20"/>
  <c r="M12" i="20" s="1"/>
  <c r="M25" i="17"/>
  <c r="M11" i="17" s="1"/>
  <c r="M25" i="19"/>
  <c r="M11" i="19" s="1"/>
  <c r="M35" i="17"/>
  <c r="M12" i="17" s="1"/>
  <c r="M14" i="19" l="1"/>
  <c r="M14" i="20"/>
  <c r="M14" i="21"/>
  <c r="M14" i="17"/>
</calcChain>
</file>

<file path=xl/sharedStrings.xml><?xml version="1.0" encoding="utf-8"?>
<sst xmlns="http://schemas.openxmlformats.org/spreadsheetml/2006/main" count="228" uniqueCount="32">
  <si>
    <t>P R O T O K O L L</t>
  </si>
  <si>
    <t>for</t>
  </si>
  <si>
    <t xml:space="preserve">NORGES VEKTLØFTERFORBUND's 5-KAMP SERIE </t>
  </si>
  <si>
    <t>GUTTER TIL 18 ÅR</t>
  </si>
  <si>
    <t>Klubb :</t>
  </si>
  <si>
    <t>Resultatsammendrag :</t>
  </si>
  <si>
    <t>1. Omgang :</t>
  </si>
  <si>
    <t>2. Omgang :</t>
  </si>
  <si>
    <t>Totalt :</t>
  </si>
  <si>
    <t>Født</t>
  </si>
  <si>
    <t>Navn</t>
  </si>
  <si>
    <t>Vekt</t>
  </si>
  <si>
    <t>Sted</t>
  </si>
  <si>
    <t>Dato</t>
  </si>
  <si>
    <t>Rykk</t>
  </si>
  <si>
    <t>Støt</t>
  </si>
  <si>
    <t>Sinclair</t>
  </si>
  <si>
    <t>Trehopp</t>
  </si>
  <si>
    <t>Kulekast</t>
  </si>
  <si>
    <t>40m sprint</t>
  </si>
  <si>
    <t>Poeng</t>
  </si>
  <si>
    <t xml:space="preserve"> </t>
  </si>
  <si>
    <t>Totalt 1. omgang:</t>
  </si>
  <si>
    <t>Totalt 2. omgang:</t>
  </si>
  <si>
    <t>GUTTER OVER 18 ÅR</t>
  </si>
  <si>
    <t>JENTER TIL 18 ÅR</t>
  </si>
  <si>
    <t>JENTER OVER 18 ÅR</t>
  </si>
  <si>
    <t>1. omgang: april/mai</t>
  </si>
  <si>
    <t>3. omgang: september/oktober</t>
  </si>
  <si>
    <t>3. Omgang :</t>
  </si>
  <si>
    <t>Sinclair coeff.</t>
  </si>
  <si>
    <t>2. omgang: juni/juli/august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</si>
</sst>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.000000"/>
  </numFmts>
  <fonts count="16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0"/>
      <color theme="3"/>
      <name val="Times New Roman"/>
      <family val="1"/>
    </font>
    <font>
      <sz val="14"/>
      <color theme="3"/>
      <name val="Arial Black"/>
      <family val="2"/>
    </font>
    <font>
      <sz val="12"/>
      <color theme="3"/>
      <name val="Arial Black"/>
      <family val="2"/>
    </font>
    <font>
      <sz val="13"/>
      <color theme="3"/>
      <name val="Arial Black"/>
      <family val="2"/>
    </font>
    <font>
      <b/>
      <sz val="12"/>
      <color theme="3"/>
      <name val="Times New Roman"/>
      <family val="1"/>
    </font>
    <font>
      <b/>
      <sz val="12"/>
      <name val="Arial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rgb="FF000000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2" fontId="4" fillId="0" borderId="2" xfId="0" applyNumberFormat="1" applyFont="1" applyBorder="1" applyAlignment="1">
      <alignment horizontal="right" vertical="top" wrapText="1"/>
    </xf>
    <xf numFmtId="2" fontId="4" fillId="0" borderId="3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left"/>
    </xf>
    <xf numFmtId="2" fontId="8" fillId="0" borderId="5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2" fontId="8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0" xfId="0" applyFont="1"/>
    <xf numFmtId="16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Protection="1">
      <protection locked="0"/>
    </xf>
    <xf numFmtId="2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left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Border="1"/>
    <xf numFmtId="2" fontId="4" fillId="0" borderId="0" xfId="0" applyNumberFormat="1" applyFont="1"/>
    <xf numFmtId="2" fontId="8" fillId="0" borderId="7" xfId="0" applyNumberFormat="1" applyFont="1" applyBorder="1" applyAlignment="1">
      <alignment horizontal="center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/>
    <xf numFmtId="164" fontId="8" fillId="4" borderId="2" xfId="0" applyNumberFormat="1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Protection="1">
      <protection locked="0"/>
    </xf>
    <xf numFmtId="2" fontId="8" fillId="4" borderId="3" xfId="0" applyNumberFormat="1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Alignment="1" applyProtection="1">
      <alignment horizontal="left"/>
      <protection locked="0"/>
    </xf>
    <xf numFmtId="164" fontId="8" fillId="4" borderId="3" xfId="0" applyNumberFormat="1" applyFont="1" applyFill="1" applyBorder="1" applyAlignment="1" applyProtection="1">
      <alignment horizontal="center"/>
      <protection locked="0"/>
    </xf>
    <xf numFmtId="1" fontId="8" fillId="4" borderId="3" xfId="0" applyNumberFormat="1" applyFont="1" applyFill="1" applyBorder="1" applyAlignment="1" applyProtection="1">
      <alignment horizontal="center"/>
      <protection locked="0"/>
    </xf>
    <xf numFmtId="0" fontId="0" fillId="0" borderId="3" xfId="0" applyBorder="1"/>
    <xf numFmtId="0" fontId="3" fillId="0" borderId="3" xfId="0" applyFont="1" applyBorder="1"/>
    <xf numFmtId="0" fontId="7" fillId="0" borderId="3" xfId="0" applyFont="1" applyBorder="1"/>
    <xf numFmtId="0" fontId="0" fillId="0" borderId="2" xfId="0" applyBorder="1"/>
    <xf numFmtId="0" fontId="3" fillId="0" borderId="2" xfId="0" applyFont="1" applyBorder="1"/>
    <xf numFmtId="165" fontId="15" fillId="0" borderId="3" xfId="0" applyNumberFormat="1" applyFont="1" applyBorder="1" applyAlignment="1">
      <alignment vertical="center"/>
    </xf>
    <xf numFmtId="165" fontId="15" fillId="0" borderId="2" xfId="0" applyNumberFormat="1" applyFont="1" applyBorder="1" applyAlignment="1">
      <alignment vertical="center"/>
    </xf>
    <xf numFmtId="0" fontId="4" fillId="0" borderId="8" xfId="0" applyFont="1" applyBorder="1" applyAlignment="1">
      <alignment horizontal="lef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4" fillId="3" borderId="0" xfId="0" applyFont="1" applyFill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15" fontId="0" fillId="0" borderId="0" xfId="0" applyNumberFormat="1" applyAlignment="1">
      <alignment horizontal="center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28575</xdr:rowOff>
    </xdr:from>
    <xdr:to>
      <xdr:col>2</xdr:col>
      <xdr:colOff>247650</xdr:colOff>
      <xdr:row>6</xdr:row>
      <xdr:rowOff>0</xdr:rowOff>
    </xdr:to>
    <xdr:pic>
      <xdr:nvPicPr>
        <xdr:cNvPr id="17410" name="Picture 192">
          <a:extLst>
            <a:ext uri="{FF2B5EF4-FFF2-40B4-BE49-F238E27FC236}">
              <a16:creationId xmlns:a16="http://schemas.microsoft.com/office/drawing/2014/main" id="{00000000-0008-0000-0000-000002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198120"/>
          <a:ext cx="716280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28575</xdr:rowOff>
    </xdr:from>
    <xdr:to>
      <xdr:col>2</xdr:col>
      <xdr:colOff>247650</xdr:colOff>
      <xdr:row>6</xdr:row>
      <xdr:rowOff>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198120"/>
          <a:ext cx="716280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28575</xdr:rowOff>
    </xdr:from>
    <xdr:to>
      <xdr:col>2</xdr:col>
      <xdr:colOff>247650</xdr:colOff>
      <xdr:row>6</xdr:row>
      <xdr:rowOff>0</xdr:rowOff>
    </xdr:to>
    <xdr:pic>
      <xdr:nvPicPr>
        <xdr:cNvPr id="15374" name="Picture 192">
          <a:extLst>
            <a:ext uri="{FF2B5EF4-FFF2-40B4-BE49-F238E27FC236}">
              <a16:creationId xmlns:a16="http://schemas.microsoft.com/office/drawing/2014/main" id="{00000000-0008-0000-0200-00000E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198120"/>
          <a:ext cx="716280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28575</xdr:rowOff>
    </xdr:from>
    <xdr:to>
      <xdr:col>2</xdr:col>
      <xdr:colOff>247650</xdr:colOff>
      <xdr:row>6</xdr:row>
      <xdr:rowOff>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198120"/>
          <a:ext cx="716280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6"/>
  <sheetViews>
    <sheetView showGridLines="0" showRowColHeaders="0" tabSelected="1" workbookViewId="0">
      <pane ySplit="15" topLeftCell="A16" activePane="bottomLeft" state="frozen"/>
      <selection activeCell="B1" sqref="B1"/>
      <selection pane="bottomLeft" activeCell="B19" sqref="B19"/>
    </sheetView>
  </sheetViews>
  <sheetFormatPr baseColWidth="10" defaultColWidth="9.1640625" defaultRowHeight="13" x14ac:dyDescent="0.15"/>
  <cols>
    <col min="1" max="1" width="1.83203125" customWidth="1"/>
    <col min="2" max="2" width="9.1640625" style="1"/>
    <col min="3" max="3" width="19.6640625" customWidth="1"/>
    <col min="4" max="4" width="8.1640625" style="1" customWidth="1"/>
    <col min="5" max="5" width="11.6640625" style="3" customWidth="1"/>
    <col min="6" max="6" width="9.1640625" style="1"/>
    <col min="7" max="10" width="7.33203125" style="1" customWidth="1"/>
    <col min="11" max="11" width="7.6640625" style="1" customWidth="1"/>
    <col min="12" max="12" width="9.1640625" style="1"/>
    <col min="13" max="13" width="8.1640625" style="1" customWidth="1"/>
    <col min="14" max="14" width="10.33203125" customWidth="1"/>
  </cols>
  <sheetData>
    <row r="1" spans="2:13" x14ac:dyDescent="0.15">
      <c r="B1"/>
      <c r="D1"/>
      <c r="E1"/>
      <c r="F1"/>
      <c r="G1"/>
      <c r="H1"/>
      <c r="I1"/>
      <c r="J1"/>
      <c r="K1"/>
      <c r="L1"/>
      <c r="M1"/>
    </row>
    <row r="2" spans="2:13" ht="22.5" customHeight="1" x14ac:dyDescent="0.15"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2:13" ht="19" x14ac:dyDescent="0.15">
      <c r="B3" s="62" t="s">
        <v>1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2:13" ht="20" x14ac:dyDescent="0.15">
      <c r="B4" s="63" t="s">
        <v>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2:13" ht="6.75" customHeight="1" x14ac:dyDescent="0.2">
      <c r="B5" s="5"/>
      <c r="C5" s="5"/>
      <c r="D5" s="5"/>
      <c r="E5" s="64"/>
      <c r="F5" s="64"/>
      <c r="G5" s="64"/>
      <c r="H5" s="64"/>
      <c r="I5" s="40"/>
      <c r="J5" s="5"/>
      <c r="K5" s="5"/>
      <c r="L5"/>
      <c r="M5"/>
    </row>
    <row r="6" spans="2:13" ht="22.5" customHeight="1" x14ac:dyDescent="0.15">
      <c r="B6" s="65" t="s">
        <v>3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2:13" x14ac:dyDescent="0.15">
      <c r="B7"/>
      <c r="D7"/>
      <c r="E7"/>
      <c r="F7"/>
      <c r="G7"/>
      <c r="H7"/>
      <c r="I7"/>
      <c r="J7"/>
      <c r="K7"/>
      <c r="L7"/>
      <c r="M7"/>
    </row>
    <row r="8" spans="2:13" ht="16" x14ac:dyDescent="0.2">
      <c r="B8"/>
      <c r="C8" s="41"/>
      <c r="D8" s="60"/>
      <c r="E8" s="60"/>
      <c r="F8"/>
      <c r="G8"/>
      <c r="H8"/>
      <c r="I8"/>
      <c r="J8" s="6" t="s">
        <v>4</v>
      </c>
      <c r="K8" s="58"/>
      <c r="L8" s="58"/>
      <c r="M8" s="58"/>
    </row>
    <row r="9" spans="2:13" ht="9" customHeight="1" x14ac:dyDescent="0.2">
      <c r="B9"/>
      <c r="D9"/>
      <c r="E9"/>
      <c r="F9"/>
      <c r="G9"/>
      <c r="H9"/>
      <c r="I9"/>
      <c r="J9" s="6"/>
      <c r="K9" s="7"/>
      <c r="L9" s="7"/>
      <c r="M9" s="7"/>
    </row>
    <row r="10" spans="2:13" ht="16" x14ac:dyDescent="0.2">
      <c r="B10"/>
      <c r="D10"/>
      <c r="E10"/>
      <c r="F10"/>
      <c r="G10"/>
      <c r="H10"/>
      <c r="I10"/>
      <c r="J10"/>
      <c r="K10" s="8" t="s">
        <v>5</v>
      </c>
      <c r="L10"/>
      <c r="M10"/>
    </row>
    <row r="11" spans="2:13" ht="16" x14ac:dyDescent="0.2">
      <c r="B11"/>
      <c r="D11"/>
      <c r="E11"/>
      <c r="F11"/>
      <c r="G11"/>
      <c r="H11"/>
      <c r="I11"/>
      <c r="J11"/>
      <c r="K11" s="9"/>
      <c r="L11" s="10" t="s">
        <v>6</v>
      </c>
      <c r="M11" s="37" t="str">
        <f>M25</f>
        <v/>
      </c>
    </row>
    <row r="12" spans="2:13" ht="16" x14ac:dyDescent="0.2">
      <c r="B12"/>
      <c r="D12"/>
      <c r="E12"/>
      <c r="F12"/>
      <c r="G12"/>
      <c r="H12"/>
      <c r="I12"/>
      <c r="J12"/>
      <c r="K12" s="11"/>
      <c r="L12" s="12" t="s">
        <v>7</v>
      </c>
      <c r="M12" s="38" t="str">
        <f>M35</f>
        <v/>
      </c>
    </row>
    <row r="13" spans="2:13" ht="16" x14ac:dyDescent="0.2">
      <c r="B13"/>
      <c r="D13"/>
      <c r="E13"/>
      <c r="F13"/>
      <c r="G13"/>
      <c r="H13"/>
      <c r="I13"/>
      <c r="J13"/>
      <c r="K13" s="11"/>
      <c r="L13" s="12" t="s">
        <v>29</v>
      </c>
      <c r="M13" s="38" t="str">
        <f>M46</f>
        <v/>
      </c>
    </row>
    <row r="14" spans="2:13" ht="16" x14ac:dyDescent="0.2">
      <c r="B14"/>
      <c r="D14"/>
      <c r="E14"/>
      <c r="F14"/>
      <c r="G14"/>
      <c r="H14"/>
      <c r="I14"/>
      <c r="J14"/>
      <c r="K14" s="11"/>
      <c r="L14" s="12" t="s">
        <v>8</v>
      </c>
      <c r="M14" s="38" t="str">
        <f>IF(SUM(M11:M12)&gt;0,SUM(M11:M12),"")</f>
        <v/>
      </c>
    </row>
    <row r="17" spans="2:14" ht="16" x14ac:dyDescent="0.2">
      <c r="B17" s="59" t="s">
        <v>27</v>
      </c>
      <c r="C17" s="59"/>
      <c r="H17" s="4"/>
      <c r="I17" s="4"/>
      <c r="J17" s="4"/>
      <c r="K17" s="4"/>
      <c r="L17" s="4"/>
      <c r="M17" s="4"/>
    </row>
    <row r="18" spans="2:14" x14ac:dyDescent="0.15">
      <c r="B18" s="13" t="s">
        <v>9</v>
      </c>
      <c r="C18" s="14" t="s">
        <v>10</v>
      </c>
      <c r="D18" s="13" t="s">
        <v>11</v>
      </c>
      <c r="E18" s="15" t="s">
        <v>12</v>
      </c>
      <c r="F18" s="13" t="s">
        <v>13</v>
      </c>
      <c r="G18" s="13" t="s">
        <v>14</v>
      </c>
      <c r="H18" s="13" t="s">
        <v>15</v>
      </c>
      <c r="I18" s="13" t="s">
        <v>16</v>
      </c>
      <c r="J18" s="13" t="s">
        <v>17</v>
      </c>
      <c r="K18" s="13" t="s">
        <v>18</v>
      </c>
      <c r="L18" s="13" t="s">
        <v>19</v>
      </c>
      <c r="M18" s="13" t="s">
        <v>20</v>
      </c>
      <c r="N18" s="50" t="s">
        <v>30</v>
      </c>
    </row>
    <row r="19" spans="2:14" ht="16" x14ac:dyDescent="0.2">
      <c r="B19" s="32"/>
      <c r="C19" s="33"/>
      <c r="D19" s="34"/>
      <c r="E19" s="35"/>
      <c r="F19" s="32"/>
      <c r="G19" s="36"/>
      <c r="H19" s="36"/>
      <c r="I19" s="27" t="str">
        <f>IF(OR(G19="",H19=""),"",10^(0.722762521*LOG10(D19/193.609)^2)*(G19+H19))</f>
        <v/>
      </c>
      <c r="J19" s="34"/>
      <c r="K19" s="34"/>
      <c r="L19" s="34"/>
      <c r="M19" s="16"/>
      <c r="N19" s="48"/>
    </row>
    <row r="20" spans="2:14" ht="17" x14ac:dyDescent="0.15">
      <c r="B20" s="19"/>
      <c r="C20" s="20"/>
      <c r="D20" s="19"/>
      <c r="E20" s="21"/>
      <c r="F20" s="19"/>
      <c r="G20" s="22"/>
      <c r="H20" s="22"/>
      <c r="I20" s="39" t="str">
        <f>IF(I19="","",I19*1.2)</f>
        <v/>
      </c>
      <c r="J20" s="23" t="str">
        <f>IF(J19&gt;0,J19*20,"")</f>
        <v/>
      </c>
      <c r="K20" s="23" t="str">
        <f>IF(K19="","",(K19*10)*N20)</f>
        <v/>
      </c>
      <c r="L20" s="23" t="str">
        <f>IF(ROUNDUP(L19,1)&gt;0,IF((80+(8-ROUNDUP(L19,1))*40)&lt;0,0,80+(8-ROUNDUP(L19,1))*40),"")</f>
        <v/>
      </c>
      <c r="M20" s="17" t="str">
        <f>IF(SUM(I20,J20,K20,L20)&gt;0,SUM(I20,J20,K20,L20),"")</f>
        <v/>
      </c>
      <c r="N20" s="53" t="str">
        <f>IF(SUM(G19:H19)="","",IF(D19="","",IF(D19&gt;193.609,1,IF(D19&lt;32,10^(0.722762521*LOG10(32/193.609)^2),10^(0.722762521*LOG10(D19/193.609)^2)))))</f>
        <v/>
      </c>
    </row>
    <row r="21" spans="2:14" ht="16" x14ac:dyDescent="0.2">
      <c r="B21" s="32"/>
      <c r="C21" s="33"/>
      <c r="D21" s="34"/>
      <c r="E21" s="35"/>
      <c r="F21" s="32"/>
      <c r="G21" s="36"/>
      <c r="H21" s="36"/>
      <c r="I21" s="27" t="str">
        <f>IF(OR(G21="",H21=""),"",10^(0.722762521*LOG10(D21/193.609)^2)*(G21+H21))</f>
        <v/>
      </c>
      <c r="J21" s="34"/>
      <c r="K21" s="34"/>
      <c r="L21" s="34"/>
      <c r="M21" s="16"/>
      <c r="N21" s="49" t="s">
        <v>21</v>
      </c>
    </row>
    <row r="22" spans="2:14" ht="17" x14ac:dyDescent="0.15">
      <c r="B22" s="24"/>
      <c r="C22" s="25"/>
      <c r="D22" s="24"/>
      <c r="E22" s="26"/>
      <c r="F22" s="24"/>
      <c r="G22" s="22"/>
      <c r="H22" s="22"/>
      <c r="I22" s="39" t="str">
        <f>IF(I21="","",I21*1.2)</f>
        <v/>
      </c>
      <c r="J22" s="27" t="str">
        <f>IF(J21&gt;0,J21*20,"")</f>
        <v/>
      </c>
      <c r="K22" s="23" t="str">
        <f>IF(K21="","",(K21*10)*N22)</f>
        <v/>
      </c>
      <c r="L22" s="23" t="str">
        <f>IF(ROUNDUP(L21,1)&gt;0,IF((80+(8-ROUNDUP(L21,1))*40)&lt;0,0,80+(8-ROUNDUP(L21,1))*40),"")</f>
        <v/>
      </c>
      <c r="M22" s="17" t="str">
        <f>IF(SUM(I22,J22,K22,L22)&gt;0,SUM(I22,J22,K22,L22),"")</f>
        <v/>
      </c>
      <c r="N22" s="53" t="str">
        <f>IF(SUM(G21:H21)="","",IF(D21="","",IF(D21&gt;193.609,1,IF(D21&lt;32,10^(0.722762521*LOG10(32/193.609)^2),10^(0.722762521*LOG10(D21/193.609)^2)))))</f>
        <v/>
      </c>
    </row>
    <row r="23" spans="2:14" ht="16" x14ac:dyDescent="0.2">
      <c r="B23" s="32"/>
      <c r="C23" s="33"/>
      <c r="D23" s="34"/>
      <c r="E23" s="35"/>
      <c r="F23" s="32"/>
      <c r="G23" s="36"/>
      <c r="H23" s="36"/>
      <c r="I23" s="27" t="str">
        <f>IF(OR(G23="",H23=""),"",10^(0.722762521*LOG10(D23/193.609)^2)*(G23+H23))</f>
        <v/>
      </c>
      <c r="J23" s="34"/>
      <c r="K23" s="34"/>
      <c r="L23" s="34"/>
      <c r="M23" s="16"/>
      <c r="N23" s="49"/>
    </row>
    <row r="24" spans="2:14" ht="17" x14ac:dyDescent="0.15">
      <c r="B24" s="24"/>
      <c r="C24" s="25"/>
      <c r="D24" s="24"/>
      <c r="E24" s="26"/>
      <c r="F24" s="24"/>
      <c r="G24" s="22"/>
      <c r="H24" s="22"/>
      <c r="I24" s="39" t="str">
        <f>IF(I23="","",I23*1.2)</f>
        <v/>
      </c>
      <c r="J24" s="27" t="str">
        <f>IF(J23&gt;0,J23*20,"")</f>
        <v/>
      </c>
      <c r="K24" s="23" t="str">
        <f>IF(K23="","",(K23*10)*N24)</f>
        <v/>
      </c>
      <c r="L24" s="23" t="str">
        <f>IF(ROUNDUP(L23,1)&gt;0,IF((80+(8-ROUNDUP(L23,1))*40)&lt;0,0,80+(8-ROUNDUP(L23,1))*40),"")</f>
        <v/>
      </c>
      <c r="M24" s="17" t="str">
        <f>IF(SUM(I24,J24,K24,L24)&gt;0,SUM(I24,J24,K24,L24),"")</f>
        <v/>
      </c>
      <c r="N24" s="53" t="str">
        <f>IF(SUM(G23:H23)="","",IF(D23="","",IF(D23&gt;193.609,1,IF(D23&lt;32,10^(0.722762521*LOG10(32/193.609)^2),10^(0.722762521*LOG10(D23/193.609)^2)))))</f>
        <v/>
      </c>
    </row>
    <row r="25" spans="2:14" ht="16" x14ac:dyDescent="0.2">
      <c r="B25" s="28"/>
      <c r="C25" s="29"/>
      <c r="D25" s="28"/>
      <c r="E25" s="30"/>
      <c r="F25" s="28"/>
      <c r="G25" s="28"/>
      <c r="H25" s="28"/>
      <c r="I25" s="28"/>
      <c r="J25" s="28"/>
      <c r="K25" s="56" t="s">
        <v>22</v>
      </c>
      <c r="L25" s="57"/>
      <c r="M25" s="18" t="str">
        <f>IF(SUM(M20,M22,M24)&gt;0,SUM(M20,M22,M24),"")</f>
        <v/>
      </c>
    </row>
    <row r="26" spans="2:14" x14ac:dyDescent="0.15">
      <c r="E26" s="2"/>
    </row>
    <row r="27" spans="2:14" ht="16" x14ac:dyDescent="0.2">
      <c r="B27" s="55" t="s">
        <v>31</v>
      </c>
      <c r="C27" s="55"/>
      <c r="D27" s="55"/>
    </row>
    <row r="28" spans="2:14" x14ac:dyDescent="0.15">
      <c r="B28" s="13" t="s">
        <v>9</v>
      </c>
      <c r="C28" s="14" t="s">
        <v>10</v>
      </c>
      <c r="D28" s="13" t="s">
        <v>11</v>
      </c>
      <c r="E28" s="15" t="s">
        <v>12</v>
      </c>
      <c r="F28" s="13" t="s">
        <v>13</v>
      </c>
      <c r="G28" s="13" t="s">
        <v>14</v>
      </c>
      <c r="H28" s="13" t="s">
        <v>15</v>
      </c>
      <c r="I28" s="13" t="s">
        <v>16</v>
      </c>
      <c r="J28" s="13" t="s">
        <v>17</v>
      </c>
      <c r="K28" s="13" t="s">
        <v>18</v>
      </c>
      <c r="L28" s="13" t="s">
        <v>19</v>
      </c>
      <c r="M28" s="13" t="s">
        <v>20</v>
      </c>
      <c r="N28" s="50" t="s">
        <v>30</v>
      </c>
    </row>
    <row r="29" spans="2:14" ht="16" x14ac:dyDescent="0.2">
      <c r="B29" s="32"/>
      <c r="C29" s="33"/>
      <c r="D29" s="34"/>
      <c r="E29" s="35"/>
      <c r="F29" s="32"/>
      <c r="G29" s="36"/>
      <c r="H29" s="36"/>
      <c r="I29" s="27" t="str">
        <f>IF(OR(G29="",H29=""),"",10^(0.722762521*LOG10(D29/193.609)^2)*(G29+H29))</f>
        <v/>
      </c>
      <c r="J29" s="34"/>
      <c r="K29" s="34"/>
      <c r="L29" s="34"/>
      <c r="M29" s="16"/>
      <c r="N29" s="51"/>
    </row>
    <row r="30" spans="2:14" ht="17" x14ac:dyDescent="0.15">
      <c r="B30" s="24"/>
      <c r="C30" s="25"/>
      <c r="D30" s="24"/>
      <c r="E30" s="26"/>
      <c r="F30" s="24"/>
      <c r="G30" s="22"/>
      <c r="H30" s="22"/>
      <c r="I30" s="39" t="str">
        <f>IF(I29="","",I29*1.2)</f>
        <v/>
      </c>
      <c r="J30" s="27" t="str">
        <f>IF(J29&gt;0,J29*20,"")</f>
        <v/>
      </c>
      <c r="K30" s="23" t="str">
        <f>IF(K29="","",(K29*10)*N30)</f>
        <v/>
      </c>
      <c r="L30" s="23" t="str">
        <f>IF(ROUNDUP(L29,1)&gt;0,IF((80+(8-ROUNDUP(L29,1))*40)&lt;0,0,80+(8-ROUNDUP(L29,1))*40),"")</f>
        <v/>
      </c>
      <c r="M30" s="17" t="str">
        <f>IF(SUM(I30,J30,K30,L30)&gt;0,SUM(I30,J30,K30,L30),"")</f>
        <v/>
      </c>
      <c r="N30" s="53" t="str">
        <f>IF(SUM(G29:H29)="","",IF(D29="","",IF(D29&gt;193.609,1,IF(D29&lt;32,10^(0.722762521*LOG10(32/193.609)^2),10^(0.722762521*LOG10(D29/193.609)^2)))))</f>
        <v/>
      </c>
    </row>
    <row r="31" spans="2:14" ht="16" x14ac:dyDescent="0.2">
      <c r="B31" s="42"/>
      <c r="C31" s="43"/>
      <c r="D31" s="44"/>
      <c r="E31" s="45"/>
      <c r="F31" s="46"/>
      <c r="G31" s="47"/>
      <c r="H31" s="47"/>
      <c r="I31" s="27" t="str">
        <f>IF(OR(G31="",H31=""),"",10^(0.722762521*LOG10(D31/193.609)^2)*(G31+H31))</f>
        <v/>
      </c>
      <c r="J31" s="34"/>
      <c r="K31" s="34"/>
      <c r="L31" s="34"/>
      <c r="M31" s="16"/>
      <c r="N31" s="51"/>
    </row>
    <row r="32" spans="2:14" ht="17" x14ac:dyDescent="0.15">
      <c r="B32" s="24"/>
      <c r="C32" s="25"/>
      <c r="D32" s="24"/>
      <c r="E32" s="26"/>
      <c r="F32" s="24"/>
      <c r="G32" s="22"/>
      <c r="H32" s="22"/>
      <c r="I32" s="39" t="str">
        <f>IF(I31="","",I31*1.2)</f>
        <v/>
      </c>
      <c r="J32" s="27" t="str">
        <f>IF(J31&gt;0,J31*20,"")</f>
        <v/>
      </c>
      <c r="K32" s="23" t="str">
        <f>IF(K31="","",(K31*10)*N32)</f>
        <v/>
      </c>
      <c r="L32" s="23" t="str">
        <f>IF(ROUNDUP(L31,1)&gt;0,IF((80+(8-ROUNDUP(L31,1))*40)&lt;0,0,80+(8-ROUNDUP(L31,1))*40),"")</f>
        <v/>
      </c>
      <c r="M32" s="17" t="str">
        <f>IF(OR(I32="",J32="",K32="",L32=""),"",SUM(I32,J32,K32,L32))</f>
        <v/>
      </c>
      <c r="N32" s="53" t="str">
        <f>IF(SUM(G31:H31)="","",IF(D31="","",IF(D31&gt;193.609,1,IF(D31&lt;32,10^(0.722762521*LOG10(32/193.609)^2),10^(0.722762521*LOG10(D31/193.609)^2)))))</f>
        <v/>
      </c>
    </row>
    <row r="33" spans="2:14" ht="16" x14ac:dyDescent="0.2">
      <c r="B33" s="42"/>
      <c r="C33" s="43"/>
      <c r="D33" s="44"/>
      <c r="E33" s="45"/>
      <c r="F33" s="46"/>
      <c r="G33" s="47"/>
      <c r="H33" s="47"/>
      <c r="I33" s="27" t="str">
        <f>IF(OR(G33="",H33=""),"",10^(0.722762521*LOG10(D33/193.609)^2)*(G33+H33))</f>
        <v/>
      </c>
      <c r="J33" s="34"/>
      <c r="K33" s="34"/>
      <c r="L33" s="34"/>
      <c r="M33" s="16"/>
      <c r="N33" s="51"/>
    </row>
    <row r="34" spans="2:14" ht="17" x14ac:dyDescent="0.15">
      <c r="B34" s="24"/>
      <c r="C34" s="25"/>
      <c r="D34" s="24"/>
      <c r="E34" s="26"/>
      <c r="F34" s="24"/>
      <c r="G34" s="22"/>
      <c r="H34" s="22"/>
      <c r="I34" s="39" t="str">
        <f>IF(I33="","",I33*1.2)</f>
        <v/>
      </c>
      <c r="J34" s="27" t="str">
        <f>IF(J33&gt;0,J33*20,"")</f>
        <v/>
      </c>
      <c r="K34" s="23" t="str">
        <f>IF(K33="","",(K33*10)*N34)</f>
        <v/>
      </c>
      <c r="L34" s="23" t="str">
        <f>IF(ROUNDUP(L33,1)&gt;0,IF((80+(8-ROUNDUP(L33,1))*40)&lt;0,0,80+(8-ROUNDUP(L33,1))*40),"")</f>
        <v/>
      </c>
      <c r="M34" s="17" t="str">
        <f>IF(SUM(I34,J34,K34,L34)&gt;0,SUM(I34,J34,K34,L34),"")</f>
        <v/>
      </c>
      <c r="N34" s="53" t="str">
        <f>IF(SUM(G33:H33)="","",IF(D33="","",IF(D33&gt;193.609,1,IF(D33&lt;32,10^(0.722762521*LOG10(32/193.609)^2),10^(0.722762521*LOG10(D33/193.609)^2)))))</f>
        <v/>
      </c>
    </row>
    <row r="35" spans="2:14" ht="16" x14ac:dyDescent="0.2">
      <c r="B35" s="28"/>
      <c r="C35" s="29"/>
      <c r="D35" s="28"/>
      <c r="E35" s="30"/>
      <c r="F35" s="28"/>
      <c r="G35" s="28"/>
      <c r="H35" s="28"/>
      <c r="I35" s="28"/>
      <c r="J35" s="28"/>
      <c r="K35" s="56" t="s">
        <v>23</v>
      </c>
      <c r="L35" s="57"/>
      <c r="M35" s="18" t="str">
        <f>IF(SUM(M30,M32,M34)&gt;0,SUM(M30,M32,M34),"")</f>
        <v/>
      </c>
    </row>
    <row r="37" spans="2:14" x14ac:dyDescent="0.15">
      <c r="E37" s="2"/>
    </row>
    <row r="38" spans="2:14" ht="16" x14ac:dyDescent="0.2">
      <c r="B38" s="55" t="s">
        <v>28</v>
      </c>
      <c r="C38" s="55"/>
      <c r="D38" s="55"/>
    </row>
    <row r="39" spans="2:14" x14ac:dyDescent="0.15">
      <c r="B39" s="13" t="s">
        <v>9</v>
      </c>
      <c r="C39" s="14" t="s">
        <v>10</v>
      </c>
      <c r="D39" s="13" t="s">
        <v>11</v>
      </c>
      <c r="E39" s="15" t="s">
        <v>12</v>
      </c>
      <c r="F39" s="13" t="s">
        <v>13</v>
      </c>
      <c r="G39" s="13" t="s">
        <v>14</v>
      </c>
      <c r="H39" s="13" t="s">
        <v>15</v>
      </c>
      <c r="I39" s="13" t="s">
        <v>16</v>
      </c>
      <c r="J39" s="13" t="s">
        <v>17</v>
      </c>
      <c r="K39" s="13" t="s">
        <v>18</v>
      </c>
      <c r="L39" s="13" t="s">
        <v>19</v>
      </c>
      <c r="M39" s="13" t="s">
        <v>20</v>
      </c>
      <c r="N39" s="50" t="s">
        <v>30</v>
      </c>
    </row>
    <row r="40" spans="2:14" ht="16" x14ac:dyDescent="0.2">
      <c r="B40" s="42"/>
      <c r="C40" s="43"/>
      <c r="D40" s="44"/>
      <c r="E40" s="45"/>
      <c r="F40" s="46"/>
      <c r="G40" s="47"/>
      <c r="H40" s="47"/>
      <c r="I40" s="27" t="str">
        <f>IF(OR(G40="",H40=""),"",10^(0.722762521*LOG10(D40/193.609)^2)*(G40+H40))</f>
        <v/>
      </c>
      <c r="J40" s="34"/>
      <c r="K40" s="34"/>
      <c r="L40" s="34"/>
      <c r="M40" s="16"/>
      <c r="N40" s="51"/>
    </row>
    <row r="41" spans="2:14" ht="17" x14ac:dyDescent="0.15">
      <c r="B41" s="24"/>
      <c r="C41" s="25"/>
      <c r="D41" s="24"/>
      <c r="E41" s="26"/>
      <c r="F41" s="24"/>
      <c r="G41" s="22"/>
      <c r="H41" s="22"/>
      <c r="I41" s="39" t="str">
        <f>IF(I40="","",I40*1.2)</f>
        <v/>
      </c>
      <c r="J41" s="27" t="str">
        <f>IF(J40&gt;0,J40*20,"")</f>
        <v/>
      </c>
      <c r="K41" s="23" t="str">
        <f>IF(K40="","",(K40*10)*N41)</f>
        <v/>
      </c>
      <c r="L41" s="23" t="str">
        <f>IF(ROUNDUP(L40,1)&gt;0,IF((80+(8-ROUNDUP(L40,1))*40)&lt;0,0,80+(8-ROUNDUP(L40,1))*40),"")</f>
        <v/>
      </c>
      <c r="M41" s="17" t="str">
        <f>IF(SUM(I41,J41,K41,L41)&gt;0,SUM(I41,J41,K41,L41),"")</f>
        <v/>
      </c>
      <c r="N41" s="53" t="str">
        <f>IF(SUM(G40:H40)="","",IF(D40="","",IF(D40&gt;193.609,1,IF(D40&lt;32,10^(0.722762521*LOG10(32/193.609)^2),10^(0.722762521*LOG10(D40/193.609)^2)))))</f>
        <v/>
      </c>
    </row>
    <row r="42" spans="2:14" ht="16" x14ac:dyDescent="0.2">
      <c r="B42" s="42"/>
      <c r="C42" s="43"/>
      <c r="D42" s="44"/>
      <c r="E42" s="45"/>
      <c r="F42" s="46"/>
      <c r="G42" s="47"/>
      <c r="H42" s="47"/>
      <c r="I42" s="27" t="str">
        <f>IF(OR(G42="",H42=""),"",10^(0.722762521*LOG10(D42/193.609)^2)*(G42+H42))</f>
        <v/>
      </c>
      <c r="J42" s="34"/>
      <c r="K42" s="34"/>
      <c r="L42" s="34"/>
      <c r="M42" s="16"/>
      <c r="N42" s="51"/>
    </row>
    <row r="43" spans="2:14" ht="17" x14ac:dyDescent="0.15">
      <c r="B43" s="24"/>
      <c r="C43" s="25"/>
      <c r="D43" s="24"/>
      <c r="E43" s="26"/>
      <c r="F43" s="24"/>
      <c r="G43" s="22"/>
      <c r="H43" s="22"/>
      <c r="I43" s="39" t="str">
        <f>IF(I42="","",I42*1.2)</f>
        <v/>
      </c>
      <c r="J43" s="27" t="str">
        <f>IF(J42&gt;0,J42*20,"")</f>
        <v/>
      </c>
      <c r="K43" s="23" t="str">
        <f>IF(K42="","",(K42*10)*N43)</f>
        <v/>
      </c>
      <c r="L43" s="23" t="str">
        <f>IF(ROUNDUP(L42,1)&gt;0,IF((80+(8-ROUNDUP(L42,1))*40)&lt;0,0,80+(8-ROUNDUP(L42,1))*40),"")</f>
        <v/>
      </c>
      <c r="M43" s="17" t="str">
        <f>IF(OR(I43="",J43="",K43="",L43=""),"",SUM(I43,J43,K43,L43))</f>
        <v/>
      </c>
      <c r="N43" s="53" t="str">
        <f>IF(SUM(G42:H42)="","",IF(D42="","",IF(D42&gt;193.609,1,IF(D42&lt;32,10^(0.722762521*LOG10(32/193.609)^2),10^(0.722762521*LOG10(D42/193.609)^2)))))</f>
        <v/>
      </c>
    </row>
    <row r="44" spans="2:14" ht="16" x14ac:dyDescent="0.2">
      <c r="B44" s="42"/>
      <c r="C44" s="43"/>
      <c r="D44" s="44"/>
      <c r="E44" s="45"/>
      <c r="F44" s="46"/>
      <c r="G44" s="47"/>
      <c r="H44" s="47"/>
      <c r="I44" s="27" t="str">
        <f>IF(OR(G44="",H44=""),"",10^(0.722762521*LOG10(D44/193.609)^2)*(G44+H44))</f>
        <v/>
      </c>
      <c r="J44" s="34"/>
      <c r="K44" s="34"/>
      <c r="L44" s="34"/>
      <c r="M44" s="16"/>
      <c r="N44" s="51"/>
    </row>
    <row r="45" spans="2:14" ht="17" x14ac:dyDescent="0.15">
      <c r="B45" s="24"/>
      <c r="C45" s="25"/>
      <c r="D45" s="24"/>
      <c r="E45" s="26"/>
      <c r="F45" s="24"/>
      <c r="G45" s="22"/>
      <c r="H45" s="22"/>
      <c r="I45" s="39" t="str">
        <f>IF(I44="","",I44*1.2)</f>
        <v/>
      </c>
      <c r="J45" s="27" t="str">
        <f>IF(J44&gt;0,J44*20,"")</f>
        <v/>
      </c>
      <c r="K45" s="23" t="str">
        <f>IF(K44="","",(K44*10)*N45)</f>
        <v/>
      </c>
      <c r="L45" s="23" t="str">
        <f>IF(ROUNDUP(L44,1)&gt;0,IF((80+(8-ROUNDUP(L44,1))*40)&lt;0,0,80+(8-ROUNDUP(L44,1))*40),"")</f>
        <v/>
      </c>
      <c r="M45" s="17" t="str">
        <f>IF(SUM(I45,J45,K45,L45)&gt;0,SUM(I45,J45,K45,L45),"")</f>
        <v/>
      </c>
      <c r="N45" s="53" t="str">
        <f>IF(SUM(G44:H44)="","",IF(D44="","",IF(D44&gt;193.609,1,IF(D44&lt;32,10^(0.722762521*LOG10(32/193.609)^2),10^(0.722762521*LOG10(D44/193.609)^2)))))</f>
        <v/>
      </c>
    </row>
    <row r="46" spans="2:14" ht="16" x14ac:dyDescent="0.2">
      <c r="B46" s="28"/>
      <c r="C46" s="29"/>
      <c r="D46" s="28"/>
      <c r="E46" s="30"/>
      <c r="F46" s="28"/>
      <c r="G46" s="28"/>
      <c r="H46" s="28"/>
      <c r="I46" s="28"/>
      <c r="J46" s="28"/>
      <c r="K46" s="56" t="s">
        <v>23</v>
      </c>
      <c r="L46" s="57"/>
      <c r="M46" s="18" t="str">
        <f>IF(SUM(M41,M43,M45)&gt;0,SUM(M41,M43,M45),"")</f>
        <v/>
      </c>
    </row>
  </sheetData>
  <mergeCells count="13">
    <mergeCell ref="B2:M2"/>
    <mergeCell ref="B3:M3"/>
    <mergeCell ref="B4:M4"/>
    <mergeCell ref="E5:H5"/>
    <mergeCell ref="B6:M6"/>
    <mergeCell ref="B38:D38"/>
    <mergeCell ref="K46:L46"/>
    <mergeCell ref="K8:M8"/>
    <mergeCell ref="B17:C17"/>
    <mergeCell ref="K25:L25"/>
    <mergeCell ref="K35:L35"/>
    <mergeCell ref="D8:E8"/>
    <mergeCell ref="B27:D27"/>
  </mergeCells>
  <pageMargins left="0.78740157499999996" right="0.78740157499999996" top="0.984251969" bottom="0.984251969" header="0.5" footer="0.5"/>
  <pageSetup paperSize="9" scale="78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46"/>
  <sheetViews>
    <sheetView showGridLines="0" showRowColHeaders="0" workbookViewId="0">
      <pane ySplit="15" topLeftCell="A16" activePane="bottomLeft" state="frozen"/>
      <selection activeCell="L50" sqref="L50"/>
      <selection pane="bottomLeft" activeCell="B19" sqref="B19"/>
    </sheetView>
  </sheetViews>
  <sheetFormatPr baseColWidth="10" defaultColWidth="9.1640625" defaultRowHeight="13" x14ac:dyDescent="0.15"/>
  <cols>
    <col min="1" max="1" width="1.83203125" customWidth="1"/>
    <col min="2" max="2" width="9.1640625" style="1"/>
    <col min="3" max="3" width="19.6640625" customWidth="1"/>
    <col min="4" max="4" width="8.1640625" style="1" customWidth="1"/>
    <col min="5" max="5" width="11.6640625" style="3" customWidth="1"/>
    <col min="6" max="6" width="9.1640625" style="1"/>
    <col min="7" max="10" width="7.33203125" style="1" customWidth="1"/>
    <col min="11" max="11" width="7.6640625" style="1" customWidth="1"/>
    <col min="12" max="12" width="9.1640625" style="1"/>
    <col min="13" max="13" width="8.1640625" style="1" customWidth="1"/>
    <col min="14" max="14" width="10.33203125" customWidth="1"/>
  </cols>
  <sheetData>
    <row r="1" spans="2:13" x14ac:dyDescent="0.15">
      <c r="B1"/>
      <c r="D1"/>
      <c r="E1"/>
      <c r="F1"/>
      <c r="G1"/>
      <c r="H1"/>
      <c r="I1"/>
      <c r="J1"/>
      <c r="K1"/>
      <c r="L1"/>
      <c r="M1"/>
    </row>
    <row r="2" spans="2:13" ht="22.5" customHeight="1" x14ac:dyDescent="0.15"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2:13" ht="19" x14ac:dyDescent="0.15">
      <c r="B3" s="62" t="s">
        <v>1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2:13" ht="20" x14ac:dyDescent="0.15">
      <c r="B4" s="63" t="s">
        <v>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2:13" ht="6.75" customHeight="1" x14ac:dyDescent="0.2">
      <c r="B5" s="5"/>
      <c r="C5" s="5"/>
      <c r="D5" s="5"/>
      <c r="E5" s="64"/>
      <c r="F5" s="64"/>
      <c r="G5" s="64"/>
      <c r="H5" s="64"/>
      <c r="I5" s="40"/>
      <c r="J5" s="5"/>
      <c r="K5" s="5"/>
      <c r="L5"/>
      <c r="M5"/>
    </row>
    <row r="6" spans="2:13" ht="22.5" customHeight="1" x14ac:dyDescent="0.15">
      <c r="B6" s="65" t="s">
        <v>24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2:13" x14ac:dyDescent="0.15">
      <c r="B7"/>
      <c r="D7"/>
      <c r="E7"/>
      <c r="F7"/>
      <c r="G7"/>
      <c r="H7"/>
      <c r="I7"/>
      <c r="J7"/>
      <c r="K7"/>
      <c r="L7"/>
      <c r="M7"/>
    </row>
    <row r="8" spans="2:13" ht="16" x14ac:dyDescent="0.2">
      <c r="B8"/>
      <c r="D8"/>
      <c r="E8"/>
      <c r="F8"/>
      <c r="G8"/>
      <c r="H8"/>
      <c r="I8"/>
      <c r="J8" s="6" t="s">
        <v>4</v>
      </c>
      <c r="K8" s="58"/>
      <c r="L8" s="58"/>
      <c r="M8" s="58"/>
    </row>
    <row r="9" spans="2:13" ht="9" customHeight="1" x14ac:dyDescent="0.2">
      <c r="B9"/>
      <c r="D9"/>
      <c r="E9"/>
      <c r="F9"/>
      <c r="G9"/>
      <c r="H9"/>
      <c r="I9"/>
      <c r="J9" s="6"/>
      <c r="K9" s="7"/>
      <c r="L9" s="7"/>
      <c r="M9" s="7"/>
    </row>
    <row r="10" spans="2:13" ht="16" x14ac:dyDescent="0.2">
      <c r="B10"/>
      <c r="D10"/>
      <c r="E10"/>
      <c r="F10"/>
      <c r="G10"/>
      <c r="H10"/>
      <c r="I10"/>
      <c r="J10"/>
      <c r="K10" s="8" t="s">
        <v>5</v>
      </c>
      <c r="L10"/>
      <c r="M10"/>
    </row>
    <row r="11" spans="2:13" ht="16" x14ac:dyDescent="0.2">
      <c r="B11"/>
      <c r="D11"/>
      <c r="E11"/>
      <c r="F11"/>
      <c r="G11"/>
      <c r="H11"/>
      <c r="I11"/>
      <c r="J11"/>
      <c r="K11" s="9"/>
      <c r="L11" s="10" t="s">
        <v>6</v>
      </c>
      <c r="M11" s="37" t="str">
        <f>M25</f>
        <v/>
      </c>
    </row>
    <row r="12" spans="2:13" ht="16" x14ac:dyDescent="0.2">
      <c r="B12"/>
      <c r="D12"/>
      <c r="E12"/>
      <c r="F12"/>
      <c r="G12"/>
      <c r="H12"/>
      <c r="I12"/>
      <c r="J12"/>
      <c r="K12" s="11"/>
      <c r="L12" s="12" t="s">
        <v>7</v>
      </c>
      <c r="M12" s="38" t="str">
        <f>M35</f>
        <v/>
      </c>
    </row>
    <row r="13" spans="2:13" ht="16" x14ac:dyDescent="0.2">
      <c r="B13"/>
      <c r="D13"/>
      <c r="E13"/>
      <c r="F13"/>
      <c r="G13"/>
      <c r="H13"/>
      <c r="I13"/>
      <c r="J13"/>
      <c r="K13" s="11"/>
      <c r="L13" s="12" t="s">
        <v>29</v>
      </c>
      <c r="M13" s="38" t="str">
        <f>M46</f>
        <v/>
      </c>
    </row>
    <row r="14" spans="2:13" ht="16" x14ac:dyDescent="0.2">
      <c r="B14"/>
      <c r="D14"/>
      <c r="E14"/>
      <c r="F14"/>
      <c r="G14"/>
      <c r="H14"/>
      <c r="I14"/>
      <c r="J14"/>
      <c r="K14" s="11"/>
      <c r="L14" s="12" t="s">
        <v>8</v>
      </c>
      <c r="M14" s="38" t="str">
        <f>IF(SUM(M11:M12)&gt;0,SUM(M11:M12),"")</f>
        <v/>
      </c>
    </row>
    <row r="17" spans="2:14" ht="16" x14ac:dyDescent="0.2">
      <c r="B17" s="59" t="s">
        <v>27</v>
      </c>
      <c r="C17" s="59"/>
      <c r="H17" s="4"/>
      <c r="I17" s="4"/>
      <c r="J17" s="4"/>
      <c r="K17" s="4"/>
      <c r="L17" s="4"/>
      <c r="M17" s="4"/>
    </row>
    <row r="18" spans="2:14" x14ac:dyDescent="0.15">
      <c r="B18" s="13" t="s">
        <v>9</v>
      </c>
      <c r="C18" s="14" t="s">
        <v>10</v>
      </c>
      <c r="D18" s="13" t="s">
        <v>11</v>
      </c>
      <c r="E18" s="15" t="s">
        <v>12</v>
      </c>
      <c r="F18" s="13" t="s">
        <v>13</v>
      </c>
      <c r="G18" s="13" t="s">
        <v>14</v>
      </c>
      <c r="H18" s="13" t="s">
        <v>15</v>
      </c>
      <c r="I18" s="13" t="s">
        <v>16</v>
      </c>
      <c r="J18" s="13" t="s">
        <v>17</v>
      </c>
      <c r="K18" s="13" t="s">
        <v>18</v>
      </c>
      <c r="L18" s="13" t="s">
        <v>19</v>
      </c>
      <c r="M18" s="13" t="s">
        <v>20</v>
      </c>
      <c r="N18" s="14" t="s">
        <v>30</v>
      </c>
    </row>
    <row r="19" spans="2:14" ht="16" x14ac:dyDescent="0.2">
      <c r="B19" s="32"/>
      <c r="C19" s="33"/>
      <c r="D19" s="34"/>
      <c r="E19" s="35"/>
      <c r="F19" s="32"/>
      <c r="G19" s="36"/>
      <c r="H19" s="36"/>
      <c r="I19" s="27" t="str">
        <f>IF(OR(G19="",H19=""),"",10^(0.722762521*LOG10(D19/193.609)^2)*(G19+H19))</f>
        <v/>
      </c>
      <c r="J19" s="34"/>
      <c r="K19" s="34"/>
      <c r="L19" s="34"/>
      <c r="M19" s="16"/>
      <c r="N19" s="51"/>
    </row>
    <row r="20" spans="2:14" ht="17" x14ac:dyDescent="0.15">
      <c r="B20" s="19"/>
      <c r="C20" s="20"/>
      <c r="D20" s="19"/>
      <c r="E20" s="21"/>
      <c r="F20" s="19"/>
      <c r="G20" s="22"/>
      <c r="H20" s="22"/>
      <c r="I20" s="39" t="str">
        <f>IF(I19="","",I19*1.2)</f>
        <v/>
      </c>
      <c r="J20" s="23" t="str">
        <f>IF(J19&gt;0,J19*20,"")</f>
        <v/>
      </c>
      <c r="K20" s="23" t="str">
        <f>IF(K19="","",(K19*10)*N20)</f>
        <v/>
      </c>
      <c r="L20" s="23" t="str">
        <f>IF(ROUNDUP(L19,1)&gt;0,IF((80+(8-ROUNDUP(L19,1))*40)&lt;0,0,80+(8-ROUNDUP(L19,1))*40),"")</f>
        <v/>
      </c>
      <c r="M20" s="17" t="str">
        <f>IF(SUM(I20,J20,K20,L20)&gt;0,SUM(I20,J20,K20,L20),"")</f>
        <v/>
      </c>
      <c r="N20" s="54" t="str">
        <f>IF(SUM(G19:H19)="","",IF(D19="","",IF(D19&gt;193.609,1,IF(D19&lt;32,10^(0.722762521*LOG10(32/193.609)^2),10^(0.722762521*LOG10(D19/193.609)^2)))))</f>
        <v/>
      </c>
    </row>
    <row r="21" spans="2:14" ht="16" x14ac:dyDescent="0.2">
      <c r="B21" s="32"/>
      <c r="C21" s="33"/>
      <c r="D21" s="34"/>
      <c r="E21" s="35"/>
      <c r="F21" s="32"/>
      <c r="G21" s="36"/>
      <c r="H21" s="36"/>
      <c r="I21" s="27" t="str">
        <f>IF(OR(G21="",H21=""),"",10^(0.722762521*LOG10(D21/193.609)^2)*(G21+H21))</f>
        <v/>
      </c>
      <c r="J21" s="34"/>
      <c r="K21" s="34"/>
      <c r="L21" s="34"/>
      <c r="M21" s="16"/>
      <c r="N21" s="52" t="s">
        <v>21</v>
      </c>
    </row>
    <row r="22" spans="2:14" ht="17" x14ac:dyDescent="0.15">
      <c r="B22" s="24"/>
      <c r="C22" s="25"/>
      <c r="D22" s="24"/>
      <c r="E22" s="26"/>
      <c r="F22" s="24"/>
      <c r="G22" s="22"/>
      <c r="H22" s="22"/>
      <c r="I22" s="39" t="str">
        <f>IF(I21="","",I21*1.2)</f>
        <v/>
      </c>
      <c r="J22" s="27" t="str">
        <f>IF(J21&gt;0,J21*20,"")</f>
        <v/>
      </c>
      <c r="K22" s="23" t="str">
        <f>IF(K21="","",(K21*10)*N22)</f>
        <v/>
      </c>
      <c r="L22" s="23" t="str">
        <f>IF(ROUNDUP(L21,1)&gt;0,IF((80+(8-ROUNDUP(L21,1))*40)&lt;0,0,80+(8-ROUNDUP(L21,1))*40),"")</f>
        <v/>
      </c>
      <c r="M22" s="17" t="str">
        <f>IF(SUM(I22,J22,K22,L22)&gt;0,SUM(I22,J22,K22,L22),"")</f>
        <v/>
      </c>
      <c r="N22" s="54" t="str">
        <f>IF(SUM(G21:H21)="","",IF(D21="","",IF(D21&gt;193.609,1,IF(D21&lt;32,10^(0.722762521*LOG10(32/193.609)^2),10^(0.722762521*LOG10(D21/193.609)^2)))))</f>
        <v/>
      </c>
    </row>
    <row r="23" spans="2:14" ht="16" x14ac:dyDescent="0.2">
      <c r="B23" s="32"/>
      <c r="C23" s="33"/>
      <c r="D23" s="34"/>
      <c r="E23" s="35"/>
      <c r="F23" s="32"/>
      <c r="G23" s="36"/>
      <c r="H23" s="36"/>
      <c r="I23" s="27" t="str">
        <f>IF(OR(G23="",H23=""),"",10^(0.722762521*LOG10(D23/193.609)^2)*(G23+H23))</f>
        <v/>
      </c>
      <c r="J23" s="34"/>
      <c r="K23" s="34"/>
      <c r="L23" s="34"/>
      <c r="M23" s="16"/>
      <c r="N23" s="51"/>
    </row>
    <row r="24" spans="2:14" ht="17" x14ac:dyDescent="0.15">
      <c r="B24" s="24"/>
      <c r="C24" s="25"/>
      <c r="D24" s="24"/>
      <c r="E24" s="26"/>
      <c r="F24" s="24"/>
      <c r="G24" s="22"/>
      <c r="H24" s="22"/>
      <c r="I24" s="39" t="str">
        <f>IF(I23="","",I23*1.2)</f>
        <v/>
      </c>
      <c r="J24" s="27" t="str">
        <f>IF(J23&gt;0,J23*20,"")</f>
        <v/>
      </c>
      <c r="K24" s="23" t="str">
        <f>IF(K23="","",(K23*10)*N24)</f>
        <v/>
      </c>
      <c r="L24" s="23" t="str">
        <f>IF(ROUNDUP(L23,1)&gt;0,IF((80+(8-ROUNDUP(L23,1))*40)&lt;0,0,80+(8-ROUNDUP(L23,1))*40),"")</f>
        <v/>
      </c>
      <c r="M24" s="17" t="str">
        <f>IF(SUM(I24,J24,K24,L24)&gt;0,SUM(I24,J24,K24,L24),"")</f>
        <v/>
      </c>
      <c r="N24" s="54" t="str">
        <f>IF(SUM(G23:H23)="","",IF(D23="","",IF(D23&gt;193.609,1,IF(D23&lt;32,10^(0.722762521*LOG10(32/193.609)^2),10^(0.722762521*LOG10(D23/193.609)^2)))))</f>
        <v/>
      </c>
    </row>
    <row r="25" spans="2:14" ht="16" x14ac:dyDescent="0.2">
      <c r="B25" s="28"/>
      <c r="C25" s="29"/>
      <c r="D25" s="28"/>
      <c r="E25" s="30"/>
      <c r="F25" s="28"/>
      <c r="G25" s="28"/>
      <c r="H25" s="28"/>
      <c r="I25" s="28"/>
      <c r="J25" s="28"/>
      <c r="K25" s="56" t="s">
        <v>22</v>
      </c>
      <c r="L25" s="57"/>
      <c r="M25" s="18" t="str">
        <f>IF(SUM(M20,M22,M24)&gt;0,SUM(M20,M22,M24),"")</f>
        <v/>
      </c>
    </row>
    <row r="26" spans="2:14" x14ac:dyDescent="0.15">
      <c r="E26" s="2"/>
    </row>
    <row r="27" spans="2:14" ht="16" x14ac:dyDescent="0.2">
      <c r="B27" s="55" t="s">
        <v>31</v>
      </c>
      <c r="C27" s="55"/>
      <c r="D27" s="55"/>
    </row>
    <row r="28" spans="2:14" x14ac:dyDescent="0.15">
      <c r="B28" s="13" t="s">
        <v>9</v>
      </c>
      <c r="C28" s="14" t="s">
        <v>10</v>
      </c>
      <c r="D28" s="13" t="s">
        <v>11</v>
      </c>
      <c r="E28" s="15" t="s">
        <v>12</v>
      </c>
      <c r="F28" s="13" t="s">
        <v>13</v>
      </c>
      <c r="G28" s="13" t="s">
        <v>14</v>
      </c>
      <c r="H28" s="13" t="s">
        <v>15</v>
      </c>
      <c r="I28" s="13" t="s">
        <v>16</v>
      </c>
      <c r="J28" s="13" t="s">
        <v>17</v>
      </c>
      <c r="K28" s="13" t="s">
        <v>18</v>
      </c>
      <c r="L28" s="13" t="s">
        <v>19</v>
      </c>
      <c r="M28" s="13" t="s">
        <v>20</v>
      </c>
      <c r="N28" s="14" t="s">
        <v>30</v>
      </c>
    </row>
    <row r="29" spans="2:14" ht="16" x14ac:dyDescent="0.2">
      <c r="B29" s="32"/>
      <c r="C29" s="33"/>
      <c r="D29" s="34"/>
      <c r="E29" s="35"/>
      <c r="F29" s="32"/>
      <c r="G29" s="36"/>
      <c r="H29" s="36"/>
      <c r="I29" s="27" t="str">
        <f>IF(OR(G29="",H29=""),"",10^(0.722762521*LOG10(D29/193.609)^2)*(G29+H29))</f>
        <v/>
      </c>
      <c r="J29" s="34"/>
      <c r="K29" s="34"/>
      <c r="L29" s="34"/>
      <c r="M29" s="16"/>
      <c r="N29" s="51"/>
    </row>
    <row r="30" spans="2:14" ht="17" x14ac:dyDescent="0.15">
      <c r="B30" s="24"/>
      <c r="C30" s="25"/>
      <c r="D30" s="24"/>
      <c r="E30" s="26"/>
      <c r="F30" s="24"/>
      <c r="G30" s="22"/>
      <c r="H30" s="22"/>
      <c r="I30" s="39" t="str">
        <f>IF(I29="","",I29*1.2)</f>
        <v/>
      </c>
      <c r="J30" s="27" t="str">
        <f>IF(J29&gt;0,J29*20,"")</f>
        <v/>
      </c>
      <c r="K30" s="23" t="str">
        <f>IF(K29="","",(K29*10)*N30)</f>
        <v/>
      </c>
      <c r="L30" s="23" t="str">
        <f>IF(ROUNDUP(L29,1)&gt;0,IF((80+(8-ROUNDUP(L29,1))*40)&lt;0,0,80+(8-ROUNDUP(L29,1))*40),"")</f>
        <v/>
      </c>
      <c r="M30" s="17" t="str">
        <f>IF(SUM(I30,J30,K30,L30)&gt;0,SUM(I30,J30,K30,L30),"")</f>
        <v/>
      </c>
      <c r="N30" s="54" t="str">
        <f>IF(SUM(G29:H29)="","",IF(D29="","",IF(D29&gt;193.609,1,IF(D29&lt;32,10^(0.722762521*LOG10(32/193.609)^2),10^(0.722762521*LOG10(D29/193.609)^2)))))</f>
        <v/>
      </c>
    </row>
    <row r="31" spans="2:14" ht="16" x14ac:dyDescent="0.2">
      <c r="B31" s="32"/>
      <c r="C31" s="33"/>
      <c r="D31" s="34"/>
      <c r="E31" s="35"/>
      <c r="F31" s="32"/>
      <c r="G31" s="36"/>
      <c r="H31" s="36"/>
      <c r="I31" s="27" t="str">
        <f>IF(OR(G31="",H31=""),"",10^(0.722762521*LOG10(D31/193.609)^2)*(G31+H31))</f>
        <v/>
      </c>
      <c r="J31" s="34"/>
      <c r="K31" s="34"/>
      <c r="L31" s="34"/>
      <c r="M31" s="16"/>
      <c r="N31" s="51"/>
    </row>
    <row r="32" spans="2:14" ht="17" x14ac:dyDescent="0.15">
      <c r="B32" s="24"/>
      <c r="C32" s="25"/>
      <c r="D32" s="24"/>
      <c r="E32" s="26"/>
      <c r="F32" s="24"/>
      <c r="G32" s="22"/>
      <c r="H32" s="22"/>
      <c r="I32" s="39" t="str">
        <f>IF(I31="","",I31*1.2)</f>
        <v/>
      </c>
      <c r="J32" s="27" t="str">
        <f>IF(J31&gt;0,J31*20,"")</f>
        <v/>
      </c>
      <c r="K32" s="23" t="str">
        <f>IF(K31="","",(K31*10)*N32)</f>
        <v/>
      </c>
      <c r="L32" s="23" t="str">
        <f>IF(ROUNDUP(L31,1)&gt;0,IF((80+(8-ROUNDUP(L31,1))*40)&lt;0,0,80+(8-ROUNDUP(L31,1))*40),"")</f>
        <v/>
      </c>
      <c r="M32" s="17" t="str">
        <f>IF(SUM(I32,J32,K32,L32)&gt;0,SUM(I32,J32,K32,L32),"")</f>
        <v/>
      </c>
      <c r="N32" s="54" t="str">
        <f>IF(SUM(G31:H31)="","",IF(D31="","",IF(D31&gt;193.609,1,IF(D31&lt;32,10^(0.722762521*LOG10(32/193.609)^2),10^(0.722762521*LOG10(D31/193.609)^2)))))</f>
        <v/>
      </c>
    </row>
    <row r="33" spans="2:14" ht="16" x14ac:dyDescent="0.2">
      <c r="B33" s="32"/>
      <c r="C33" s="33"/>
      <c r="D33" s="34"/>
      <c r="E33" s="35"/>
      <c r="F33" s="32"/>
      <c r="G33" s="36"/>
      <c r="H33" s="36"/>
      <c r="I33" s="27" t="str">
        <f>IF(OR(G33="",H33=""),"",10^(0.722762521*LOG10(D33/193.609)^2)*(G33+H33))</f>
        <v/>
      </c>
      <c r="J33" s="34"/>
      <c r="K33" s="34"/>
      <c r="L33" s="34"/>
      <c r="M33" s="16"/>
      <c r="N33" s="51"/>
    </row>
    <row r="34" spans="2:14" ht="17" x14ac:dyDescent="0.15">
      <c r="B34" s="24"/>
      <c r="C34" s="25"/>
      <c r="D34" s="24"/>
      <c r="E34" s="26"/>
      <c r="F34" s="24"/>
      <c r="G34" s="22"/>
      <c r="H34" s="22"/>
      <c r="I34" s="39" t="str">
        <f>IF(I33="","",I33*1.2)</f>
        <v/>
      </c>
      <c r="J34" s="27" t="str">
        <f>IF(J33&gt;0,J33*20,"")</f>
        <v/>
      </c>
      <c r="K34" s="23" t="str">
        <f>IF(K33="","",(K33*10)*N34)</f>
        <v/>
      </c>
      <c r="L34" s="23" t="str">
        <f>IF(ROUNDUP(L33,1)&gt;0,IF((80+(8-ROUNDUP(L33,1))*40)&lt;0,0,80+(8-ROUNDUP(L33,1))*40),"")</f>
        <v/>
      </c>
      <c r="M34" s="17" t="str">
        <f>IF(SUM(I34,J34,K34,L34)&gt;0,SUM(I34,J34,K34,L34),"")</f>
        <v/>
      </c>
      <c r="N34" s="54" t="str">
        <f>IF(SUM(G33:H33)="","",IF(D33="","",IF(D33&gt;193.609,1,IF(D33&lt;32,10^(0.722762521*LOG10(32/193.609)^2),10^(0.722762521*LOG10(D33/193.609)^2)))))</f>
        <v/>
      </c>
    </row>
    <row r="35" spans="2:14" ht="16" x14ac:dyDescent="0.2">
      <c r="B35" s="28"/>
      <c r="C35" s="29"/>
      <c r="D35" s="28"/>
      <c r="E35" s="30"/>
      <c r="F35" s="28"/>
      <c r="G35" s="28"/>
      <c r="H35" s="28"/>
      <c r="I35" s="28"/>
      <c r="J35" s="28"/>
      <c r="K35" s="56" t="s">
        <v>23</v>
      </c>
      <c r="L35" s="57"/>
      <c r="M35" s="18" t="str">
        <f>IF(SUM(M30,M32,M34)&gt;0,SUM(M30,M32,M34),"")</f>
        <v/>
      </c>
    </row>
    <row r="37" spans="2:14" x14ac:dyDescent="0.15">
      <c r="E37" s="2"/>
    </row>
    <row r="38" spans="2:14" ht="16" x14ac:dyDescent="0.2">
      <c r="B38" s="55" t="s">
        <v>28</v>
      </c>
      <c r="C38" s="55"/>
      <c r="D38" s="55"/>
    </row>
    <row r="39" spans="2:14" x14ac:dyDescent="0.15">
      <c r="B39" s="13" t="s">
        <v>9</v>
      </c>
      <c r="C39" s="14" t="s">
        <v>10</v>
      </c>
      <c r="D39" s="13" t="s">
        <v>11</v>
      </c>
      <c r="E39" s="15" t="s">
        <v>12</v>
      </c>
      <c r="F39" s="13" t="s">
        <v>13</v>
      </c>
      <c r="G39" s="13" t="s">
        <v>14</v>
      </c>
      <c r="H39" s="13" t="s">
        <v>15</v>
      </c>
      <c r="I39" s="13" t="s">
        <v>16</v>
      </c>
      <c r="J39" s="13" t="s">
        <v>17</v>
      </c>
      <c r="K39" s="13" t="s">
        <v>18</v>
      </c>
      <c r="L39" s="13" t="s">
        <v>19</v>
      </c>
      <c r="M39" s="13" t="s">
        <v>20</v>
      </c>
      <c r="N39" s="14" t="s">
        <v>30</v>
      </c>
    </row>
    <row r="40" spans="2:14" ht="16" x14ac:dyDescent="0.2">
      <c r="B40" s="32"/>
      <c r="C40" s="33"/>
      <c r="D40" s="34"/>
      <c r="E40" s="35"/>
      <c r="F40" s="32"/>
      <c r="G40" s="36"/>
      <c r="H40" s="36"/>
      <c r="I40" s="27" t="str">
        <f>IF(OR(G40="",H40=""),"",10^(0.722762521*LOG10(D40/193.609)^2)*(G40+H40))</f>
        <v/>
      </c>
      <c r="J40" s="34"/>
      <c r="K40" s="34"/>
      <c r="L40" s="34"/>
      <c r="M40" s="16"/>
      <c r="N40" s="51"/>
    </row>
    <row r="41" spans="2:14" ht="17" x14ac:dyDescent="0.15">
      <c r="B41" s="24"/>
      <c r="C41" s="25"/>
      <c r="D41" s="24"/>
      <c r="E41" s="26"/>
      <c r="F41" s="24"/>
      <c r="G41" s="22"/>
      <c r="H41" s="22"/>
      <c r="I41" s="39" t="str">
        <f>IF(I40="","",I40*1.2)</f>
        <v/>
      </c>
      <c r="J41" s="27" t="str">
        <f>IF(J40&gt;0,J40*20,"")</f>
        <v/>
      </c>
      <c r="K41" s="23" t="str">
        <f>IF(K40="","",(K40*10)*N41)</f>
        <v/>
      </c>
      <c r="L41" s="23" t="str">
        <f>IF(ROUNDUP(L40,1)&gt;0,IF((80+(8-ROUNDUP(L40,1))*40)&lt;0,0,80+(8-ROUNDUP(L40,1))*40),"")</f>
        <v/>
      </c>
      <c r="M41" s="17" t="str">
        <f>IF(SUM(I41,J41,K41,L41)&gt;0,SUM(I41,J41,K41,L41),"")</f>
        <v/>
      </c>
      <c r="N41" s="54" t="str">
        <f>IF(SUM(G40:H40)="","",IF(D40="","",IF(D40&gt;193.609,1,IF(D40&lt;32,10^(0.722762521*LOG10(32/193.609)^2),10^(0.722762521*LOG10(D40/193.609)^2)))))</f>
        <v/>
      </c>
    </row>
    <row r="42" spans="2:14" ht="16" x14ac:dyDescent="0.2">
      <c r="B42" s="32"/>
      <c r="C42" s="33"/>
      <c r="D42" s="34"/>
      <c r="E42" s="35"/>
      <c r="F42" s="32"/>
      <c r="G42" s="36"/>
      <c r="H42" s="36"/>
      <c r="I42" s="27" t="str">
        <f>IF(OR(G42="",H42=""),"",10^(0.722762521*LOG10(D42/193.609)^2)*(G42+H42))</f>
        <v/>
      </c>
      <c r="J42" s="34"/>
      <c r="K42" s="34"/>
      <c r="L42" s="34"/>
      <c r="M42" s="16"/>
      <c r="N42" s="51"/>
    </row>
    <row r="43" spans="2:14" ht="17" x14ac:dyDescent="0.15">
      <c r="B43" s="24"/>
      <c r="C43" s="25"/>
      <c r="D43" s="24"/>
      <c r="E43" s="26"/>
      <c r="F43" s="24"/>
      <c r="G43" s="22"/>
      <c r="H43" s="22"/>
      <c r="I43" s="39" t="str">
        <f>IF(I42="","",I42*1.2)</f>
        <v/>
      </c>
      <c r="J43" s="27" t="str">
        <f>IF(J42&gt;0,J42*20,"")</f>
        <v/>
      </c>
      <c r="K43" s="23" t="str">
        <f>IF(K42="","",(K42*10)*N43)</f>
        <v/>
      </c>
      <c r="L43" s="23" t="str">
        <f>IF(ROUNDUP(L42,1)&gt;0,IF((80+(8-ROUNDUP(L42,1))*40)&lt;0,0,80+(8-ROUNDUP(L42,1))*40),"")</f>
        <v/>
      </c>
      <c r="M43" s="17" t="str">
        <f>IF(SUM(I43,J43,K43,L43)&gt;0,SUM(I43,J43,K43,L43),"")</f>
        <v/>
      </c>
      <c r="N43" s="54" t="str">
        <f>IF(SUM(G42:H42)="","",IF(D42="","",IF(D42&gt;193.609,1,IF(D42&lt;32,10^(0.722762521*LOG10(32/193.609)^2),10^(0.722762521*LOG10(D42/193.609)^2)))))</f>
        <v/>
      </c>
    </row>
    <row r="44" spans="2:14" ht="16" x14ac:dyDescent="0.2">
      <c r="B44" s="32"/>
      <c r="C44" s="33"/>
      <c r="D44" s="34"/>
      <c r="E44" s="35"/>
      <c r="F44" s="32"/>
      <c r="G44" s="36"/>
      <c r="H44" s="36"/>
      <c r="I44" s="27" t="str">
        <f>IF(OR(G44="",H44=""),"",10^(0.722762521*LOG10(D44/193.609)^2)*(G44+H44))</f>
        <v/>
      </c>
      <c r="J44" s="34"/>
      <c r="K44" s="34"/>
      <c r="L44" s="34"/>
      <c r="M44" s="16"/>
      <c r="N44" s="51"/>
    </row>
    <row r="45" spans="2:14" ht="17" x14ac:dyDescent="0.15">
      <c r="B45" s="24"/>
      <c r="C45" s="25"/>
      <c r="D45" s="24"/>
      <c r="E45" s="26"/>
      <c r="F45" s="24"/>
      <c r="G45" s="22"/>
      <c r="H45" s="22"/>
      <c r="I45" s="39" t="str">
        <f>IF(I44="","",I44*1.2)</f>
        <v/>
      </c>
      <c r="J45" s="27" t="str">
        <f>IF(J44&gt;0,J44*20,"")</f>
        <v/>
      </c>
      <c r="K45" s="23" t="str">
        <f>IF(K44="","",(K44*10)*N45)</f>
        <v/>
      </c>
      <c r="L45" s="23" t="str">
        <f>IF(ROUNDUP(L44,1)&gt;0,IF((80+(8-ROUNDUP(L44,1))*40)&lt;0,0,80+(8-ROUNDUP(L44,1))*40),"")</f>
        <v/>
      </c>
      <c r="M45" s="17" t="str">
        <f>IF(SUM(I45,J45,K45,L45)&gt;0,SUM(I45,J45,K45,L45),"")</f>
        <v/>
      </c>
      <c r="N45" s="54" t="str">
        <f>IF(SUM(G44:H44)="","",IF(D44="","",IF(D44&gt;193.609,1,IF(D44&lt;32,10^(0.722762521*LOG10(32/193.609)^2),10^(0.722762521*LOG10(D44/193.609)^2)))))</f>
        <v/>
      </c>
    </row>
    <row r="46" spans="2:14" ht="16" x14ac:dyDescent="0.2">
      <c r="B46" s="28"/>
      <c r="C46" s="29"/>
      <c r="D46" s="28"/>
      <c r="E46" s="30"/>
      <c r="F46" s="28"/>
      <c r="G46" s="28"/>
      <c r="H46" s="28"/>
      <c r="I46" s="28"/>
      <c r="J46" s="28"/>
      <c r="K46" s="56" t="s">
        <v>23</v>
      </c>
      <c r="L46" s="57"/>
      <c r="M46" s="18" t="str">
        <f>IF(SUM(M41,M43,M45)&gt;0,SUM(M41,M43,M45),"")</f>
        <v/>
      </c>
    </row>
  </sheetData>
  <mergeCells count="12">
    <mergeCell ref="B2:M2"/>
    <mergeCell ref="B3:M3"/>
    <mergeCell ref="B4:M4"/>
    <mergeCell ref="E5:H5"/>
    <mergeCell ref="B6:M6"/>
    <mergeCell ref="B38:D38"/>
    <mergeCell ref="K46:L46"/>
    <mergeCell ref="K8:M8"/>
    <mergeCell ref="B17:C17"/>
    <mergeCell ref="K25:L25"/>
    <mergeCell ref="K35:L35"/>
    <mergeCell ref="B27:D27"/>
  </mergeCells>
  <pageMargins left="0.78740157499999996" right="0.78740157499999996" top="0.984251969" bottom="0.984251969" header="0.5" footer="0.5"/>
  <pageSetup paperSize="9" scale="7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46"/>
  <sheetViews>
    <sheetView showGridLines="0" showRowColHeaders="0" workbookViewId="0">
      <pane ySplit="15" topLeftCell="A16" activePane="bottomLeft" state="frozen"/>
      <selection activeCell="L50" sqref="L50"/>
      <selection pane="bottomLeft" activeCell="B19" sqref="B19"/>
    </sheetView>
  </sheetViews>
  <sheetFormatPr baseColWidth="10" defaultColWidth="9.1640625" defaultRowHeight="13" x14ac:dyDescent="0.15"/>
  <cols>
    <col min="1" max="1" width="1.83203125" customWidth="1"/>
    <col min="2" max="2" width="9.1640625" style="1"/>
    <col min="3" max="3" width="19.6640625" customWidth="1"/>
    <col min="4" max="4" width="8.1640625" style="1" customWidth="1"/>
    <col min="5" max="5" width="11.6640625" style="3" customWidth="1"/>
    <col min="6" max="6" width="9.1640625" style="1"/>
    <col min="7" max="10" width="7.33203125" style="1" customWidth="1"/>
    <col min="11" max="11" width="7.6640625" style="1" customWidth="1"/>
    <col min="12" max="12" width="9.1640625" style="1"/>
    <col min="13" max="13" width="8.1640625" style="1" customWidth="1"/>
    <col min="14" max="14" width="10.33203125" customWidth="1"/>
  </cols>
  <sheetData>
    <row r="1" spans="2:13" x14ac:dyDescent="0.15">
      <c r="B1"/>
      <c r="D1"/>
      <c r="E1"/>
      <c r="F1"/>
      <c r="G1"/>
      <c r="H1"/>
      <c r="I1"/>
      <c r="J1"/>
      <c r="K1"/>
      <c r="L1"/>
      <c r="M1"/>
    </row>
    <row r="2" spans="2:13" ht="22.5" customHeight="1" x14ac:dyDescent="0.15"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2:13" ht="19" x14ac:dyDescent="0.15">
      <c r="B3" s="62" t="s">
        <v>1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2:13" ht="20" x14ac:dyDescent="0.15">
      <c r="B4" s="63" t="s">
        <v>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2:13" ht="6.75" customHeight="1" x14ac:dyDescent="0.2">
      <c r="B5" s="5"/>
      <c r="C5" s="5"/>
      <c r="D5" s="5"/>
      <c r="E5" s="64"/>
      <c r="F5" s="64"/>
      <c r="G5" s="64"/>
      <c r="H5" s="64"/>
      <c r="I5" s="40"/>
      <c r="J5" s="5"/>
      <c r="K5" s="5"/>
      <c r="L5"/>
      <c r="M5"/>
    </row>
    <row r="6" spans="2:13" ht="22.5" customHeight="1" x14ac:dyDescent="0.15">
      <c r="B6" s="65" t="s">
        <v>25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2:13" x14ac:dyDescent="0.15">
      <c r="B7"/>
      <c r="D7"/>
      <c r="E7"/>
      <c r="F7"/>
      <c r="G7"/>
      <c r="H7"/>
      <c r="I7"/>
      <c r="J7"/>
      <c r="K7"/>
      <c r="L7"/>
      <c r="M7"/>
    </row>
    <row r="8" spans="2:13" ht="16" x14ac:dyDescent="0.2">
      <c r="B8"/>
      <c r="D8"/>
      <c r="E8"/>
      <c r="F8"/>
      <c r="G8"/>
      <c r="H8"/>
      <c r="I8"/>
      <c r="J8" s="6" t="s">
        <v>4</v>
      </c>
      <c r="K8" s="58"/>
      <c r="L8" s="58"/>
      <c r="M8" s="58"/>
    </row>
    <row r="9" spans="2:13" ht="9" customHeight="1" x14ac:dyDescent="0.2">
      <c r="B9"/>
      <c r="D9"/>
      <c r="E9"/>
      <c r="F9"/>
      <c r="G9"/>
      <c r="H9"/>
      <c r="I9"/>
      <c r="J9" s="6"/>
      <c r="K9" s="7"/>
      <c r="L9" s="7"/>
      <c r="M9" s="7"/>
    </row>
    <row r="10" spans="2:13" ht="16" x14ac:dyDescent="0.2">
      <c r="B10"/>
      <c r="D10"/>
      <c r="E10"/>
      <c r="F10"/>
      <c r="G10"/>
      <c r="H10"/>
      <c r="I10"/>
      <c r="J10"/>
      <c r="K10" s="8" t="s">
        <v>5</v>
      </c>
      <c r="L10"/>
      <c r="M10"/>
    </row>
    <row r="11" spans="2:13" ht="16" x14ac:dyDescent="0.2">
      <c r="B11"/>
      <c r="D11"/>
      <c r="E11"/>
      <c r="F11"/>
      <c r="G11"/>
      <c r="H11"/>
      <c r="I11"/>
      <c r="J11"/>
      <c r="K11" s="9"/>
      <c r="L11" s="10" t="s">
        <v>6</v>
      </c>
      <c r="M11" s="37" t="str">
        <f>M25</f>
        <v/>
      </c>
    </row>
    <row r="12" spans="2:13" ht="16" x14ac:dyDescent="0.2">
      <c r="B12"/>
      <c r="D12"/>
      <c r="E12"/>
      <c r="F12"/>
      <c r="G12"/>
      <c r="H12"/>
      <c r="I12"/>
      <c r="J12"/>
      <c r="K12" s="11"/>
      <c r="L12" s="12" t="s">
        <v>7</v>
      </c>
      <c r="M12" s="38" t="str">
        <f>M35</f>
        <v/>
      </c>
    </row>
    <row r="13" spans="2:13" ht="16" x14ac:dyDescent="0.2">
      <c r="B13"/>
      <c r="D13"/>
      <c r="E13"/>
      <c r="F13"/>
      <c r="G13"/>
      <c r="H13"/>
      <c r="I13"/>
      <c r="J13"/>
      <c r="K13" s="11"/>
      <c r="L13" s="12" t="s">
        <v>29</v>
      </c>
      <c r="M13" s="38" t="str">
        <f>M46</f>
        <v/>
      </c>
    </row>
    <row r="14" spans="2:13" ht="16" x14ac:dyDescent="0.2">
      <c r="B14"/>
      <c r="D14"/>
      <c r="E14"/>
      <c r="F14"/>
      <c r="G14"/>
      <c r="H14"/>
      <c r="I14"/>
      <c r="J14"/>
      <c r="K14" s="11"/>
      <c r="L14" s="12" t="s">
        <v>8</v>
      </c>
      <c r="M14" s="38" t="str">
        <f>IF(SUM(M11:M12)&gt;0,SUM(M11:M12),"")</f>
        <v/>
      </c>
    </row>
    <row r="17" spans="2:15" ht="16" x14ac:dyDescent="0.2">
      <c r="B17" s="59" t="s">
        <v>27</v>
      </c>
      <c r="C17" s="59"/>
      <c r="H17" s="4"/>
      <c r="I17" s="4"/>
      <c r="J17" s="4"/>
      <c r="K17" s="4"/>
      <c r="L17" s="4"/>
      <c r="M17" s="4"/>
    </row>
    <row r="18" spans="2:15" x14ac:dyDescent="0.15">
      <c r="B18" s="13" t="s">
        <v>9</v>
      </c>
      <c r="C18" s="14" t="s">
        <v>10</v>
      </c>
      <c r="D18" s="13" t="s">
        <v>11</v>
      </c>
      <c r="E18" s="15" t="s">
        <v>12</v>
      </c>
      <c r="F18" s="13" t="s">
        <v>13</v>
      </c>
      <c r="G18" s="13" t="s">
        <v>14</v>
      </c>
      <c r="H18" s="13" t="s">
        <v>15</v>
      </c>
      <c r="I18" s="13" t="s">
        <v>16</v>
      </c>
      <c r="J18" s="13" t="s">
        <v>17</v>
      </c>
      <c r="K18" s="13" t="s">
        <v>18</v>
      </c>
      <c r="L18" s="13" t="s">
        <v>19</v>
      </c>
      <c r="M18" s="13" t="s">
        <v>20</v>
      </c>
      <c r="N18" s="14" t="s">
        <v>30</v>
      </c>
    </row>
    <row r="19" spans="2:15" ht="16" x14ac:dyDescent="0.2">
      <c r="B19" s="32"/>
      <c r="C19" s="33"/>
      <c r="D19" s="34"/>
      <c r="E19" s="35"/>
      <c r="F19" s="32"/>
      <c r="G19" s="36"/>
      <c r="H19" s="36"/>
      <c r="I19" s="27" t="str">
        <f>IF(OR(G19="",H19=""),"",10^(0.787004341 *LOG10(D19/153.757)^2)*(G19+H19))</f>
        <v/>
      </c>
      <c r="J19" s="34"/>
      <c r="K19" s="34"/>
      <c r="L19" s="34"/>
      <c r="M19" s="16"/>
      <c r="N19" s="51"/>
    </row>
    <row r="20" spans="2:15" ht="17" x14ac:dyDescent="0.15">
      <c r="B20" s="19"/>
      <c r="C20" s="20"/>
      <c r="D20" s="19"/>
      <c r="E20" s="21"/>
      <c r="F20" s="19"/>
      <c r="G20" s="22"/>
      <c r="H20" s="22"/>
      <c r="I20" s="39" t="str">
        <f>IF(I19="","",I19*1.2)</f>
        <v/>
      </c>
      <c r="J20" s="23" t="str">
        <f>IF(J19&gt;0,J19*20,"")</f>
        <v/>
      </c>
      <c r="K20" s="23" t="str">
        <f>IF(K19="","",(K19*10)*N20)</f>
        <v/>
      </c>
      <c r="L20" s="23" t="str">
        <f>IF(ROUNDUP(L19,1)&gt;0,IF((80+(8-ROUNDUP(L19,1))*40)&lt;0,0,80+(8-ROUNDUP(L19,1))*40),"")</f>
        <v/>
      </c>
      <c r="M20" s="17" t="str">
        <f>IF(SUM(I20,J20,K20,L20)&gt;0,SUM(I20,J20,K20,L20),"")</f>
        <v/>
      </c>
      <c r="N20" s="54" t="str">
        <f>IF(SUM(G19:H19)="","",IF(D19="","",IF(D19&gt;193.609,1,IF(D19&lt;32,10^(0.722762521*LOG10(32/193.609)^2),10^(0.722762521*LOG10(D19/193.609)^2)))))</f>
        <v/>
      </c>
    </row>
    <row r="21" spans="2:15" ht="16" x14ac:dyDescent="0.2">
      <c r="B21" s="32"/>
      <c r="C21" s="33"/>
      <c r="D21" s="34"/>
      <c r="E21" s="35"/>
      <c r="F21" s="32"/>
      <c r="G21" s="36"/>
      <c r="H21" s="36"/>
      <c r="I21" s="27" t="str">
        <f>IF(OR(G21="",H21=""),"",10^(0.787004341 *LOG10(D21/153.757)^2)*(G21+H21))</f>
        <v/>
      </c>
      <c r="J21" s="34"/>
      <c r="K21" s="34"/>
      <c r="L21" s="34"/>
      <c r="M21" s="16"/>
      <c r="N21" s="52" t="s">
        <v>21</v>
      </c>
    </row>
    <row r="22" spans="2:15" ht="17" x14ac:dyDescent="0.15">
      <c r="B22" s="24"/>
      <c r="C22" s="25"/>
      <c r="D22" s="24"/>
      <c r="E22" s="26"/>
      <c r="F22" s="24"/>
      <c r="G22" s="22"/>
      <c r="H22" s="22"/>
      <c r="I22" s="39" t="str">
        <f>IF(I21="","",I21*1.2)</f>
        <v/>
      </c>
      <c r="J22" s="27" t="str">
        <f>IF(J21&gt;0,J21*20,"")</f>
        <v/>
      </c>
      <c r="K22" s="23" t="str">
        <f>IF(K21="","",(K21*10)*N22)</f>
        <v/>
      </c>
      <c r="L22" s="23" t="str">
        <f>IF(ROUNDUP(L21,1)&gt;0,IF((80+(8-ROUNDUP(L21,1))*40)&lt;0,0,80+(8-ROUNDUP(L21,1))*40),"")</f>
        <v/>
      </c>
      <c r="M22" s="17" t="str">
        <f>IF(SUM(I22,J22,K22,L22)&gt;0,SUM(I22,J22,K22,L22),"")</f>
        <v/>
      </c>
      <c r="N22" s="54" t="str">
        <f>IF(SUM(G21:H21)="","",IF(D21="","",IF(D21&gt;193.609,1,IF(D21&lt;32,10^(0.722762521*LOG10(32/193.609)^2),10^(0.722762521*LOG10(D21/193.609)^2)))))</f>
        <v/>
      </c>
    </row>
    <row r="23" spans="2:15" ht="16" x14ac:dyDescent="0.2">
      <c r="B23" s="32"/>
      <c r="C23" s="33"/>
      <c r="D23" s="34"/>
      <c r="E23" s="35"/>
      <c r="F23" s="32"/>
      <c r="G23" s="36"/>
      <c r="H23" s="36"/>
      <c r="I23" s="27" t="str">
        <f>IF(OR(G23="",H23=""),"",10^(0.787004341 *LOG10(D23/153.757)^2)*(G23+H23))</f>
        <v/>
      </c>
      <c r="J23" s="34"/>
      <c r="K23" s="34"/>
      <c r="L23" s="34"/>
      <c r="M23" s="16"/>
      <c r="N23" s="51"/>
    </row>
    <row r="24" spans="2:15" ht="17" x14ac:dyDescent="0.15">
      <c r="B24" s="24"/>
      <c r="C24" s="25"/>
      <c r="D24" s="24"/>
      <c r="E24" s="26"/>
      <c r="F24" s="24"/>
      <c r="G24" s="22"/>
      <c r="H24" s="22"/>
      <c r="I24" s="39" t="str">
        <f>IF(I23="","",I23*1.2)</f>
        <v/>
      </c>
      <c r="J24" s="27" t="str">
        <f>IF(J23&gt;0,J23*20,"")</f>
        <v/>
      </c>
      <c r="K24" s="23" t="str">
        <f>IF(K23="","",(K23*10)*N24)</f>
        <v/>
      </c>
      <c r="L24" s="23" t="str">
        <f>IF(ROUNDUP(L23,1)&gt;0,IF((80+(8-ROUNDUP(L23,1))*40)&lt;0,0,80+(8-ROUNDUP(L23,1))*40),"")</f>
        <v/>
      </c>
      <c r="M24" s="17" t="str">
        <f>IF(SUM(I24,J24,K24,L24)&gt;0,SUM(I24,J24,K24,L24),"")</f>
        <v/>
      </c>
      <c r="N24" s="54" t="str">
        <f>IF(SUM(G23:H23)="","",IF(D23="","",IF(D23&gt;193.609,1,IF(D23&lt;32,10^(0.722762521*LOG10(32/193.609)^2),10^(0.722762521*LOG10(D23/193.609)^2)))))</f>
        <v/>
      </c>
    </row>
    <row r="25" spans="2:15" ht="16" x14ac:dyDescent="0.2">
      <c r="B25" s="28"/>
      <c r="C25" s="29"/>
      <c r="D25" s="28"/>
      <c r="E25" s="30"/>
      <c r="F25" s="28"/>
      <c r="G25" s="28"/>
      <c r="H25" s="28"/>
      <c r="I25" s="28"/>
      <c r="J25" s="28"/>
      <c r="K25" s="56" t="s">
        <v>22</v>
      </c>
      <c r="L25" s="57"/>
      <c r="M25" s="18" t="str">
        <f>IF(SUM(M20,M22,M24)&gt;0,SUM(M20,M22,M24),"")</f>
        <v/>
      </c>
    </row>
    <row r="26" spans="2:15" x14ac:dyDescent="0.15">
      <c r="E26" s="2"/>
    </row>
    <row r="27" spans="2:15" ht="16" x14ac:dyDescent="0.2">
      <c r="B27" s="55" t="s">
        <v>31</v>
      </c>
      <c r="C27" s="55"/>
      <c r="D27" s="55"/>
    </row>
    <row r="28" spans="2:15" x14ac:dyDescent="0.15">
      <c r="B28" s="13" t="s">
        <v>9</v>
      </c>
      <c r="C28" s="14" t="s">
        <v>10</v>
      </c>
      <c r="D28" s="13" t="s">
        <v>11</v>
      </c>
      <c r="E28" s="15" t="s">
        <v>12</v>
      </c>
      <c r="F28" s="13" t="s">
        <v>13</v>
      </c>
      <c r="G28" s="13" t="s">
        <v>14</v>
      </c>
      <c r="H28" s="13" t="s">
        <v>15</v>
      </c>
      <c r="I28" s="13" t="s">
        <v>16</v>
      </c>
      <c r="J28" s="13" t="s">
        <v>17</v>
      </c>
      <c r="K28" s="13" t="s">
        <v>18</v>
      </c>
      <c r="L28" s="13" t="s">
        <v>19</v>
      </c>
      <c r="M28" s="13" t="s">
        <v>20</v>
      </c>
      <c r="N28" s="14" t="s">
        <v>30</v>
      </c>
    </row>
    <row r="29" spans="2:15" ht="16" x14ac:dyDescent="0.15">
      <c r="B29" s="32"/>
      <c r="C29" s="33"/>
      <c r="D29" s="34"/>
      <c r="E29" s="35"/>
      <c r="F29" s="32"/>
      <c r="G29" s="36"/>
      <c r="H29" s="36"/>
      <c r="I29" s="27" t="str">
        <f>IF(OR(G29="",H29=""),"",10^(0.787004341 *LOG10(D29/153.757)^2)*(G29+H29))</f>
        <v/>
      </c>
      <c r="J29" s="34"/>
      <c r="K29" s="34"/>
      <c r="L29" s="34"/>
      <c r="M29" s="17"/>
      <c r="N29" s="51"/>
    </row>
    <row r="30" spans="2:15" ht="17" x14ac:dyDescent="0.15">
      <c r="B30" s="24"/>
      <c r="C30" s="25"/>
      <c r="D30" s="24"/>
      <c r="E30" s="26"/>
      <c r="F30" s="24"/>
      <c r="G30" s="22"/>
      <c r="H30" s="22"/>
      <c r="I30" s="39" t="str">
        <f>IF(I29="","",I29*1.2)</f>
        <v/>
      </c>
      <c r="J30" s="27" t="str">
        <f>IF(J29&gt;0,J29*20,"")</f>
        <v/>
      </c>
      <c r="K30" s="23" t="str">
        <f>IF(K29="","",(K29*10)*N30)</f>
        <v/>
      </c>
      <c r="L30" s="23" t="str">
        <f>IF(ROUNDUP(L29,1)&gt;0,IF((80+(8-ROUNDUP(L29,1))*40)&lt;0,0,80+(8-ROUNDUP(L29,1))*40),"")</f>
        <v/>
      </c>
      <c r="M30" s="17" t="str">
        <f>IF(SUM(I30,J30,K30,L30)&gt;0,SUM(I30,J30,K30,L30),"")</f>
        <v/>
      </c>
      <c r="N30" s="54" t="str">
        <f>IF(SUM(G29:H29)="","",IF(D29="","",IF(D29&gt;193.609,1,IF(D29&lt;32,10^(0.722762521*LOG10(32/193.609)^2),10^(0.722762521*LOG10(D29/193.609)^2)))))</f>
        <v/>
      </c>
    </row>
    <row r="31" spans="2:15" ht="16" x14ac:dyDescent="0.2">
      <c r="B31" s="32"/>
      <c r="C31" s="33"/>
      <c r="D31" s="34"/>
      <c r="E31" s="35"/>
      <c r="F31" s="32"/>
      <c r="G31" s="36"/>
      <c r="H31" s="36"/>
      <c r="I31" s="27" t="str">
        <f>IF(OR(G31="",H31=""),"",10^(0.787004341 *LOG10(D31/153.757)^2)*(G31+H31))</f>
        <v/>
      </c>
      <c r="J31" s="34"/>
      <c r="K31" s="34"/>
      <c r="L31" s="34"/>
      <c r="M31" s="16"/>
      <c r="N31" s="51"/>
    </row>
    <row r="32" spans="2:15" ht="17" x14ac:dyDescent="0.15">
      <c r="B32" s="24"/>
      <c r="C32" s="25"/>
      <c r="D32" s="24"/>
      <c r="E32" s="26"/>
      <c r="F32" s="24"/>
      <c r="G32" s="22"/>
      <c r="H32" s="22"/>
      <c r="I32" s="39" t="str">
        <f>IF(I31="","",I31*1.2)</f>
        <v/>
      </c>
      <c r="J32" s="27" t="str">
        <f>IF(J31&gt;0,J31*20,"")</f>
        <v/>
      </c>
      <c r="K32" s="23" t="str">
        <f>IF(K31="","",(K31*10)*N32)</f>
        <v/>
      </c>
      <c r="L32" s="23" t="str">
        <f>IF(ROUNDUP(L31,1)&gt;0,IF((80+(8-ROUNDUP(L31,1))*40)&lt;0,0,80+(8-ROUNDUP(L31,1))*40),"")</f>
        <v/>
      </c>
      <c r="M32" s="17" t="str">
        <f>IF(SUM(I32,J32,K32,L32)&gt;0,SUM(I32,J32,K32,L32),"")</f>
        <v/>
      </c>
      <c r="N32" s="54" t="str">
        <f>IF(SUM(G31:H31)="","",IF(D31="","",IF(D31&gt;193.609,1,IF(D31&lt;32,10^(0.722762521*LOG10(32/193.609)^2),10^(0.722762521*LOG10(D31/193.609)^2)))))</f>
        <v/>
      </c>
      <c r="O32" s="31" t="s">
        <v>21</v>
      </c>
    </row>
    <row r="33" spans="2:15" ht="16" x14ac:dyDescent="0.2">
      <c r="B33" s="32"/>
      <c r="C33" s="33"/>
      <c r="D33" s="34"/>
      <c r="E33" s="35"/>
      <c r="F33" s="32"/>
      <c r="G33" s="36"/>
      <c r="H33" s="36"/>
      <c r="I33" s="27" t="str">
        <f>IF(OR(G33="",H33=""),"",10^(0.787004341 *LOG10(D33/153.757)^2)*(G33+H33))</f>
        <v/>
      </c>
      <c r="J33" s="34"/>
      <c r="K33" s="34"/>
      <c r="L33" s="34"/>
      <c r="M33" s="16"/>
      <c r="N33" s="51"/>
    </row>
    <row r="34" spans="2:15" ht="17" x14ac:dyDescent="0.15">
      <c r="B34" s="24"/>
      <c r="C34" s="25"/>
      <c r="D34" s="24"/>
      <c r="E34" s="26"/>
      <c r="F34" s="24"/>
      <c r="G34" s="22"/>
      <c r="H34" s="22"/>
      <c r="I34" s="39" t="str">
        <f>IF(I33="","",I33*1.2)</f>
        <v/>
      </c>
      <c r="J34" s="27" t="str">
        <f>IF(J33&gt;0,J33*20,"")</f>
        <v/>
      </c>
      <c r="K34" s="23" t="str">
        <f>IF(K33="","",(K33*10)*N34)</f>
        <v/>
      </c>
      <c r="L34" s="23" t="str">
        <f>IF(ROUNDUP(L33,1)&gt;0,IF((80+(8-ROUNDUP(L33,1))*40)&lt;0,0,80+(8-ROUNDUP(L33,1))*40),"")</f>
        <v/>
      </c>
      <c r="M34" s="17" t="str">
        <f>IF(SUM(I34,J34,K34,L34)&gt;0,SUM(I34,J34,K34,L34),"")</f>
        <v/>
      </c>
      <c r="N34" s="54" t="str">
        <f>IF(SUM(G33:H33)="","",IF(D33="","",IF(D33&gt;193.609,1,IF(D33&lt;32,10^(0.722762521*LOG10(32/193.609)^2),10^(0.722762521*LOG10(D33/193.609)^2)))))</f>
        <v/>
      </c>
    </row>
    <row r="35" spans="2:15" ht="16" x14ac:dyDescent="0.2">
      <c r="B35" s="28"/>
      <c r="C35" s="29"/>
      <c r="D35" s="28"/>
      <c r="E35" s="30"/>
      <c r="F35" s="28"/>
      <c r="G35" s="28"/>
      <c r="H35" s="28"/>
      <c r="I35" s="28"/>
      <c r="J35" s="28"/>
      <c r="K35" s="56" t="s">
        <v>23</v>
      </c>
      <c r="L35" s="57"/>
      <c r="M35" s="18" t="str">
        <f>IF(SUM(M30,M32,M34)&gt;0,SUM(M30,M32,M34),"")</f>
        <v/>
      </c>
    </row>
    <row r="37" spans="2:15" x14ac:dyDescent="0.15">
      <c r="E37" s="2"/>
    </row>
    <row r="38" spans="2:15" ht="16" x14ac:dyDescent="0.2">
      <c r="B38" s="55" t="s">
        <v>28</v>
      </c>
      <c r="C38" s="55"/>
      <c r="D38" s="55"/>
    </row>
    <row r="39" spans="2:15" x14ac:dyDescent="0.15">
      <c r="B39" s="13" t="s">
        <v>9</v>
      </c>
      <c r="C39" s="14" t="s">
        <v>10</v>
      </c>
      <c r="D39" s="13" t="s">
        <v>11</v>
      </c>
      <c r="E39" s="15" t="s">
        <v>12</v>
      </c>
      <c r="F39" s="13" t="s">
        <v>13</v>
      </c>
      <c r="G39" s="13" t="s">
        <v>14</v>
      </c>
      <c r="H39" s="13" t="s">
        <v>15</v>
      </c>
      <c r="I39" s="13" t="s">
        <v>16</v>
      </c>
      <c r="J39" s="13" t="s">
        <v>17</v>
      </c>
      <c r="K39" s="13" t="s">
        <v>18</v>
      </c>
      <c r="L39" s="13" t="s">
        <v>19</v>
      </c>
      <c r="M39" s="13" t="s">
        <v>20</v>
      </c>
      <c r="N39" s="14" t="s">
        <v>30</v>
      </c>
    </row>
    <row r="40" spans="2:15" ht="16" x14ac:dyDescent="0.15">
      <c r="B40" s="32"/>
      <c r="C40" s="33"/>
      <c r="D40" s="34"/>
      <c r="E40" s="35"/>
      <c r="F40" s="32"/>
      <c r="G40" s="36"/>
      <c r="H40" s="36"/>
      <c r="I40" s="27" t="str">
        <f>IF(OR(G40="",H40=""),"",10^(0.787004341 *LOG10(D40/153.757)^2)*(G40+H40))</f>
        <v/>
      </c>
      <c r="J40" s="34"/>
      <c r="K40" s="34"/>
      <c r="L40" s="34"/>
      <c r="M40" s="17"/>
      <c r="N40" s="51"/>
    </row>
    <row r="41" spans="2:15" ht="17" x14ac:dyDescent="0.15">
      <c r="B41" s="24"/>
      <c r="C41" s="25"/>
      <c r="D41" s="24"/>
      <c r="E41" s="26"/>
      <c r="F41" s="24"/>
      <c r="G41" s="22"/>
      <c r="H41" s="22"/>
      <c r="I41" s="39" t="str">
        <f>IF(I40="","",I40*1.2)</f>
        <v/>
      </c>
      <c r="J41" s="27" t="str">
        <f>IF(J40&gt;0,J40*20,"")</f>
        <v/>
      </c>
      <c r="K41" s="23" t="str">
        <f>IF(K40="","",(K40*10)*N41)</f>
        <v/>
      </c>
      <c r="L41" s="23" t="str">
        <f>IF(ROUNDUP(L40,1)&gt;0,IF((80+(8-ROUNDUP(L40,1))*40)&lt;0,0,80+(8-ROUNDUP(L40,1))*40),"")</f>
        <v/>
      </c>
      <c r="M41" s="17" t="str">
        <f>IF(SUM(I41,J41,K41,L41)&gt;0,SUM(I41,J41,K41,L41),"")</f>
        <v/>
      </c>
      <c r="N41" s="54" t="str">
        <f>IF(SUM(G40:H40)="","",IF(D40="","",IF(D40&gt;193.609,1,IF(D40&lt;32,10^(0.722762521*LOG10(32/193.609)^2),10^(0.722762521*LOG10(D40/193.609)^2)))))</f>
        <v/>
      </c>
    </row>
    <row r="42" spans="2:15" ht="16" x14ac:dyDescent="0.2">
      <c r="B42" s="32"/>
      <c r="C42" s="33"/>
      <c r="D42" s="34"/>
      <c r="E42" s="35"/>
      <c r="F42" s="32"/>
      <c r="G42" s="36"/>
      <c r="H42" s="36"/>
      <c r="I42" s="27" t="str">
        <f>IF(OR(G42="",H42=""),"",10^(0.787004341 *LOG10(D42/153.757)^2)*(G42+H42))</f>
        <v/>
      </c>
      <c r="J42" s="34"/>
      <c r="K42" s="34"/>
      <c r="L42" s="34"/>
      <c r="M42" s="16"/>
      <c r="N42" s="51"/>
    </row>
    <row r="43" spans="2:15" ht="17" x14ac:dyDescent="0.15">
      <c r="B43" s="24"/>
      <c r="C43" s="25"/>
      <c r="D43" s="24"/>
      <c r="E43" s="26"/>
      <c r="F43" s="24"/>
      <c r="G43" s="22"/>
      <c r="H43" s="22"/>
      <c r="I43" s="39" t="str">
        <f>IF(I42="","",I42*1.2)</f>
        <v/>
      </c>
      <c r="J43" s="27" t="str">
        <f>IF(J42&gt;0,J42*20,"")</f>
        <v/>
      </c>
      <c r="K43" s="23" t="str">
        <f>IF(K42="","",(K42*10)*N43)</f>
        <v/>
      </c>
      <c r="L43" s="23" t="str">
        <f>IF(ROUNDUP(L42,1)&gt;0,IF((80+(8-ROUNDUP(L42,1))*40)&lt;0,0,80+(8-ROUNDUP(L42,1))*40),"")</f>
        <v/>
      </c>
      <c r="M43" s="17" t="str">
        <f>IF(SUM(I43,J43,K43,L43)&gt;0,SUM(I43,J43,K43,L43),"")</f>
        <v/>
      </c>
      <c r="N43" s="54" t="str">
        <f>IF(SUM(G42:H42)="","",IF(D42="","",IF(D42&gt;193.609,1,IF(D42&lt;32,10^(0.722762521*LOG10(32/193.609)^2),10^(0.722762521*LOG10(D42/193.609)^2)))))</f>
        <v/>
      </c>
      <c r="O43" s="31" t="s">
        <v>21</v>
      </c>
    </row>
    <row r="44" spans="2:15" ht="16" x14ac:dyDescent="0.2">
      <c r="B44" s="32"/>
      <c r="C44" s="33"/>
      <c r="D44" s="34"/>
      <c r="E44" s="35"/>
      <c r="F44" s="32"/>
      <c r="G44" s="36"/>
      <c r="H44" s="36"/>
      <c r="I44" s="27" t="str">
        <f>IF(OR(G44="",H44=""),"",10^(0.787004341 *LOG10(D44/153.757)^2)*(G44+H44))</f>
        <v/>
      </c>
      <c r="J44" s="34"/>
      <c r="K44" s="34"/>
      <c r="L44" s="34"/>
      <c r="M44" s="16"/>
      <c r="N44" s="51"/>
    </row>
    <row r="45" spans="2:15" ht="17" x14ac:dyDescent="0.15">
      <c r="B45" s="24"/>
      <c r="C45" s="25"/>
      <c r="D45" s="24"/>
      <c r="E45" s="26"/>
      <c r="F45" s="24"/>
      <c r="G45" s="22"/>
      <c r="H45" s="22"/>
      <c r="I45" s="39" t="str">
        <f>IF(I44="","",I44*1.2)</f>
        <v/>
      </c>
      <c r="J45" s="27" t="str">
        <f>IF(J44&gt;0,J44*20,"")</f>
        <v/>
      </c>
      <c r="K45" s="23" t="str">
        <f>IF(K44="","",(K44*10)*N45)</f>
        <v/>
      </c>
      <c r="L45" s="23" t="str">
        <f>IF(ROUNDUP(L44,1)&gt;0,IF((80+(8-ROUNDUP(L44,1))*40)&lt;0,0,80+(8-ROUNDUP(L44,1))*40),"")</f>
        <v/>
      </c>
      <c r="M45" s="17" t="str">
        <f>IF(SUM(I45,J45,K45,L45)&gt;0,SUM(I45,J45,K45,L45),"")</f>
        <v/>
      </c>
      <c r="N45" s="54" t="str">
        <f>IF(SUM(G44:H44)="","",IF(D44="","",IF(D44&gt;193.609,1,IF(D44&lt;32,10^(0.722762521*LOG10(32/193.609)^2),10^(0.722762521*LOG10(D44/193.609)^2)))))</f>
        <v/>
      </c>
    </row>
    <row r="46" spans="2:15" ht="16" x14ac:dyDescent="0.2">
      <c r="B46" s="28"/>
      <c r="C46" s="29"/>
      <c r="D46" s="28"/>
      <c r="E46" s="30"/>
      <c r="F46" s="28"/>
      <c r="G46" s="28"/>
      <c r="H46" s="28"/>
      <c r="I46" s="28"/>
      <c r="J46" s="28"/>
      <c r="K46" s="56" t="s">
        <v>23</v>
      </c>
      <c r="L46" s="57"/>
      <c r="M46" s="18" t="str">
        <f>IF(SUM(M41,M43,M45)&gt;0,SUM(M41,M43,M45),"")</f>
        <v/>
      </c>
    </row>
  </sheetData>
  <mergeCells count="12">
    <mergeCell ref="B2:M2"/>
    <mergeCell ref="B3:M3"/>
    <mergeCell ref="B4:M4"/>
    <mergeCell ref="E5:H5"/>
    <mergeCell ref="B6:M6"/>
    <mergeCell ref="B38:D38"/>
    <mergeCell ref="K46:L46"/>
    <mergeCell ref="K8:M8"/>
    <mergeCell ref="B17:C17"/>
    <mergeCell ref="K25:L25"/>
    <mergeCell ref="K35:L35"/>
    <mergeCell ref="B27:D27"/>
  </mergeCells>
  <pageMargins left="0.78740157499999996" right="0.78740157499999996" top="0.984251969" bottom="0.984251969" header="0.5" footer="0.5"/>
  <pageSetup paperSize="9" scale="78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O46"/>
  <sheetViews>
    <sheetView showGridLines="0" showRowColHeaders="0" workbookViewId="0">
      <pane ySplit="15" topLeftCell="A19" activePane="bottomLeft" state="frozen"/>
      <selection activeCell="L50" sqref="L50"/>
      <selection pane="bottomLeft" activeCell="B19" sqref="B19"/>
    </sheetView>
  </sheetViews>
  <sheetFormatPr baseColWidth="10" defaultColWidth="9.1640625" defaultRowHeight="13" x14ac:dyDescent="0.15"/>
  <cols>
    <col min="1" max="1" width="1.83203125" customWidth="1"/>
    <col min="2" max="2" width="9.1640625" style="1"/>
    <col min="3" max="3" width="19.6640625" customWidth="1"/>
    <col min="4" max="4" width="8.1640625" style="1" customWidth="1"/>
    <col min="5" max="5" width="11.6640625" style="3" customWidth="1"/>
    <col min="6" max="6" width="9.1640625" style="1"/>
    <col min="7" max="10" width="7.33203125" style="1" customWidth="1"/>
    <col min="11" max="11" width="7.6640625" style="1" customWidth="1"/>
    <col min="12" max="12" width="9.1640625" style="1"/>
    <col min="13" max="13" width="8.1640625" style="1" customWidth="1"/>
    <col min="14" max="14" width="10.33203125" customWidth="1"/>
  </cols>
  <sheetData>
    <row r="1" spans="2:13" x14ac:dyDescent="0.15">
      <c r="B1"/>
      <c r="D1"/>
      <c r="E1"/>
      <c r="F1"/>
      <c r="G1"/>
      <c r="H1"/>
      <c r="I1"/>
      <c r="J1"/>
      <c r="K1"/>
      <c r="L1"/>
      <c r="M1"/>
    </row>
    <row r="2" spans="2:13" ht="22.5" customHeight="1" x14ac:dyDescent="0.15"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2:13" ht="19" x14ac:dyDescent="0.15">
      <c r="B3" s="62" t="s">
        <v>1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2:13" ht="20" x14ac:dyDescent="0.15">
      <c r="B4" s="63" t="s">
        <v>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2:13" ht="6.75" customHeight="1" x14ac:dyDescent="0.2">
      <c r="B5" s="5"/>
      <c r="C5" s="5"/>
      <c r="D5" s="5"/>
      <c r="E5" s="64"/>
      <c r="F5" s="64"/>
      <c r="G5" s="64"/>
      <c r="H5" s="64"/>
      <c r="I5" s="40"/>
      <c r="J5" s="5"/>
      <c r="K5" s="5"/>
      <c r="L5"/>
      <c r="M5"/>
    </row>
    <row r="6" spans="2:13" ht="22.5" customHeight="1" x14ac:dyDescent="0.15">
      <c r="B6" s="65" t="s">
        <v>26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2:13" x14ac:dyDescent="0.15">
      <c r="B7"/>
      <c r="D7"/>
      <c r="E7"/>
      <c r="F7"/>
      <c r="G7"/>
      <c r="H7"/>
      <c r="I7"/>
      <c r="J7"/>
      <c r="K7"/>
      <c r="L7"/>
      <c r="M7"/>
    </row>
    <row r="8" spans="2:13" ht="16" x14ac:dyDescent="0.2">
      <c r="B8"/>
      <c r="D8"/>
      <c r="E8"/>
      <c r="F8"/>
      <c r="G8"/>
      <c r="H8"/>
      <c r="I8"/>
      <c r="J8" s="6" t="s">
        <v>4</v>
      </c>
      <c r="K8" s="58"/>
      <c r="L8" s="58"/>
      <c r="M8" s="58"/>
    </row>
    <row r="9" spans="2:13" ht="9" customHeight="1" x14ac:dyDescent="0.2">
      <c r="B9"/>
      <c r="D9"/>
      <c r="E9"/>
      <c r="F9"/>
      <c r="G9"/>
      <c r="H9"/>
      <c r="I9"/>
      <c r="J9" s="6"/>
      <c r="K9" s="7"/>
      <c r="L9" s="7"/>
      <c r="M9" s="7"/>
    </row>
    <row r="10" spans="2:13" ht="16" x14ac:dyDescent="0.2">
      <c r="B10"/>
      <c r="D10"/>
      <c r="E10"/>
      <c r="F10"/>
      <c r="G10"/>
      <c r="H10"/>
      <c r="I10"/>
      <c r="J10"/>
      <c r="K10" s="8" t="s">
        <v>5</v>
      </c>
      <c r="L10"/>
      <c r="M10"/>
    </row>
    <row r="11" spans="2:13" ht="16" x14ac:dyDescent="0.2">
      <c r="B11"/>
      <c r="D11"/>
      <c r="E11"/>
      <c r="F11"/>
      <c r="G11"/>
      <c r="H11"/>
      <c r="I11"/>
      <c r="J11"/>
      <c r="K11" s="9"/>
      <c r="L11" s="10" t="s">
        <v>6</v>
      </c>
      <c r="M11" s="37" t="str">
        <f>M25</f>
        <v/>
      </c>
    </row>
    <row r="12" spans="2:13" ht="16" x14ac:dyDescent="0.2">
      <c r="B12"/>
      <c r="D12"/>
      <c r="E12"/>
      <c r="F12"/>
      <c r="G12"/>
      <c r="H12"/>
      <c r="I12"/>
      <c r="J12"/>
      <c r="K12" s="11"/>
      <c r="L12" s="12" t="s">
        <v>7</v>
      </c>
      <c r="M12" s="38" t="str">
        <f>M35</f>
        <v/>
      </c>
    </row>
    <row r="13" spans="2:13" ht="16" x14ac:dyDescent="0.2">
      <c r="B13"/>
      <c r="D13"/>
      <c r="E13"/>
      <c r="F13"/>
      <c r="G13"/>
      <c r="H13"/>
      <c r="I13"/>
      <c r="J13"/>
      <c r="K13" s="11"/>
      <c r="L13" s="12" t="s">
        <v>29</v>
      </c>
      <c r="M13" s="38" t="str">
        <f>M46</f>
        <v/>
      </c>
    </row>
    <row r="14" spans="2:13" ht="16" x14ac:dyDescent="0.2">
      <c r="B14"/>
      <c r="D14"/>
      <c r="E14"/>
      <c r="F14"/>
      <c r="G14"/>
      <c r="H14"/>
      <c r="I14"/>
      <c r="J14"/>
      <c r="K14" s="11"/>
      <c r="L14" s="12" t="s">
        <v>8</v>
      </c>
      <c r="M14" s="38" t="str">
        <f>IF(SUM(M11:M12)&gt;0,SUM(M11:M12),"")</f>
        <v/>
      </c>
    </row>
    <row r="17" spans="2:15" ht="16" x14ac:dyDescent="0.2">
      <c r="B17" s="59" t="s">
        <v>27</v>
      </c>
      <c r="C17" s="59"/>
      <c r="H17" s="4"/>
      <c r="I17" s="4"/>
      <c r="J17" s="4"/>
      <c r="K17" s="4"/>
      <c r="L17" s="4"/>
      <c r="M17" s="4"/>
    </row>
    <row r="18" spans="2:15" x14ac:dyDescent="0.15">
      <c r="B18" s="13" t="s">
        <v>9</v>
      </c>
      <c r="C18" s="14" t="s">
        <v>10</v>
      </c>
      <c r="D18" s="13" t="s">
        <v>11</v>
      </c>
      <c r="E18" s="15" t="s">
        <v>12</v>
      </c>
      <c r="F18" s="13" t="s">
        <v>13</v>
      </c>
      <c r="G18" s="13" t="s">
        <v>14</v>
      </c>
      <c r="H18" s="13" t="s">
        <v>15</v>
      </c>
      <c r="I18" s="13" t="s">
        <v>16</v>
      </c>
      <c r="J18" s="13" t="s">
        <v>17</v>
      </c>
      <c r="K18" s="13" t="s">
        <v>18</v>
      </c>
      <c r="L18" s="13" t="s">
        <v>19</v>
      </c>
      <c r="M18" s="13" t="s">
        <v>20</v>
      </c>
      <c r="N18" s="14" t="s">
        <v>30</v>
      </c>
    </row>
    <row r="19" spans="2:15" ht="16" x14ac:dyDescent="0.2">
      <c r="B19" s="32"/>
      <c r="C19" s="33"/>
      <c r="D19" s="34"/>
      <c r="E19" s="35"/>
      <c r="F19" s="32"/>
      <c r="G19" s="36"/>
      <c r="H19" s="36"/>
      <c r="I19" s="27" t="str">
        <f>IF(OR(G19="",H19=""),"",10^(0.787004341 *LOG10(D19/153.757)^2)*(G19+H19))</f>
        <v/>
      </c>
      <c r="J19" s="34"/>
      <c r="K19" s="34"/>
      <c r="L19" s="34"/>
      <c r="M19" s="16"/>
      <c r="N19" s="51"/>
    </row>
    <row r="20" spans="2:15" ht="17" x14ac:dyDescent="0.15">
      <c r="B20" s="19"/>
      <c r="C20" s="20"/>
      <c r="D20" s="19"/>
      <c r="E20" s="21"/>
      <c r="F20" s="19"/>
      <c r="G20" s="22"/>
      <c r="H20" s="22"/>
      <c r="I20" s="39" t="str">
        <f>IF(I19="","",I19*1.2)</f>
        <v/>
      </c>
      <c r="J20" s="23" t="str">
        <f>IF(J19&gt;0,J19*20,"")</f>
        <v/>
      </c>
      <c r="K20" s="23" t="str">
        <f>IF(K19="","",(K19*10)*N20)</f>
        <v/>
      </c>
      <c r="L20" s="23" t="str">
        <f>IF(ROUNDUP(L19,1)&gt;0,IF((80+(8-ROUNDUP(L19,1))*40)&lt;0,0,80+(8-ROUNDUP(L19,1))*40),"")</f>
        <v/>
      </c>
      <c r="M20" s="17" t="str">
        <f>IF(SUM(I20,J20,K20,L20)&gt;0,SUM(I20,J20,K20,L20),"")</f>
        <v/>
      </c>
      <c r="N20" s="54" t="str">
        <f>IF(SUM(G19:H19)="","",IF(D19="","",IF(D19&gt;193.609,1,IF(D19&lt;32,10^(0.722763521*LOG10(32/193.609)^2),10^(0.722762521*LOG10(D19/193.609)^2)))))</f>
        <v/>
      </c>
    </row>
    <row r="21" spans="2:15" ht="16" x14ac:dyDescent="0.2">
      <c r="B21" s="32"/>
      <c r="C21" s="33"/>
      <c r="D21" s="34"/>
      <c r="E21" s="35"/>
      <c r="F21" s="32"/>
      <c r="G21" s="36"/>
      <c r="H21" s="36"/>
      <c r="I21" s="27" t="str">
        <f>IF(OR(G21="",H21=""),"",10^(0.787004341 *LOG10(D21/153.757)^2)*(G21+H21))</f>
        <v/>
      </c>
      <c r="J21" s="34"/>
      <c r="K21" s="34"/>
      <c r="L21" s="34"/>
      <c r="M21" s="16"/>
      <c r="N21" s="52" t="s">
        <v>21</v>
      </c>
    </row>
    <row r="22" spans="2:15" ht="17" x14ac:dyDescent="0.15">
      <c r="B22" s="24"/>
      <c r="C22" s="25"/>
      <c r="D22" s="24"/>
      <c r="E22" s="26"/>
      <c r="F22" s="24"/>
      <c r="G22" s="22"/>
      <c r="H22" s="22"/>
      <c r="I22" s="39" t="str">
        <f>IF(I21="","",I21*1.2)</f>
        <v/>
      </c>
      <c r="J22" s="27" t="str">
        <f>IF(J21&gt;0,J21*20,"")</f>
        <v/>
      </c>
      <c r="K22" s="23" t="str">
        <f>IF(K21="","",(K21*10)*N22)</f>
        <v/>
      </c>
      <c r="L22" s="23" t="str">
        <f>IF(ROUNDUP(L21,1)&gt;0,IF((80+(8-ROUNDUP(L21,1))*40)&lt;0,0,80+(8-ROUNDUP(L21,1))*40),"")</f>
        <v/>
      </c>
      <c r="M22" s="17" t="str">
        <f>IF(SUM(I22,J22,K22,L22)&gt;0,SUM(I22,J22,K22,L22),"")</f>
        <v/>
      </c>
      <c r="N22" s="54" t="str">
        <f>IF(SUM(G21:H21)="","",IF(D21="","",IF(D21&gt;193.609,1,IF(D21&lt;32,10^(0.722763521*LOG10(32/193.609)^2),10^(0.722762521*LOG10(D21/193.609)^2)))))</f>
        <v/>
      </c>
    </row>
    <row r="23" spans="2:15" ht="16" x14ac:dyDescent="0.2">
      <c r="B23" s="32"/>
      <c r="C23" s="33"/>
      <c r="D23" s="34"/>
      <c r="E23" s="35"/>
      <c r="F23" s="32"/>
      <c r="G23" s="36"/>
      <c r="H23" s="36"/>
      <c r="I23" s="27" t="str">
        <f>IF(OR(G23="",H23=""),"",10^(0.787004341 *LOG10(D23/153.757)^2)*(G23+H23))</f>
        <v/>
      </c>
      <c r="J23" s="34"/>
      <c r="K23" s="34"/>
      <c r="L23" s="34"/>
      <c r="M23" s="16"/>
      <c r="N23" s="51"/>
    </row>
    <row r="24" spans="2:15" ht="17" x14ac:dyDescent="0.15">
      <c r="B24" s="24"/>
      <c r="C24" s="25"/>
      <c r="D24" s="24"/>
      <c r="E24" s="26"/>
      <c r="F24" s="24"/>
      <c r="G24" s="22"/>
      <c r="H24" s="22"/>
      <c r="I24" s="39" t="str">
        <f>IF(I23="","",I23*1.2)</f>
        <v/>
      </c>
      <c r="J24" s="27" t="str">
        <f>IF(J23&gt;0,J23*20,"")</f>
        <v/>
      </c>
      <c r="K24" s="23" t="str">
        <f>IF(K23="","",(K23*10)*N24)</f>
        <v/>
      </c>
      <c r="L24" s="23" t="str">
        <f>IF(ROUNDUP(L23,1)&gt;0,IF((80+(8-ROUNDUP(L23,1))*40)&lt;0,0,80+(8-ROUNDUP(L23,1))*40),"")</f>
        <v/>
      </c>
      <c r="M24" s="17" t="str">
        <f>IF(SUM(I24,J24,K24,L24)&gt;0,SUM(I24,J24,K24,L24),"")</f>
        <v/>
      </c>
      <c r="N24" s="54" t="str">
        <f>IF(SUM(G23:H23)="","",IF(D23="","",IF(D23&gt;193.609,1,IF(D23&lt;32,10^(0.722763521*LOG10(32/193.609)^2),10^(0.722762521*LOG10(D23/193.609)^2)))))</f>
        <v/>
      </c>
    </row>
    <row r="25" spans="2:15" ht="16" x14ac:dyDescent="0.2">
      <c r="B25" s="28"/>
      <c r="C25" s="29"/>
      <c r="D25" s="28"/>
      <c r="E25" s="30"/>
      <c r="F25" s="28"/>
      <c r="G25" s="28"/>
      <c r="H25" s="28"/>
      <c r="I25" s="28"/>
      <c r="J25" s="28"/>
      <c r="K25" s="56" t="s">
        <v>22</v>
      </c>
      <c r="L25" s="57"/>
      <c r="M25" s="18" t="str">
        <f>IF(SUM(M20,M22,M24)&gt;0,SUM(M20,M22,M24),"")</f>
        <v/>
      </c>
    </row>
    <row r="26" spans="2:15" x14ac:dyDescent="0.15">
      <c r="E26" s="2"/>
    </row>
    <row r="27" spans="2:15" ht="16" x14ac:dyDescent="0.2">
      <c r="B27" s="55" t="s">
        <v>31</v>
      </c>
      <c r="C27" s="55"/>
      <c r="D27" s="55"/>
    </row>
    <row r="28" spans="2:15" x14ac:dyDescent="0.15">
      <c r="B28" s="13" t="s">
        <v>9</v>
      </c>
      <c r="C28" s="14" t="s">
        <v>10</v>
      </c>
      <c r="D28" s="13" t="s">
        <v>11</v>
      </c>
      <c r="E28" s="15" t="s">
        <v>12</v>
      </c>
      <c r="F28" s="13" t="s">
        <v>13</v>
      </c>
      <c r="G28" s="13" t="s">
        <v>14</v>
      </c>
      <c r="H28" s="13" t="s">
        <v>15</v>
      </c>
      <c r="I28" s="13" t="s">
        <v>16</v>
      </c>
      <c r="J28" s="13" t="s">
        <v>17</v>
      </c>
      <c r="K28" s="13" t="s">
        <v>18</v>
      </c>
      <c r="L28" s="13" t="s">
        <v>19</v>
      </c>
      <c r="M28" s="13" t="s">
        <v>20</v>
      </c>
      <c r="N28" s="14" t="s">
        <v>30</v>
      </c>
    </row>
    <row r="29" spans="2:15" ht="16" x14ac:dyDescent="0.15">
      <c r="B29" s="32"/>
      <c r="C29" s="33"/>
      <c r="D29" s="34"/>
      <c r="E29" s="35"/>
      <c r="F29" s="32"/>
      <c r="G29" s="36"/>
      <c r="H29" s="36"/>
      <c r="I29" s="27" t="str">
        <f>IF(OR(G29="",H29=""),"",10^(0.787004341 *LOG10(D29/153.757)^2)*(G29+H29))</f>
        <v/>
      </c>
      <c r="J29" s="34"/>
      <c r="K29" s="34"/>
      <c r="L29" s="34"/>
      <c r="M29" s="17"/>
      <c r="N29" s="51"/>
    </row>
    <row r="30" spans="2:15" ht="17" x14ac:dyDescent="0.15">
      <c r="B30" s="24"/>
      <c r="C30" s="25"/>
      <c r="D30" s="24"/>
      <c r="E30" s="26"/>
      <c r="F30" s="24"/>
      <c r="G30" s="22"/>
      <c r="H30" s="22"/>
      <c r="I30" s="39" t="str">
        <f>IF(I29="","",I29*1.2)</f>
        <v/>
      </c>
      <c r="J30" s="27" t="str">
        <f>IF(J29&gt;0,J29*20,"")</f>
        <v/>
      </c>
      <c r="K30" s="23" t="str">
        <f>IF(K29="","",(K29*10)*N30)</f>
        <v/>
      </c>
      <c r="L30" s="23" t="str">
        <f>IF(ROUNDUP(L29,1)&gt;0,IF((80+(8-ROUNDUP(L29,1))*40)&lt;0,0,80+(8-ROUNDUP(L29,1))*40),"")</f>
        <v/>
      </c>
      <c r="M30" s="17" t="str">
        <f>IF(SUM(I30,J30,K30,L30)&gt;0,SUM(I30,J30,K30,L30),"")</f>
        <v/>
      </c>
      <c r="N30" s="54" t="str">
        <f>IF(SUM(G29:H29)="","",IF(D29="","",IF(D29&gt;193.609,1,IF(D29&lt;32,10^(0.722763521*LOG10(32/193.609)^2),10^(0.722762521*LOG10(D29/193.609)^2)))))</f>
        <v/>
      </c>
    </row>
    <row r="31" spans="2:15" ht="16" x14ac:dyDescent="0.2">
      <c r="B31" s="32"/>
      <c r="C31" s="33"/>
      <c r="D31" s="34"/>
      <c r="E31" s="35"/>
      <c r="F31" s="32"/>
      <c r="G31" s="36"/>
      <c r="H31" s="36"/>
      <c r="I31" s="27" t="str">
        <f>IF(OR(G31="",H31=""),"",10^(0.787004341 *LOG10(D31/153.757)^2)*(G31+H31))</f>
        <v/>
      </c>
      <c r="J31" s="34"/>
      <c r="K31" s="34"/>
      <c r="L31" s="34"/>
      <c r="M31" s="16"/>
      <c r="N31" s="51"/>
    </row>
    <row r="32" spans="2:15" ht="17" x14ac:dyDescent="0.15">
      <c r="B32" s="24"/>
      <c r="C32" s="25"/>
      <c r="D32" s="24"/>
      <c r="E32" s="26"/>
      <c r="F32" s="24"/>
      <c r="G32" s="22"/>
      <c r="H32" s="22"/>
      <c r="I32" s="39" t="str">
        <f>IF(I31="","",I31*1.2)</f>
        <v/>
      </c>
      <c r="J32" s="27" t="str">
        <f>IF(J31&gt;0,J31*20,"")</f>
        <v/>
      </c>
      <c r="K32" s="23" t="str">
        <f>IF(K31="","",(K31*10)*N32)</f>
        <v/>
      </c>
      <c r="L32" s="23" t="str">
        <f>IF(ROUNDUP(L31,1)&gt;0,IF((80+(8-ROUNDUP(L31,1))*40)&lt;0,0,80+(8-ROUNDUP(L31,1))*40),"")</f>
        <v/>
      </c>
      <c r="M32" s="17" t="str">
        <f>IF(SUM(I32,J32,K32,L32)&gt;0,SUM(I32,J32,K32,L32),"")</f>
        <v/>
      </c>
      <c r="N32" s="54" t="str">
        <f>IF(SUM(G31:H31)="","",IF(D31="","",IF(D31&gt;193.609,1,IF(D31&lt;32,10^(0.722763521*LOG10(32/193.609)^2),10^(0.722762521*LOG10(D31/193.609)^2)))))</f>
        <v/>
      </c>
      <c r="O32" s="31" t="s">
        <v>21</v>
      </c>
    </row>
    <row r="33" spans="2:15" ht="16" x14ac:dyDescent="0.2">
      <c r="B33" s="32"/>
      <c r="C33" s="33"/>
      <c r="D33" s="34"/>
      <c r="E33" s="35"/>
      <c r="F33" s="32"/>
      <c r="G33" s="36"/>
      <c r="H33" s="36"/>
      <c r="I33" s="27" t="str">
        <f>IF(OR(G33="",H33=""),"",10^(0.787004341 *LOG10(D33/153.757)^2)*(G33+H33))</f>
        <v/>
      </c>
      <c r="J33" s="34"/>
      <c r="K33" s="34"/>
      <c r="L33" s="34"/>
      <c r="M33" s="16"/>
      <c r="N33" s="51"/>
    </row>
    <row r="34" spans="2:15" ht="17" x14ac:dyDescent="0.15">
      <c r="B34" s="24"/>
      <c r="C34" s="25"/>
      <c r="D34" s="24"/>
      <c r="E34" s="26"/>
      <c r="F34" s="24"/>
      <c r="G34" s="22"/>
      <c r="H34" s="22"/>
      <c r="I34" s="39" t="str">
        <f>IF(I33="","",I33*1.2)</f>
        <v/>
      </c>
      <c r="J34" s="27" t="str">
        <f>IF(J33&gt;0,J33*20,"")</f>
        <v/>
      </c>
      <c r="K34" s="23" t="str">
        <f>IF(K33="","",(K33*10)*N34)</f>
        <v/>
      </c>
      <c r="L34" s="23" t="str">
        <f>IF(ROUNDUP(L33,1)&gt;0,IF((80+(8-ROUNDUP(L33,1))*40)&lt;0,0,80+(8-ROUNDUP(L33,1))*40),"")</f>
        <v/>
      </c>
      <c r="M34" s="17" t="str">
        <f>IF(SUM(I34,J34,K34,L34)&gt;0,SUM(I34,J34,K34,L34),"")</f>
        <v/>
      </c>
      <c r="N34" s="54" t="str">
        <f>IF(SUM(G33:H33)="","",IF(D33="","",IF(D33&gt;193.609,1,IF(D33&lt;32,10^(0.722763521*LOG10(32/193.609)^2),10^(0.722762521*LOG10(D33/193.609)^2)))))</f>
        <v/>
      </c>
    </row>
    <row r="35" spans="2:15" ht="16" x14ac:dyDescent="0.2">
      <c r="B35" s="28"/>
      <c r="C35" s="29"/>
      <c r="D35" s="28"/>
      <c r="E35" s="30"/>
      <c r="F35" s="28"/>
      <c r="G35" s="28"/>
      <c r="H35" s="28"/>
      <c r="I35" s="28"/>
      <c r="J35" s="28"/>
      <c r="K35" s="56" t="s">
        <v>23</v>
      </c>
      <c r="L35" s="57"/>
      <c r="M35" s="18" t="str">
        <f>IF(SUM(M30,M32,M34)&gt;0,SUM(M30,M32,M34),"")</f>
        <v/>
      </c>
    </row>
    <row r="37" spans="2:15" x14ac:dyDescent="0.15">
      <c r="E37" s="2"/>
    </row>
    <row r="38" spans="2:15" ht="16" x14ac:dyDescent="0.2">
      <c r="B38" s="55" t="s">
        <v>28</v>
      </c>
      <c r="C38" s="55"/>
      <c r="D38" s="55"/>
    </row>
    <row r="39" spans="2:15" x14ac:dyDescent="0.15">
      <c r="B39" s="13" t="s">
        <v>9</v>
      </c>
      <c r="C39" s="14" t="s">
        <v>10</v>
      </c>
      <c r="D39" s="13" t="s">
        <v>11</v>
      </c>
      <c r="E39" s="15" t="s">
        <v>12</v>
      </c>
      <c r="F39" s="13" t="s">
        <v>13</v>
      </c>
      <c r="G39" s="13" t="s">
        <v>14</v>
      </c>
      <c r="H39" s="13" t="s">
        <v>15</v>
      </c>
      <c r="I39" s="13" t="s">
        <v>16</v>
      </c>
      <c r="J39" s="13" t="s">
        <v>17</v>
      </c>
      <c r="K39" s="13" t="s">
        <v>18</v>
      </c>
      <c r="L39" s="13" t="s">
        <v>19</v>
      </c>
      <c r="M39" s="13" t="s">
        <v>20</v>
      </c>
      <c r="N39" s="14" t="s">
        <v>30</v>
      </c>
    </row>
    <row r="40" spans="2:15" ht="16" x14ac:dyDescent="0.15">
      <c r="B40" s="32"/>
      <c r="C40" s="33"/>
      <c r="D40" s="34"/>
      <c r="E40" s="35"/>
      <c r="F40" s="32"/>
      <c r="G40" s="36"/>
      <c r="H40" s="36"/>
      <c r="I40" s="27" t="str">
        <f>IF(OR(G40="",H40=""),"",10^(0.787004341 *LOG10(D40/153.757)^2)*(G40+H40))</f>
        <v/>
      </c>
      <c r="J40" s="34"/>
      <c r="K40" s="34"/>
      <c r="L40" s="34"/>
      <c r="M40" s="17"/>
      <c r="N40" s="51"/>
    </row>
    <row r="41" spans="2:15" ht="17" x14ac:dyDescent="0.15">
      <c r="B41" s="24"/>
      <c r="C41" s="25"/>
      <c r="D41" s="24"/>
      <c r="E41" s="26"/>
      <c r="F41" s="24"/>
      <c r="G41" s="22"/>
      <c r="H41" s="22"/>
      <c r="I41" s="39" t="str">
        <f>IF(I40="","",I40*1.2)</f>
        <v/>
      </c>
      <c r="J41" s="27" t="str">
        <f>IF(J40&gt;0,J40*20,"")</f>
        <v/>
      </c>
      <c r="K41" s="23" t="str">
        <f>IF(K40="","",(K40*10)*N41)</f>
        <v/>
      </c>
      <c r="L41" s="23" t="str">
        <f>IF(ROUNDUP(L40,1)&gt;0,IF((80+(8-ROUNDUP(L40,1))*40)&lt;0,0,80+(8-ROUNDUP(L40,1))*40),"")</f>
        <v/>
      </c>
      <c r="M41" s="17" t="str">
        <f>IF(SUM(I41,J41,K41,L41)&gt;0,SUM(I41,J41,K41,L41),"")</f>
        <v/>
      </c>
      <c r="N41" s="54" t="str">
        <f>IF(SUM(G40:H40)="","",IF(D40="","",IF(D40&gt;193.609,1,IF(D40&lt;32,10^(0.722763521*LOG10(32/193.609)^2),10^(0.722762521*LOG10(D40/193.609)^2)))))</f>
        <v/>
      </c>
    </row>
    <row r="42" spans="2:15" ht="16" x14ac:dyDescent="0.2">
      <c r="B42" s="32"/>
      <c r="C42" s="33"/>
      <c r="D42" s="34"/>
      <c r="E42" s="35"/>
      <c r="F42" s="32"/>
      <c r="G42" s="36"/>
      <c r="H42" s="36"/>
      <c r="I42" s="27" t="str">
        <f>IF(OR(G42="",H42=""),"",10^(0.787004341 *LOG10(D42/153.757)^2)*(G42+H42))</f>
        <v/>
      </c>
      <c r="J42" s="34"/>
      <c r="K42" s="34"/>
      <c r="L42" s="34"/>
      <c r="M42" s="16"/>
      <c r="N42" s="51"/>
    </row>
    <row r="43" spans="2:15" ht="17" x14ac:dyDescent="0.15">
      <c r="B43" s="24"/>
      <c r="C43" s="25"/>
      <c r="D43" s="24"/>
      <c r="E43" s="26"/>
      <c r="F43" s="24"/>
      <c r="G43" s="22"/>
      <c r="H43" s="22"/>
      <c r="I43" s="39" t="str">
        <f>IF(I42="","",I42*1.2)</f>
        <v/>
      </c>
      <c r="J43" s="27" t="str">
        <f>IF(J42&gt;0,J42*20,"")</f>
        <v/>
      </c>
      <c r="K43" s="23" t="str">
        <f>IF(K42="","",(K42*10)*N43)</f>
        <v/>
      </c>
      <c r="L43" s="23" t="str">
        <f>IF(ROUNDUP(L42,1)&gt;0,IF((80+(8-ROUNDUP(L42,1))*40)&lt;0,0,80+(8-ROUNDUP(L42,1))*40),"")</f>
        <v/>
      </c>
      <c r="M43" s="17" t="str">
        <f>IF(SUM(I43,J43,K43,L43)&gt;0,SUM(I43,J43,K43,L43),"")</f>
        <v/>
      </c>
      <c r="N43" s="54" t="str">
        <f>IF(SUM(G42:H42)="","",IF(D42="","",IF(D42&gt;193.609,1,IF(D42&lt;32,10^(0.722763521*LOG10(32/193.609)^2),10^(0.722762521*LOG10(D42/193.609)^2)))))</f>
        <v/>
      </c>
      <c r="O43" s="31" t="s">
        <v>21</v>
      </c>
    </row>
    <row r="44" spans="2:15" ht="16" x14ac:dyDescent="0.2">
      <c r="B44" s="32"/>
      <c r="C44" s="33"/>
      <c r="D44" s="34"/>
      <c r="E44" s="35"/>
      <c r="F44" s="32"/>
      <c r="G44" s="36"/>
      <c r="H44" s="36"/>
      <c r="I44" s="27" t="str">
        <f>IF(OR(G44="",H44=""),"",10^(0.787004341 *LOG10(D44/153.757)^2)*(G44+H44))</f>
        <v/>
      </c>
      <c r="J44" s="34"/>
      <c r="K44" s="34"/>
      <c r="L44" s="34"/>
      <c r="M44" s="16"/>
      <c r="N44" s="51"/>
    </row>
    <row r="45" spans="2:15" ht="17" x14ac:dyDescent="0.15">
      <c r="B45" s="24"/>
      <c r="C45" s="25"/>
      <c r="D45" s="24"/>
      <c r="E45" s="26"/>
      <c r="F45" s="24"/>
      <c r="G45" s="22"/>
      <c r="H45" s="22"/>
      <c r="I45" s="39" t="str">
        <f>IF(I44="","",I44*1.2)</f>
        <v/>
      </c>
      <c r="J45" s="27" t="str">
        <f>IF(J44&gt;0,J44*20,"")</f>
        <v/>
      </c>
      <c r="K45" s="23" t="str">
        <f>IF(K44="","",(K44*10)*N45)</f>
        <v/>
      </c>
      <c r="L45" s="23" t="str">
        <f>IF(ROUNDUP(L44,1)&gt;0,IF((80+(8-ROUNDUP(L44,1))*40)&lt;0,0,80+(8-ROUNDUP(L44,1))*40),"")</f>
        <v/>
      </c>
      <c r="M45" s="17" t="str">
        <f>IF(SUM(I45,J45,K45,L45)&gt;0,SUM(I45,J45,K45,L45),"")</f>
        <v/>
      </c>
      <c r="N45" s="54" t="str">
        <f>IF(SUM(G44:H44)="","",IF(D44="","",IF(D44&gt;193.609,1,IF(D44&lt;32,10^(0.722763521*LOG10(32/193.609)^2),10^(0.722762521*LOG10(D44/193.609)^2)))))</f>
        <v/>
      </c>
    </row>
    <row r="46" spans="2:15" ht="16" x14ac:dyDescent="0.2">
      <c r="B46" s="28"/>
      <c r="C46" s="29"/>
      <c r="D46" s="28"/>
      <c r="E46" s="30"/>
      <c r="F46" s="28"/>
      <c r="G46" s="28"/>
      <c r="H46" s="28"/>
      <c r="I46" s="28"/>
      <c r="J46" s="28"/>
      <c r="K46" s="56" t="s">
        <v>23</v>
      </c>
      <c r="L46" s="57"/>
      <c r="M46" s="18" t="str">
        <f>IF(SUM(M41,M43,M45)&gt;0,SUM(M41,M43,M45),"")</f>
        <v/>
      </c>
    </row>
  </sheetData>
  <mergeCells count="12">
    <mergeCell ref="B2:M2"/>
    <mergeCell ref="B3:M3"/>
    <mergeCell ref="B4:M4"/>
    <mergeCell ref="E5:H5"/>
    <mergeCell ref="B6:M6"/>
    <mergeCell ref="B38:D38"/>
    <mergeCell ref="K46:L46"/>
    <mergeCell ref="K8:M8"/>
    <mergeCell ref="B17:C17"/>
    <mergeCell ref="K25:L25"/>
    <mergeCell ref="K35:L35"/>
    <mergeCell ref="B27:D27"/>
  </mergeCells>
  <pageMargins left="0.78740157499999996" right="0.78740157499999996" top="0.984251969" bottom="0.984251969" header="0.5" footer="0.5"/>
  <pageSetup paperSize="9" scale="78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fb809ca8e56e4d4a8122c12376747d4f xmlns="ef145d64-a689-4632-996c-4b78089305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Maler</TermName>
          <TermId xmlns="http://schemas.microsoft.com/office/infopath/2007/PartnerControls">d59c7581-a5a3-4629-8f67-d19ad3651a9c</TermId>
        </TermInfo>
      </Terms>
    </fb809ca8e56e4d4a8122c12376747d4f>
    <TaxCatchAll xmlns="ef145d64-a689-4632-996c-4b7808930515">
      <Value>12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94AAE6EF176744940E11D3ADF46EF4" ma:contentTypeVersion="5" ma:contentTypeDescription="Opprett et nytt dokument." ma:contentTypeScope="" ma:versionID="48c6c541181150ef3a929f58bece8365">
  <xsd:schema xmlns:xsd="http://www.w3.org/2001/XMLSchema" xmlns:xs="http://www.w3.org/2001/XMLSchema" xmlns:p="http://schemas.microsoft.com/office/2006/metadata/properties" xmlns:ns1="http://schemas.microsoft.com/sharepoint/v3" xmlns:ns2="ef145d64-a689-4632-996c-4b7808930515" targetNamespace="http://schemas.microsoft.com/office/2006/metadata/properties" ma:root="true" ma:fieldsID="b0958f4e0103e81e7467cf0af4556827" ns1:_="" ns2:_="">
    <xsd:import namespace="http://schemas.microsoft.com/sharepoint/v3"/>
    <xsd:import namespace="ef145d64-a689-4632-996c-4b780893051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b809ca8e56e4d4a8122c12376747d4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145d64-a689-4632-996c-4b7808930515" elementFormDefault="qualified">
    <xsd:import namespace="http://schemas.microsoft.com/office/2006/documentManagement/types"/>
    <xsd:import namespace="http://schemas.microsoft.com/office/infopath/2007/PartnerControls"/>
    <xsd:element name="fb809ca8e56e4d4a8122c12376747d4f" ma:index="11" nillable="true" ma:taxonomy="true" ma:internalName="fb809ca8e56e4d4a8122c12376747d4f" ma:taxonomyFieldName="arDokumentkategori" ma:displayName="Dokumentkategori" ma:readOnly="false" ma:default="" ma:fieldId="{fb809ca8-e56e-4d4a-8122-c12376747d4f}" ma:taxonomyMulti="true" ma:sspId="3c6efdf4-b4c8-462d-9cab-4be29478ae61" ma:termSetId="b08b7c1c-db5d-467d-8b8c-eb1e0e0d95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bd504c98-4430-457d-a15f-e5fdb6a76afc}" ma:internalName="TaxCatchAll" ma:showField="CatchAllData" ma:web="ef145d64-a689-4632-996c-4b78089305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776EC2-FECA-43A5-9B8D-6CBFA8D6ED66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ef145d64-a689-4632-996c-4b7808930515"/>
  </ds:schemaRefs>
</ds:datastoreItem>
</file>

<file path=customXml/itemProps2.xml><?xml version="1.0" encoding="utf-8"?>
<ds:datastoreItem xmlns:ds="http://schemas.openxmlformats.org/officeDocument/2006/customXml" ds:itemID="{AAA5D8D9-6234-43D0-ADBD-56A4D56C74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97C8D1-0EFD-4FCD-BEED-08F1FDA559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f145d64-a689-4632-996c-4b78089305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4</vt:i4>
      </vt:variant>
    </vt:vector>
  </HeadingPairs>
  <TitlesOfParts>
    <vt:vector size="8" baseType="lpstr">
      <vt:lpstr>Gutter til  18 år</vt:lpstr>
      <vt:lpstr>Gutter over 18 år</vt:lpstr>
      <vt:lpstr>Jenter til 18 år</vt:lpstr>
      <vt:lpstr>Jenter over 18 år</vt:lpstr>
      <vt:lpstr>'Gutter over 18 år'!Utskriftsområde</vt:lpstr>
      <vt:lpstr>'Gutter til  18 år'!Utskriftsområde</vt:lpstr>
      <vt:lpstr>'Jenter over 18 år'!Utskriftsområde</vt:lpstr>
      <vt:lpstr>'Jenter til 18 år'!Utskriftsområde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 H Pedersen</dc:creator>
  <cp:keywords/>
  <cp:lastModifiedBy>Microsoft Office-bruker</cp:lastModifiedBy>
  <dcterms:created xsi:type="dcterms:W3CDTF">2002-04-04T15:19:41Z</dcterms:created>
  <dcterms:modified xsi:type="dcterms:W3CDTF">2023-02-15T12:37:30Z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Dokumentkategori">
    <vt:lpwstr>12;#Maler|d59c7581-a5a3-4629-8f67-d19ad3651a9c</vt:lpwstr>
  </property>
  <property fmtid="{D5CDD505-2E9C-101B-9397-08002B2CF9AE}" pid="3" name="ContentTypeId">
    <vt:lpwstr>0x010100D894AAE6EF176744940E11D3ADF46EF4</vt:lpwstr>
  </property>
</Properties>
</file>