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/Users/emelienilsen/Desktop/"/>
    </mc:Choice>
  </mc:AlternateContent>
  <xr:revisionPtr revIDLastSave="0" documentId="13_ncr:1_{A4B2093A-EB34-E042-95AF-59E375731197}" xr6:coauthVersionLast="47" xr6:coauthVersionMax="47" xr10:uidLastSave="{00000000-0000-0000-0000-000000000000}"/>
  <bookViews>
    <workbookView xWindow="180" yWindow="500" windowWidth="18920" windowHeight="16740" tabRatio="408" activeTab="2" xr2:uid="{00000000-000D-0000-FFFF-FFFF00000000}"/>
  </bookViews>
  <sheets>
    <sheet name="Startliste" sheetId="2" r:id="rId1"/>
    <sheet name="Pulje 1" sheetId="3" r:id="rId2"/>
    <sheet name="Pulje 2" sheetId="4" r:id="rId3"/>
  </sheets>
  <externalReferences>
    <externalReference r:id="rId4"/>
  </externalReferences>
  <definedNames>
    <definedName name="_xlnm.Print_Area" localSheetId="1">'Pulje 1'!$C$1:$V$35</definedName>
    <definedName name="_xlnm.Print_Area" localSheetId="2">'Pulje 2'!$C$1:$V$36</definedName>
    <definedName name="_xlnm.Print_Area" localSheetId="0">Startliste!$A$1:$N$47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4" l="1"/>
  <c r="Q9" i="4"/>
  <c r="R9" i="4"/>
  <c r="S9" i="4"/>
  <c r="W9" i="4"/>
  <c r="X9" i="4"/>
  <c r="Z9" i="4" s="1"/>
  <c r="AA9" i="4" s="1"/>
  <c r="Y9" i="4"/>
  <c r="P10" i="4"/>
  <c r="Q10" i="4"/>
  <c r="R10" i="4"/>
  <c r="S10" i="4" s="1"/>
  <c r="X10" i="4"/>
  <c r="Y10" i="4"/>
  <c r="Z10" i="4"/>
  <c r="AA10" i="4" s="1"/>
  <c r="P11" i="4"/>
  <c r="Q11" i="4"/>
  <c r="R11" i="4"/>
  <c r="S11" i="4"/>
  <c r="W11" i="4"/>
  <c r="X11" i="4"/>
  <c r="Y11" i="4"/>
  <c r="Z11" i="4"/>
  <c r="AA11" i="4" s="1"/>
  <c r="P12" i="4"/>
  <c r="R12" i="4" s="1"/>
  <c r="Q12" i="4"/>
  <c r="X12" i="4"/>
  <c r="Y12" i="4"/>
  <c r="Z12" i="4"/>
  <c r="AA12" i="4" s="1"/>
  <c r="P13" i="4"/>
  <c r="Q13" i="4"/>
  <c r="R13" i="4"/>
  <c r="W13" i="4" s="1"/>
  <c r="S13" i="4"/>
  <c r="X13" i="4"/>
  <c r="Y13" i="4"/>
  <c r="AD13" i="4" s="1"/>
  <c r="Z13" i="4"/>
  <c r="AA13" i="4"/>
  <c r="T13" i="4" s="1"/>
  <c r="AB13" i="4"/>
  <c r="AC13" i="4"/>
  <c r="P14" i="4"/>
  <c r="Q14" i="4"/>
  <c r="R14" i="4"/>
  <c r="S14" i="4"/>
  <c r="W14" i="4"/>
  <c r="X14" i="4"/>
  <c r="Z14" i="4" s="1"/>
  <c r="AA14" i="4" s="1"/>
  <c r="Y14" i="4"/>
  <c r="P15" i="4"/>
  <c r="R15" i="4" s="1"/>
  <c r="Q15" i="4"/>
  <c r="X15" i="4"/>
  <c r="Y15" i="4"/>
  <c r="Z15" i="4"/>
  <c r="AA15" i="4" s="1"/>
  <c r="P16" i="4"/>
  <c r="Q16" i="4"/>
  <c r="R16" i="4"/>
  <c r="W16" i="4" s="1"/>
  <c r="S16" i="4"/>
  <c r="X16" i="4"/>
  <c r="Y16" i="4"/>
  <c r="Z16" i="4"/>
  <c r="AA16" i="4" s="1"/>
  <c r="P17" i="4"/>
  <c r="Q17" i="4"/>
  <c r="R17" i="4"/>
  <c r="S17" i="4"/>
  <c r="W17" i="4"/>
  <c r="X17" i="4"/>
  <c r="Z17" i="4" s="1"/>
  <c r="AA17" i="4" s="1"/>
  <c r="Y17" i="4"/>
  <c r="AD17" i="4" s="1"/>
  <c r="P18" i="4"/>
  <c r="Q18" i="4"/>
  <c r="R18" i="4"/>
  <c r="S18" i="4" s="1"/>
  <c r="X18" i="4"/>
  <c r="Y18" i="4"/>
  <c r="AD18" i="4" s="1"/>
  <c r="Z18" i="4"/>
  <c r="AA18" i="4"/>
  <c r="AC18" i="4" s="1"/>
  <c r="AB18" i="4"/>
  <c r="P19" i="4"/>
  <c r="Q19" i="4"/>
  <c r="R19" i="4"/>
  <c r="S19" i="4"/>
  <c r="W19" i="4"/>
  <c r="X19" i="4"/>
  <c r="Y19" i="4"/>
  <c r="Z19" i="4"/>
  <c r="AA19" i="4" s="1"/>
  <c r="P20" i="4"/>
  <c r="R20" i="4" s="1"/>
  <c r="Q20" i="4"/>
  <c r="X20" i="4"/>
  <c r="Y20" i="4"/>
  <c r="Z20" i="4"/>
  <c r="AA20" i="4" s="1"/>
  <c r="P21" i="4"/>
  <c r="Q21" i="4"/>
  <c r="R21" i="4"/>
  <c r="W21" i="4" s="1"/>
  <c r="S21" i="4"/>
  <c r="X21" i="4"/>
  <c r="Y21" i="4"/>
  <c r="AD21" i="4" s="1"/>
  <c r="Z21" i="4"/>
  <c r="AA21" i="4"/>
  <c r="T21" i="4" s="1"/>
  <c r="AB21" i="4"/>
  <c r="AC21" i="4"/>
  <c r="P22" i="4"/>
  <c r="Q22" i="4"/>
  <c r="R22" i="4"/>
  <c r="S22" i="4"/>
  <c r="W22" i="4"/>
  <c r="X22" i="4"/>
  <c r="Z22" i="4" s="1"/>
  <c r="AA22" i="4" s="1"/>
  <c r="Y22" i="4"/>
  <c r="Z23" i="4"/>
  <c r="AA23" i="4"/>
  <c r="P9" i="3"/>
  <c r="R9" i="3" s="1"/>
  <c r="Q9" i="3"/>
  <c r="X9" i="3"/>
  <c r="Y9" i="3"/>
  <c r="Z9" i="3"/>
  <c r="AA9" i="3" s="1"/>
  <c r="P10" i="3"/>
  <c r="Q10" i="3"/>
  <c r="R10" i="3"/>
  <c r="S10" i="3" s="1"/>
  <c r="X10" i="3"/>
  <c r="Y10" i="3"/>
  <c r="Z10" i="3"/>
  <c r="AA10" i="3" s="1"/>
  <c r="P11" i="3"/>
  <c r="Q11" i="3"/>
  <c r="R11" i="3"/>
  <c r="S11" i="3" s="1"/>
  <c r="X11" i="3"/>
  <c r="Z11" i="3" s="1"/>
  <c r="AA11" i="3" s="1"/>
  <c r="Y11" i="3"/>
  <c r="P12" i="3"/>
  <c r="Q12" i="3"/>
  <c r="R12" i="3"/>
  <c r="S12" i="3" s="1"/>
  <c r="X12" i="3"/>
  <c r="Y12" i="3"/>
  <c r="Z12" i="3"/>
  <c r="AA12" i="3" s="1"/>
  <c r="P13" i="3"/>
  <c r="R13" i="3" s="1"/>
  <c r="Q13" i="3"/>
  <c r="X13" i="3"/>
  <c r="Y13" i="3"/>
  <c r="AD13" i="3" s="1"/>
  <c r="Z13" i="3"/>
  <c r="AA13" i="3" s="1"/>
  <c r="P14" i="3"/>
  <c r="R14" i="3" s="1"/>
  <c r="Q14" i="3"/>
  <c r="X14" i="3"/>
  <c r="Y14" i="3"/>
  <c r="Z14" i="3"/>
  <c r="AA14" i="3" s="1"/>
  <c r="P15" i="3"/>
  <c r="Q15" i="3"/>
  <c r="R15" i="3"/>
  <c r="W15" i="3" s="1"/>
  <c r="S15" i="3"/>
  <c r="X15" i="3"/>
  <c r="Z15" i="3" s="1"/>
  <c r="AA15" i="3" s="1"/>
  <c r="Y15" i="3"/>
  <c r="P16" i="3"/>
  <c r="Q16" i="3"/>
  <c r="R16" i="3"/>
  <c r="W16" i="3" s="1"/>
  <c r="X16" i="3"/>
  <c r="Z16" i="3" s="1"/>
  <c r="AA16" i="3" s="1"/>
  <c r="Y16" i="3"/>
  <c r="P17" i="3"/>
  <c r="R17" i="3" s="1"/>
  <c r="Q17" i="3"/>
  <c r="X17" i="3"/>
  <c r="Y17" i="3"/>
  <c r="Z17" i="3"/>
  <c r="AA17" i="3" s="1"/>
  <c r="P19" i="3"/>
  <c r="R19" i="3" s="1"/>
  <c r="Q19" i="3"/>
  <c r="X19" i="3"/>
  <c r="Y19" i="3"/>
  <c r="Z19" i="3"/>
  <c r="AA19" i="3" s="1"/>
  <c r="P22" i="3"/>
  <c r="R22" i="3" s="1"/>
  <c r="Q22" i="3"/>
  <c r="X22" i="3"/>
  <c r="Z22" i="3" s="1"/>
  <c r="AA22" i="3" s="1"/>
  <c r="Y22" i="3"/>
  <c r="AD9" i="4" l="1"/>
  <c r="AC9" i="4"/>
  <c r="AB9" i="4"/>
  <c r="T9" i="4"/>
  <c r="AB15" i="4"/>
  <c r="AC15" i="4"/>
  <c r="AD15" i="4" s="1"/>
  <c r="T15" i="4"/>
  <c r="AC19" i="4"/>
  <c r="AB19" i="4"/>
  <c r="AD19" i="4" s="1"/>
  <c r="T19" i="4" s="1"/>
  <c r="S12" i="4"/>
  <c r="W12" i="4"/>
  <c r="AB17" i="4"/>
  <c r="AC17" i="4"/>
  <c r="T17" i="4"/>
  <c r="AB11" i="4"/>
  <c r="AC11" i="4"/>
  <c r="AD11" i="4" s="1"/>
  <c r="T11" i="4" s="1"/>
  <c r="AC10" i="4"/>
  <c r="AD10" i="4" s="1"/>
  <c r="T10" i="4"/>
  <c r="AB10" i="4"/>
  <c r="S15" i="4"/>
  <c r="W15" i="4"/>
  <c r="T22" i="4"/>
  <c r="AB22" i="4"/>
  <c r="AD22" i="4" s="1"/>
  <c r="AC22" i="4"/>
  <c r="AB20" i="4"/>
  <c r="AD20" i="4" s="1"/>
  <c r="AC20" i="4"/>
  <c r="T20" i="4"/>
  <c r="AB14" i="4"/>
  <c r="AC14" i="4"/>
  <c r="AD14" i="4" s="1"/>
  <c r="T14" i="4"/>
  <c r="AB12" i="4"/>
  <c r="AC12" i="4"/>
  <c r="AD12" i="4" s="1"/>
  <c r="T12" i="4"/>
  <c r="S20" i="4"/>
  <c r="W20" i="4"/>
  <c r="AB16" i="4"/>
  <c r="AC16" i="4"/>
  <c r="AD16" i="4" s="1"/>
  <c r="T16" i="4"/>
  <c r="W10" i="4"/>
  <c r="T18" i="4"/>
  <c r="W18" i="4"/>
  <c r="AB11" i="3"/>
  <c r="AC11" i="3"/>
  <c r="AD11" i="3" s="1"/>
  <c r="T11" i="3" s="1"/>
  <c r="AC12" i="3"/>
  <c r="AD12" i="3" s="1"/>
  <c r="T12" i="3"/>
  <c r="AB12" i="3"/>
  <c r="AB9" i="3"/>
  <c r="AC9" i="3"/>
  <c r="AD9" i="3" s="1"/>
  <c r="T9" i="3"/>
  <c r="AB14" i="3"/>
  <c r="AC14" i="3"/>
  <c r="AD14" i="3" s="1"/>
  <c r="T14" i="3"/>
  <c r="W13" i="3"/>
  <c r="S13" i="3"/>
  <c r="T13" i="3"/>
  <c r="AB13" i="3"/>
  <c r="AC13" i="3"/>
  <c r="AC10" i="3"/>
  <c r="T10" i="3"/>
  <c r="AB10" i="3"/>
  <c r="AC22" i="3"/>
  <c r="AB22" i="3"/>
  <c r="AD22" i="3" s="1"/>
  <c r="T22" i="3"/>
  <c r="AB17" i="3"/>
  <c r="AD17" i="3" s="1"/>
  <c r="AC17" i="3"/>
  <c r="T17" i="3"/>
  <c r="S22" i="3"/>
  <c r="W22" i="3"/>
  <c r="AB15" i="3"/>
  <c r="AD15" i="3" s="1"/>
  <c r="T15" i="3"/>
  <c r="AC15" i="3"/>
  <c r="S17" i="3"/>
  <c r="W17" i="3"/>
  <c r="S14" i="3"/>
  <c r="W14" i="3"/>
  <c r="AB16" i="3"/>
  <c r="AD16" i="3" s="1"/>
  <c r="AC16" i="3"/>
  <c r="T16" i="3"/>
  <c r="T19" i="3"/>
  <c r="AC19" i="3"/>
  <c r="AB19" i="3"/>
  <c r="AD19" i="3" s="1"/>
  <c r="AD10" i="3"/>
  <c r="W19" i="3"/>
  <c r="S19" i="3"/>
  <c r="S9" i="3"/>
  <c r="W9" i="3"/>
  <c r="W11" i="3"/>
  <c r="S16" i="3"/>
  <c r="W12" i="3"/>
  <c r="W10" i="3"/>
  <c r="I38" i="2" l="1"/>
  <c r="I37" i="2"/>
  <c r="I3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</authors>
  <commentList>
    <comment ref="D7" authorId="0" shapeId="0" xr:uid="{30B492A8-0BCD-7A4B-8498-E8F86AD65251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DAFB1056-7ED6-2344-9342-B1A08663EF55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K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N7" authorId="0" shapeId="0" xr:uid="{7E497935-0C14-CC44-92B6-C814ACD07F5D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Q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R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A1978175-4F85-E04D-BD38-CEC9C1ED4F14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T7" authorId="0" shapeId="0" xr:uid="{77033F6A-761F-DD44-AC8E-0D4CC3FEA883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W7" authorId="0" shapeId="0" xr:uid="{F5B0139D-3EBA-DF49-9130-CCF525A8F324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</authors>
  <commentList>
    <comment ref="D7" authorId="0" shapeId="0" xr:uid="{5D1206BC-157C-CE4B-9772-B26EAC2BB4C6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23BEF453-90D9-8340-A28C-8494081A84FB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K7" authorId="0" shapeId="0" xr:uid="{B3535A80-BDD3-1A44-B835-0DEE8BF20A0A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N7" authorId="0" shapeId="0" xr:uid="{286209EC-2D6A-774D-805E-6806D1A5FAAC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Q7" authorId="0" shapeId="0" xr:uid="{D839F5E0-71ED-D543-88E8-FB635546FC3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R7" authorId="0" shapeId="0" xr:uid="{1B5B75CF-D4E3-7F40-A9A3-AD35F7C8EC99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0093F22F-1B90-F648-B270-92BBCA77D2EE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T7" authorId="0" shapeId="0" xr:uid="{3179FB0E-498B-D447-ACC8-907B305A2AF9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W7" authorId="0" shapeId="0" xr:uid="{D730F750-EF2B-B44C-B2F9-CE6C639FBC8E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</commentList>
</comments>
</file>

<file path=xl/sharedStrings.xml><?xml version="1.0" encoding="utf-8"?>
<sst xmlns="http://schemas.openxmlformats.org/spreadsheetml/2006/main" count="467" uniqueCount="175">
  <si>
    <t>Startliste VM-kvalifisering 23.08.2025</t>
  </si>
  <si>
    <t>Stevnestart kl 13:00 og 16:00</t>
  </si>
  <si>
    <t>Innveiing kl 11:00 og 14:00 i Naustdalhallen</t>
  </si>
  <si>
    <t>NVF-ID</t>
  </si>
  <si>
    <t>Vekt-</t>
  </si>
  <si>
    <t>Kropps-</t>
  </si>
  <si>
    <t>Kate-</t>
  </si>
  <si>
    <t>Fødsels-</t>
  </si>
  <si>
    <t>Start</t>
  </si>
  <si>
    <t>Navn</t>
  </si>
  <si>
    <t>Lag</t>
  </si>
  <si>
    <t>Rykk</t>
  </si>
  <si>
    <t>Støt</t>
  </si>
  <si>
    <t>klasse</t>
  </si>
  <si>
    <t>vekt</t>
  </si>
  <si>
    <t>gori</t>
  </si>
  <si>
    <t>dato</t>
  </si>
  <si>
    <t>nr</t>
  </si>
  <si>
    <t>Pulje 1 lørdag 23.08.2025</t>
  </si>
  <si>
    <t>58</t>
  </si>
  <si>
    <t>SK</t>
  </si>
  <si>
    <t>14.08.1992</t>
  </si>
  <si>
    <t>Sol Anette Waaler</t>
  </si>
  <si>
    <t>Trondheim AK</t>
  </si>
  <si>
    <t>12.09.1996</t>
  </si>
  <si>
    <t>Rebekka Tao Jacobsen</t>
  </si>
  <si>
    <t>Larvik Atletklubb</t>
  </si>
  <si>
    <t>63</t>
  </si>
  <si>
    <t>K1</t>
  </si>
  <si>
    <t>17.08.1989</t>
  </si>
  <si>
    <t>Ine Andersson</t>
  </si>
  <si>
    <t>Tambarskjelvar IL</t>
  </si>
  <si>
    <t>07.04.2004</t>
  </si>
  <si>
    <t>Ronja Lenvik</t>
  </si>
  <si>
    <t>Hitra VK</t>
  </si>
  <si>
    <t>58 3%</t>
  </si>
  <si>
    <t>94</t>
  </si>
  <si>
    <t>SM</t>
  </si>
  <si>
    <t>10.11.1997</t>
  </si>
  <si>
    <t>Sigurd Haug Korsvoll</t>
  </si>
  <si>
    <t>kvalle 88</t>
  </si>
  <si>
    <t>JM</t>
  </si>
  <si>
    <t>19.03.2007</t>
  </si>
  <si>
    <t>Teo Martinus Mork-Tøvik</t>
  </si>
  <si>
    <t>Kvalle i 88</t>
  </si>
  <si>
    <t>88</t>
  </si>
  <si>
    <t>11.12.1999</t>
  </si>
  <si>
    <t>Adrian Henneli</t>
  </si>
  <si>
    <t>AK Bjørgvin</t>
  </si>
  <si>
    <t>21.09.2001</t>
  </si>
  <si>
    <t>Julius Aron Ellertson</t>
  </si>
  <si>
    <t>Spydeberg Atletene</t>
  </si>
  <si>
    <t>65</t>
  </si>
  <si>
    <t>24.09.2000</t>
  </si>
  <si>
    <t>Kim Alexander Kvernø</t>
  </si>
  <si>
    <t xml:space="preserve">kvalle 60 </t>
  </si>
  <si>
    <t>79</t>
  </si>
  <si>
    <t>13.01.2005</t>
  </si>
  <si>
    <t>Rasmus Heggvik Aune</t>
  </si>
  <si>
    <t>kvalle 71</t>
  </si>
  <si>
    <t>28.06.2006</t>
  </si>
  <si>
    <t>Alvolai Røyseth</t>
  </si>
  <si>
    <t>Kvalle EM JR &amp;U23</t>
  </si>
  <si>
    <t>08.11.2008</t>
  </si>
  <si>
    <t>Nikolai Kvamme Aadland</t>
  </si>
  <si>
    <t>Pulje 2 lørdag 23.08.2025</t>
  </si>
  <si>
    <t>77</t>
  </si>
  <si>
    <t>20.08.1999</t>
  </si>
  <si>
    <t>Tinna Henriette Ringsaker</t>
  </si>
  <si>
    <t>86</t>
  </si>
  <si>
    <t>10.11.1992</t>
  </si>
  <si>
    <t>Lone Kalland</t>
  </si>
  <si>
    <t>01.01.1989</t>
  </si>
  <si>
    <t>Melissa Schanche</t>
  </si>
  <si>
    <t>Solfrid Koanda</t>
  </si>
  <si>
    <t>Larvik AK</t>
  </si>
  <si>
    <t>31.05.2000</t>
  </si>
  <si>
    <t>Andrine Sandved Hestenes</t>
  </si>
  <si>
    <t>Leangen AK</t>
  </si>
  <si>
    <t>69</t>
  </si>
  <si>
    <t>28.02.2002</t>
  </si>
  <si>
    <t>Julia Jordanger Loen</t>
  </si>
  <si>
    <t>Breimsbygda IL</t>
  </si>
  <si>
    <t>11.05.1992</t>
  </si>
  <si>
    <t>Marit Årdalsbakke</t>
  </si>
  <si>
    <t>110</t>
  </si>
  <si>
    <t>M35</t>
  </si>
  <si>
    <t>26.01.1990</t>
  </si>
  <si>
    <t>Darryl Vincent John Charles</t>
  </si>
  <si>
    <t>26.09.2001</t>
  </si>
  <si>
    <t>Remy Heggvik Aune</t>
  </si>
  <si>
    <t>kvalle 79</t>
  </si>
  <si>
    <t>+110</t>
  </si>
  <si>
    <t>15.10.1992</t>
  </si>
  <si>
    <t>Jørgen Kjellevand</t>
  </si>
  <si>
    <t>19.06.2001</t>
  </si>
  <si>
    <t>Ragnar Gamlestøl Holme</t>
  </si>
  <si>
    <t>SUM KVINNER</t>
  </si>
  <si>
    <t>SUM MENN</t>
  </si>
  <si>
    <t xml:space="preserve">SUM </t>
  </si>
  <si>
    <t>Forfall:</t>
  </si>
  <si>
    <t>JK</t>
  </si>
  <si>
    <t>02.02.2007</t>
  </si>
  <si>
    <t>Tuva Bjerkeli</t>
  </si>
  <si>
    <t>Haugesund VK</t>
  </si>
  <si>
    <t>06.10.1996</t>
  </si>
  <si>
    <t>Daniel Rønquist Erichsen</t>
  </si>
  <si>
    <t>Grenland AK</t>
  </si>
  <si>
    <t>Veslemøy Kollstad </t>
  </si>
  <si>
    <t>Stefan Rønnevik</t>
  </si>
  <si>
    <t>Tysvær  VK</t>
  </si>
  <si>
    <t>Kim Eirik Tollefsen</t>
  </si>
  <si>
    <t>Tønsberg Kameratene</t>
  </si>
  <si>
    <t>Tine Rognaldsen</t>
  </si>
  <si>
    <t>Reza Benorouz</t>
  </si>
  <si>
    <t>Sindre Kampen Nesheim</t>
  </si>
  <si>
    <t>Malin Amundsen</t>
  </si>
  <si>
    <t>Beskrivelse rekorder</t>
  </si>
  <si>
    <t>Ove Varli</t>
  </si>
  <si>
    <t>Sekretær</t>
  </si>
  <si>
    <t>Trine Hellevang</t>
  </si>
  <si>
    <t>Tidtaker</t>
  </si>
  <si>
    <t>TrondheimAK</t>
  </si>
  <si>
    <t>Tryggve Duun Streaming</t>
  </si>
  <si>
    <t>Chief Marshall</t>
  </si>
  <si>
    <t>Mikal Akseth OWL</t>
  </si>
  <si>
    <t>Anette Skjærli</t>
  </si>
  <si>
    <t xml:space="preserve"> </t>
  </si>
  <si>
    <t>Førde IL</t>
  </si>
  <si>
    <t>Ove Farsund</t>
  </si>
  <si>
    <t>Dommer</t>
  </si>
  <si>
    <t>Steinar Kvame</t>
  </si>
  <si>
    <t xml:space="preserve">Hilde Næss </t>
  </si>
  <si>
    <t>Christian Lysenstøen</t>
  </si>
  <si>
    <t>Speaker</t>
  </si>
  <si>
    <t>Stevnets leder</t>
  </si>
  <si>
    <t>Klubb</t>
  </si>
  <si>
    <t>Rolle</t>
  </si>
  <si>
    <t>Teo Martinus Morch Tøvik</t>
  </si>
  <si>
    <t>K35</t>
  </si>
  <si>
    <t>gyldig</t>
  </si>
  <si>
    <t>kvinner</t>
  </si>
  <si>
    <t>menn</t>
  </si>
  <si>
    <t>Veteran</t>
  </si>
  <si>
    <t>Alder</t>
  </si>
  <si>
    <t>Kjønn</t>
  </si>
  <si>
    <t>lagt</t>
  </si>
  <si>
    <t xml:space="preserve">      hver øvelse</t>
  </si>
  <si>
    <t>faber</t>
  </si>
  <si>
    <t>Sinclair Coeff.</t>
  </si>
  <si>
    <t>Rek.</t>
  </si>
  <si>
    <t>Pl.</t>
  </si>
  <si>
    <t>Poeng</t>
  </si>
  <si>
    <t>Sammen-</t>
  </si>
  <si>
    <t xml:space="preserve">    Beste forsøk i</t>
  </si>
  <si>
    <t>St</t>
  </si>
  <si>
    <t xml:space="preserve"> Kate-</t>
  </si>
  <si>
    <t>meltzer</t>
  </si>
  <si>
    <t>Pulje:</t>
  </si>
  <si>
    <t>23.08.25</t>
  </si>
  <si>
    <t>Dato:</t>
  </si>
  <si>
    <t>Naustadhallen</t>
  </si>
  <si>
    <t>Sted:</t>
  </si>
  <si>
    <t>Arrangør:</t>
  </si>
  <si>
    <t>Nasjonalt stevne</t>
  </si>
  <si>
    <t>Stevnekat:</t>
  </si>
  <si>
    <t>Ny sinclair fra 2023</t>
  </si>
  <si>
    <t>Norges Vektløfterforbund</t>
  </si>
  <si>
    <t>S t e v n e p r o t o k o l l</t>
  </si>
  <si>
    <t>Randi Schei</t>
  </si>
  <si>
    <t>Ove farsund</t>
  </si>
  <si>
    <t>Hilde Næss</t>
  </si>
  <si>
    <t xml:space="preserve"> Larvik Atletklubb</t>
  </si>
  <si>
    <t>13.11.1998</t>
  </si>
  <si>
    <t>Naustdalhallen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</si>
</sst>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0.0000"/>
    <numFmt numFmtId="166" formatCode="dd/mm/yy;@"/>
    <numFmt numFmtId="167" formatCode="0.0;[Red]0.0"/>
    <numFmt numFmtId="168" formatCode="General;[Red]\-General"/>
    <numFmt numFmtId="169" formatCode="0.000000"/>
    <numFmt numFmtId="170" formatCode="0;[Red]0"/>
    <numFmt numFmtId="171" formatCode="_-* #,##0.00_-;\-* #,##0.00_-;_-* &quot;-&quot;??_-;_-@"/>
  </numFmts>
  <fonts count="43">
    <font>
      <sz val="10"/>
      <color rgb="FF000000"/>
      <name val="Arial"/>
    </font>
    <font>
      <b/>
      <sz val="14"/>
      <color rgb="FFFF0000"/>
      <name val="Times New Roman"/>
      <family val="1"/>
    </font>
    <font>
      <sz val="1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0"/>
      <name val="MS Sans Serif"/>
      <family val="2"/>
    </font>
    <font>
      <b/>
      <i/>
      <sz val="12"/>
      <color indexed="18"/>
      <name val="Arial"/>
      <family val="2"/>
    </font>
    <font>
      <b/>
      <i/>
      <sz val="12"/>
      <color indexed="10"/>
      <name val="Arial"/>
      <family val="2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20"/>
      <color theme="1"/>
      <name val="Times New Roman"/>
      <family val="1"/>
    </font>
    <font>
      <b/>
      <sz val="14"/>
      <name val="Times New Roman"/>
      <family val="1"/>
    </font>
    <font>
      <sz val="10"/>
      <color rgb="FFFF0000"/>
      <name val="Arial"/>
      <family val="2"/>
    </font>
    <font>
      <sz val="8"/>
      <name val="Arial"/>
      <family val="2"/>
    </font>
    <font>
      <b/>
      <sz val="14"/>
      <color rgb="FF000AB4"/>
      <name val="Times New Roman"/>
      <family val="1"/>
    </font>
    <font>
      <sz val="14"/>
      <name val="Times New Roman"/>
      <family val="1"/>
    </font>
    <font>
      <sz val="16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MS Sans Serif"/>
    </font>
    <font>
      <b/>
      <sz val="10"/>
      <name val="Times New Roman"/>
      <family val="1"/>
    </font>
    <font>
      <sz val="8"/>
      <name val="Times New Roman"/>
      <family val="1"/>
    </font>
    <font>
      <b/>
      <i/>
      <sz val="10"/>
      <name val="Arial"/>
      <family val="2"/>
    </font>
    <font>
      <sz val="12"/>
      <name val="Calibri"/>
      <family val="2"/>
    </font>
    <font>
      <b/>
      <i/>
      <sz val="11"/>
      <name val="Times New Roman"/>
      <family val="1"/>
    </font>
    <font>
      <b/>
      <sz val="11"/>
      <color theme="2" tint="-0.89999084444715716"/>
      <name val="Times New Roman"/>
      <family val="1"/>
    </font>
    <font>
      <b/>
      <i/>
      <sz val="11"/>
      <color theme="2" tint="-0.89999084444715716"/>
      <name val="Times New Roman"/>
      <family val="1"/>
    </font>
    <font>
      <b/>
      <i/>
      <sz val="10"/>
      <color theme="2" tint="-0.89999084444715716"/>
      <name val="Arial"/>
      <family val="2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8"/>
      <name val="Arial Black"/>
      <family val="2"/>
    </font>
    <font>
      <sz val="28"/>
      <name val="Arial Black"/>
      <family val="2"/>
    </font>
    <font>
      <b/>
      <sz val="8"/>
      <color indexed="81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</fills>
  <borders count="67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rgb="FF000000"/>
      </top>
      <bottom style="hair">
        <color auto="1"/>
      </bottom>
      <diagonal/>
    </border>
    <border>
      <left/>
      <right/>
      <top style="thin">
        <color rgb="FF000000"/>
      </top>
      <bottom style="hair">
        <color auto="1"/>
      </bottom>
      <diagonal/>
    </border>
    <border>
      <left/>
      <right style="thin">
        <color auto="1"/>
      </right>
      <top style="thin">
        <color rgb="FF000000"/>
      </top>
      <bottom style="hair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hair">
        <color auto="1"/>
      </right>
      <top/>
      <bottom style="dashed">
        <color auto="1"/>
      </bottom>
      <diagonal/>
    </border>
    <border>
      <left style="hair">
        <color auto="1"/>
      </left>
      <right style="hair">
        <color auto="1"/>
      </right>
      <top/>
      <bottom style="dashed">
        <color auto="1"/>
      </bottom>
      <diagonal/>
    </border>
    <border>
      <left style="hair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1"/>
    <xf numFmtId="0" fontId="5" fillId="0" borderId="1"/>
    <xf numFmtId="0" fontId="24" fillId="0" borderId="1"/>
    <xf numFmtId="0" fontId="5" fillId="0" borderId="1"/>
  </cellStyleXfs>
  <cellXfs count="303">
    <xf numFmtId="0" fontId="0" fillId="0" borderId="0" xfId="0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2" fontId="2" fillId="0" borderId="2" xfId="1" applyNumberFormat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165" fontId="6" fillId="0" borderId="1" xfId="1" applyNumberFormat="1" applyFont="1" applyAlignment="1">
      <alignment horizontal="left" vertical="center"/>
    </xf>
    <xf numFmtId="165" fontId="7" fillId="0" borderId="1" xfId="1" applyNumberFormat="1" applyFont="1" applyAlignment="1">
      <alignment horizontal="left" vertical="center"/>
    </xf>
    <xf numFmtId="0" fontId="11" fillId="0" borderId="0" xfId="0" applyFont="1"/>
    <xf numFmtId="2" fontId="9" fillId="0" borderId="20" xfId="0" applyNumberFormat="1" applyFont="1" applyBorder="1" applyAlignment="1" applyProtection="1">
      <alignment horizontal="right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166" fontId="9" fillId="0" borderId="20" xfId="0" applyNumberFormat="1" applyFont="1" applyBorder="1" applyAlignment="1" applyProtection="1">
      <alignment horizontal="center" vertical="center"/>
      <protection locked="0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left" vertical="center"/>
      <protection locked="0"/>
    </xf>
    <xf numFmtId="0" fontId="10" fillId="0" borderId="21" xfId="1" applyFont="1" applyBorder="1" applyAlignment="1" applyProtection="1">
      <alignment horizontal="center" vertical="center"/>
      <protection locked="0"/>
    </xf>
    <xf numFmtId="0" fontId="10" fillId="0" borderId="22" xfId="1" applyFont="1" applyBorder="1" applyAlignment="1" applyProtection="1">
      <alignment horizontal="center" vertical="center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1" fontId="9" fillId="0" borderId="20" xfId="0" applyNumberFormat="1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righ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15" fillId="0" borderId="1" xfId="0" applyFont="1" applyBorder="1"/>
    <xf numFmtId="0" fontId="14" fillId="0" borderId="6" xfId="1" applyFont="1" applyBorder="1" applyAlignment="1" applyProtection="1">
      <alignment horizontal="center" vertical="center"/>
      <protection locked="0"/>
    </xf>
    <xf numFmtId="0" fontId="14" fillId="0" borderId="8" xfId="1" applyFont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4" fillId="0" borderId="19" xfId="0" quotePrefix="1" applyFont="1" applyBorder="1" applyAlignment="1" applyProtection="1">
      <alignment horizontal="right" vertical="center"/>
      <protection locked="0"/>
    </xf>
    <xf numFmtId="2" fontId="4" fillId="0" borderId="20" xfId="0" applyNumberFormat="1" applyFont="1" applyBorder="1" applyAlignment="1" applyProtection="1">
      <alignment horizontal="right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166" fontId="4" fillId="0" borderId="20" xfId="0" applyNumberFormat="1" applyFont="1" applyBorder="1" applyAlignment="1" applyProtection="1">
      <alignment horizontal="center" vertical="center"/>
      <protection locked="0"/>
    </xf>
    <xf numFmtId="1" fontId="4" fillId="0" borderId="20" xfId="0" applyNumberFormat="1" applyFont="1" applyBorder="1" applyAlignment="1" applyProtection="1">
      <alignment horizontal="center" vertical="center"/>
      <protection locked="0"/>
    </xf>
    <xf numFmtId="0" fontId="3" fillId="0" borderId="21" xfId="1" applyFont="1" applyBorder="1" applyAlignment="1" applyProtection="1">
      <alignment horizontal="center" vertical="center"/>
      <protection locked="0"/>
    </xf>
    <xf numFmtId="0" fontId="3" fillId="0" borderId="22" xfId="1" applyFont="1" applyBorder="1" applyAlignment="1" applyProtection="1">
      <alignment horizontal="center" vertical="center"/>
      <protection locked="0"/>
    </xf>
    <xf numFmtId="0" fontId="3" fillId="0" borderId="23" xfId="1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vertical="center"/>
    </xf>
    <xf numFmtId="0" fontId="0" fillId="0" borderId="20" xfId="0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2" fillId="0" borderId="41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164" fontId="2" fillId="0" borderId="24" xfId="1" applyNumberFormat="1" applyFont="1" applyBorder="1" applyAlignment="1">
      <alignment horizontal="center"/>
    </xf>
    <xf numFmtId="2" fontId="2" fillId="0" borderId="41" xfId="1" applyNumberFormat="1" applyFont="1" applyBorder="1" applyAlignment="1">
      <alignment horizontal="center"/>
    </xf>
    <xf numFmtId="0" fontId="2" fillId="0" borderId="42" xfId="1" applyFont="1" applyBorder="1" applyAlignment="1">
      <alignment horizontal="center"/>
    </xf>
    <xf numFmtId="0" fontId="2" fillId="0" borderId="43" xfId="1" applyFont="1" applyBorder="1" applyAlignment="1">
      <alignment horizontal="center"/>
    </xf>
    <xf numFmtId="0" fontId="2" fillId="0" borderId="44" xfId="1" applyFont="1" applyBorder="1" applyAlignment="1">
      <alignment horizontal="center"/>
    </xf>
    <xf numFmtId="0" fontId="0" fillId="0" borderId="3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2" fontId="9" fillId="0" borderId="36" xfId="0" applyNumberFormat="1" applyFont="1" applyBorder="1" applyAlignment="1" applyProtection="1">
      <alignment horizontal="right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1" fontId="9" fillId="0" borderId="37" xfId="0" applyNumberFormat="1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left" vertical="center"/>
      <protection locked="0"/>
    </xf>
    <xf numFmtId="0" fontId="10" fillId="0" borderId="38" xfId="1" applyFont="1" applyBorder="1" applyAlignment="1" applyProtection="1">
      <alignment horizontal="center" vertical="center"/>
      <protection locked="0"/>
    </xf>
    <xf numFmtId="0" fontId="10" fillId="0" borderId="39" xfId="1" applyFont="1" applyBorder="1" applyAlignment="1" applyProtection="1">
      <alignment horizontal="center" vertical="center"/>
      <protection locked="0"/>
    </xf>
    <xf numFmtId="0" fontId="10" fillId="0" borderId="40" xfId="1" applyFont="1" applyBorder="1" applyAlignment="1" applyProtection="1">
      <alignment horizontal="center" vertical="center"/>
      <protection locked="0"/>
    </xf>
    <xf numFmtId="0" fontId="19" fillId="0" borderId="1" xfId="0" applyFont="1" applyBorder="1"/>
    <xf numFmtId="0" fontId="9" fillId="0" borderId="31" xfId="0" applyFont="1" applyBorder="1" applyAlignment="1" applyProtection="1">
      <alignment horizontal="left" vertical="center"/>
      <protection locked="0"/>
    </xf>
    <xf numFmtId="2" fontId="9" fillId="0" borderId="35" xfId="0" applyNumberFormat="1" applyFont="1" applyBorder="1" applyAlignment="1" applyProtection="1">
      <alignment horizontal="right" vertical="center"/>
      <protection locked="0"/>
    </xf>
    <xf numFmtId="1" fontId="9" fillId="0" borderId="35" xfId="0" applyNumberFormat="1" applyFont="1" applyBorder="1" applyAlignment="1" applyProtection="1">
      <alignment horizontal="center" vertical="center"/>
      <protection locked="0"/>
    </xf>
    <xf numFmtId="2" fontId="9" fillId="0" borderId="1" xfId="0" applyNumberFormat="1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66" fontId="9" fillId="0" borderId="1" xfId="0" applyNumberFormat="1" applyFont="1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0" fillId="0" borderId="1" xfId="1" applyFont="1" applyAlignment="1" applyProtection="1">
      <alignment horizontal="center" vertical="center"/>
      <protection locked="0"/>
    </xf>
    <xf numFmtId="0" fontId="10" fillId="0" borderId="11" xfId="1" applyFont="1" applyBorder="1" applyAlignment="1" applyProtection="1">
      <alignment horizontal="center" vertical="center"/>
      <protection locked="0"/>
    </xf>
    <xf numFmtId="1" fontId="9" fillId="0" borderId="36" xfId="0" applyNumberFormat="1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left" vertical="center"/>
      <protection locked="0"/>
    </xf>
    <xf numFmtId="0" fontId="1" fillId="0" borderId="26" xfId="1" applyFont="1" applyBorder="1" applyAlignment="1" applyProtection="1">
      <alignment vertical="center"/>
      <protection locked="0"/>
    </xf>
    <xf numFmtId="0" fontId="1" fillId="0" borderId="27" xfId="1" applyFont="1" applyBorder="1" applyAlignment="1" applyProtection="1">
      <alignment vertical="center"/>
      <protection locked="0"/>
    </xf>
    <xf numFmtId="0" fontId="18" fillId="0" borderId="25" xfId="1" applyFont="1" applyBorder="1" applyAlignment="1" applyProtection="1">
      <alignment vertical="center"/>
      <protection locked="0"/>
    </xf>
    <xf numFmtId="0" fontId="18" fillId="0" borderId="26" xfId="1" applyFont="1" applyBorder="1" applyAlignment="1" applyProtection="1">
      <alignment vertical="center"/>
      <protection locked="0"/>
    </xf>
    <xf numFmtId="0" fontId="18" fillId="0" borderId="27" xfId="1" applyFont="1" applyBorder="1" applyAlignment="1" applyProtection="1">
      <alignment vertical="center"/>
      <protection locked="0"/>
    </xf>
    <xf numFmtId="49" fontId="9" fillId="0" borderId="45" xfId="0" quotePrefix="1" applyNumberFormat="1" applyFont="1" applyBorder="1" applyAlignment="1">
      <alignment horizontal="right" vertical="center"/>
    </xf>
    <xf numFmtId="0" fontId="20" fillId="0" borderId="1" xfId="0" applyFont="1" applyBorder="1"/>
    <xf numFmtId="0" fontId="20" fillId="0" borderId="0" xfId="0" applyFont="1"/>
    <xf numFmtId="49" fontId="9" fillId="0" borderId="1" xfId="0" quotePrefix="1" applyNumberFormat="1" applyFont="1" applyBorder="1" applyAlignment="1">
      <alignment horizontal="right" vertical="center"/>
    </xf>
    <xf numFmtId="0" fontId="9" fillId="0" borderId="46" xfId="0" applyFont="1" applyBorder="1" applyAlignment="1" applyProtection="1">
      <alignment vertical="center"/>
      <protection locked="0"/>
    </xf>
    <xf numFmtId="0" fontId="9" fillId="0" borderId="46" xfId="2" applyFont="1" applyBorder="1" applyAlignment="1" applyProtection="1">
      <alignment horizontal="left" vertical="center"/>
      <protection locked="0"/>
    </xf>
    <xf numFmtId="0" fontId="9" fillId="0" borderId="46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49" fontId="9" fillId="0" borderId="46" xfId="0" quotePrefix="1" applyNumberFormat="1" applyFont="1" applyBorder="1" applyAlignment="1">
      <alignment horizontal="right" vertical="center"/>
    </xf>
    <xf numFmtId="0" fontId="21" fillId="0" borderId="47" xfId="0" applyFont="1" applyBorder="1" applyAlignment="1">
      <alignment vertical="center"/>
    </xf>
    <xf numFmtId="0" fontId="21" fillId="0" borderId="48" xfId="0" applyFont="1" applyBorder="1" applyAlignment="1">
      <alignment vertical="center"/>
    </xf>
    <xf numFmtId="1" fontId="12" fillId="0" borderId="19" xfId="0" applyNumberFormat="1" applyFont="1" applyBorder="1" applyAlignment="1">
      <alignment vertical="center"/>
    </xf>
    <xf numFmtId="49" fontId="9" fillId="0" borderId="46" xfId="0" applyNumberFormat="1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166" fontId="9" fillId="0" borderId="45" xfId="0" applyNumberFormat="1" applyFont="1" applyBorder="1" applyAlignment="1" applyProtection="1">
      <alignment horizontal="center" vertical="center"/>
      <protection locked="0"/>
    </xf>
    <xf numFmtId="0" fontId="21" fillId="0" borderId="49" xfId="0" applyFont="1" applyBorder="1" applyAlignment="1">
      <alignment vertical="center"/>
    </xf>
    <xf numFmtId="0" fontId="4" fillId="0" borderId="1" xfId="0" quotePrefix="1" applyFont="1" applyBorder="1" applyAlignment="1" applyProtection="1">
      <alignment horizontal="right" vertical="center"/>
      <protection locked="0"/>
    </xf>
    <xf numFmtId="2" fontId="4" fillId="0" borderId="1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66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0" borderId="1" xfId="1" applyFont="1" applyAlignment="1" applyProtection="1">
      <alignment horizontal="center" vertical="center"/>
      <protection locked="0"/>
    </xf>
    <xf numFmtId="0" fontId="21" fillId="0" borderId="1" xfId="0" applyFont="1" applyBorder="1" applyAlignment="1">
      <alignment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/>
    <xf numFmtId="0" fontId="21" fillId="0" borderId="20" xfId="0" applyFont="1" applyBorder="1" applyAlignment="1">
      <alignment vertical="center"/>
    </xf>
    <xf numFmtId="1" fontId="12" fillId="0" borderId="20" xfId="0" applyNumberFormat="1" applyFont="1" applyBorder="1" applyAlignment="1">
      <alignment vertical="center"/>
    </xf>
    <xf numFmtId="0" fontId="9" fillId="0" borderId="35" xfId="0" applyFont="1" applyBorder="1" applyAlignment="1" applyProtection="1">
      <alignment horizontal="left" vertical="center"/>
      <protection locked="0"/>
    </xf>
    <xf numFmtId="0" fontId="1" fillId="0" borderId="1" xfId="1" applyFont="1" applyAlignment="1" applyProtection="1">
      <alignment horizontal="center" vertical="center"/>
      <protection locked="0"/>
    </xf>
    <xf numFmtId="0" fontId="1" fillId="0" borderId="11" xfId="1" applyFont="1" applyBorder="1" applyAlignment="1" applyProtection="1">
      <alignment horizontal="center" vertical="center"/>
      <protection locked="0"/>
    </xf>
    <xf numFmtId="0" fontId="22" fillId="0" borderId="47" xfId="0" applyFont="1" applyBorder="1" applyAlignment="1">
      <alignment vertical="center"/>
    </xf>
    <xf numFmtId="49" fontId="4" fillId="0" borderId="45" xfId="0" quotePrefix="1" applyNumberFormat="1" applyFont="1" applyBorder="1" applyAlignment="1">
      <alignment horizontal="right" vertical="center"/>
    </xf>
    <xf numFmtId="49" fontId="4" fillId="0" borderId="46" xfId="0" applyNumberFormat="1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23" fillId="0" borderId="1" xfId="0" applyFont="1" applyBorder="1"/>
    <xf numFmtId="0" fontId="23" fillId="0" borderId="0" xfId="0" applyFont="1"/>
    <xf numFmtId="0" fontId="2" fillId="0" borderId="1" xfId="3" applyFont="1"/>
    <xf numFmtId="0" fontId="2" fillId="0" borderId="1" xfId="3" applyFont="1" applyAlignment="1">
      <alignment horizontal="right"/>
    </xf>
    <xf numFmtId="2" fontId="25" fillId="0" borderId="1" xfId="3" applyNumberFormat="1" applyFont="1" applyAlignment="1">
      <alignment horizontal="center"/>
    </xf>
    <xf numFmtId="0" fontId="2" fillId="0" borderId="1" xfId="3" applyFont="1" applyAlignment="1">
      <alignment horizontal="center"/>
    </xf>
    <xf numFmtId="167" fontId="2" fillId="0" borderId="1" xfId="3" applyNumberFormat="1" applyFont="1" applyAlignment="1">
      <alignment horizontal="center"/>
    </xf>
    <xf numFmtId="0" fontId="2" fillId="0" borderId="1" xfId="3" applyFont="1" applyAlignment="1">
      <alignment horizontal="left"/>
    </xf>
    <xf numFmtId="164" fontId="2" fillId="0" borderId="1" xfId="3" applyNumberFormat="1" applyFont="1" applyAlignment="1">
      <alignment horizontal="center"/>
    </xf>
    <xf numFmtId="0" fontId="10" fillId="0" borderId="1" xfId="3" applyFont="1" applyAlignment="1" applyProtection="1">
      <alignment horizontal="left"/>
      <protection locked="0"/>
    </xf>
    <xf numFmtId="0" fontId="26" fillId="0" borderId="1" xfId="3" applyFont="1"/>
    <xf numFmtId="0" fontId="26" fillId="0" borderId="1" xfId="3" applyFont="1" applyAlignment="1">
      <alignment horizontal="right"/>
    </xf>
    <xf numFmtId="164" fontId="26" fillId="0" borderId="1" xfId="3" applyNumberFormat="1" applyFont="1" applyAlignment="1">
      <alignment horizontal="left"/>
    </xf>
    <xf numFmtId="0" fontId="26" fillId="0" borderId="1" xfId="3" applyFont="1" applyAlignment="1">
      <alignment horizontal="left"/>
    </xf>
    <xf numFmtId="0" fontId="10" fillId="0" borderId="1" xfId="3" applyFont="1"/>
    <xf numFmtId="0" fontId="2" fillId="0" borderId="53" xfId="3" applyFont="1" applyBorder="1" applyAlignment="1">
      <alignment vertical="center"/>
    </xf>
    <xf numFmtId="0" fontId="2" fillId="0" borderId="54" xfId="3" applyFont="1" applyBorder="1" applyAlignment="1">
      <alignment horizontal="right" vertical="center"/>
    </xf>
    <xf numFmtId="0" fontId="2" fillId="0" borderId="55" xfId="3" applyFont="1" applyBorder="1" applyAlignment="1">
      <alignment vertical="center"/>
    </xf>
    <xf numFmtId="0" fontId="2" fillId="0" borderId="46" xfId="3" applyFont="1" applyBorder="1" applyAlignment="1">
      <alignment horizontal="right" vertical="center"/>
    </xf>
    <xf numFmtId="0" fontId="10" fillId="0" borderId="1" xfId="3" applyFont="1" applyAlignment="1">
      <alignment horizontal="left"/>
    </xf>
    <xf numFmtId="0" fontId="10" fillId="0" borderId="1" xfId="3" applyFont="1" applyAlignment="1">
      <alignment horizontal="right"/>
    </xf>
    <xf numFmtId="0" fontId="2" fillId="0" borderId="58" xfId="3" applyFont="1" applyBorder="1" applyAlignment="1">
      <alignment vertical="center"/>
    </xf>
    <xf numFmtId="0" fontId="2" fillId="0" borderId="45" xfId="3" applyFont="1" applyBorder="1" applyAlignment="1">
      <alignment horizontal="right" vertical="center"/>
    </xf>
    <xf numFmtId="0" fontId="24" fillId="0" borderId="1" xfId="3"/>
    <xf numFmtId="0" fontId="24" fillId="0" borderId="1" xfId="3" applyAlignment="1">
      <alignment horizontal="right"/>
    </xf>
    <xf numFmtId="0" fontId="24" fillId="0" borderId="1" xfId="3" applyAlignment="1">
      <alignment horizontal="center"/>
    </xf>
    <xf numFmtId="0" fontId="10" fillId="0" borderId="30" xfId="3" applyFont="1" applyBorder="1" applyAlignment="1">
      <alignment vertical="center"/>
    </xf>
    <xf numFmtId="0" fontId="10" fillId="0" borderId="30" xfId="3" applyFont="1" applyBorder="1" applyAlignment="1">
      <alignment horizontal="left" vertical="center"/>
    </xf>
    <xf numFmtId="0" fontId="27" fillId="0" borderId="1" xfId="3" applyFont="1"/>
    <xf numFmtId="0" fontId="27" fillId="0" borderId="1" xfId="3" applyFont="1" applyAlignment="1">
      <alignment horizontal="right"/>
    </xf>
    <xf numFmtId="0" fontId="28" fillId="0" borderId="1" xfId="3" applyFont="1" applyAlignment="1">
      <alignment vertical="center"/>
    </xf>
    <xf numFmtId="1" fontId="2" fillId="0" borderId="1" xfId="3" applyNumberFormat="1" applyFont="1" applyAlignment="1">
      <alignment horizontal="center"/>
    </xf>
    <xf numFmtId="2" fontId="2" fillId="0" borderId="1" xfId="3" applyNumberFormat="1" applyFont="1" applyAlignment="1">
      <alignment horizontal="center"/>
    </xf>
    <xf numFmtId="2" fontId="27" fillId="0" borderId="1" xfId="3" applyNumberFormat="1" applyFont="1" applyAlignment="1">
      <alignment horizontal="center"/>
    </xf>
    <xf numFmtId="0" fontId="27" fillId="0" borderId="1" xfId="3" applyFont="1" applyAlignment="1">
      <alignment horizontal="center"/>
    </xf>
    <xf numFmtId="168" fontId="27" fillId="0" borderId="1" xfId="3" applyNumberFormat="1" applyFont="1" applyAlignment="1">
      <alignment horizontal="center"/>
    </xf>
    <xf numFmtId="167" fontId="27" fillId="0" borderId="1" xfId="3" applyNumberFormat="1" applyFont="1" applyAlignment="1">
      <alignment horizontal="center"/>
    </xf>
    <xf numFmtId="164" fontId="27" fillId="0" borderId="1" xfId="3" applyNumberFormat="1" applyFont="1" applyAlignment="1">
      <alignment horizontal="right"/>
    </xf>
    <xf numFmtId="0" fontId="27" fillId="0" borderId="1" xfId="3" applyFont="1" applyAlignment="1">
      <alignment vertical="center"/>
    </xf>
    <xf numFmtId="0" fontId="27" fillId="0" borderId="1" xfId="3" applyFont="1" applyAlignment="1">
      <alignment horizontal="right" vertical="center"/>
    </xf>
    <xf numFmtId="166" fontId="2" fillId="0" borderId="1" xfId="3" applyNumberFormat="1" applyFont="1" applyAlignment="1">
      <alignment horizontal="center"/>
    </xf>
    <xf numFmtId="169" fontId="29" fillId="0" borderId="55" xfId="3" applyNumberFormat="1" applyFont="1" applyBorder="1" applyAlignment="1">
      <alignment horizontal="center" vertical="center"/>
    </xf>
    <xf numFmtId="0" fontId="9" fillId="0" borderId="46" xfId="3" applyFont="1" applyBorder="1" applyAlignment="1" applyProtection="1">
      <alignment horizontal="center" vertical="center"/>
      <protection locked="0"/>
    </xf>
    <xf numFmtId="1" fontId="9" fillId="0" borderId="46" xfId="3" applyNumberFormat="1" applyFont="1" applyBorder="1" applyAlignment="1" applyProtection="1">
      <alignment horizontal="center" vertical="center"/>
      <protection locked="0"/>
    </xf>
    <xf numFmtId="2" fontId="9" fillId="0" borderId="46" xfId="3" applyNumberFormat="1" applyFont="1" applyBorder="1" applyAlignment="1">
      <alignment horizontal="center" vertical="center"/>
    </xf>
    <xf numFmtId="170" fontId="9" fillId="0" borderId="46" xfId="3" applyNumberFormat="1" applyFont="1" applyBorder="1" applyAlignment="1">
      <alignment horizontal="center" vertical="center"/>
    </xf>
    <xf numFmtId="170" fontId="9" fillId="0" borderId="56" xfId="3" applyNumberFormat="1" applyFont="1" applyBorder="1" applyAlignment="1">
      <alignment horizontal="center" vertical="center"/>
    </xf>
    <xf numFmtId="1" fontId="10" fillId="0" borderId="58" xfId="2" quotePrefix="1" applyNumberFormat="1" applyFont="1" applyBorder="1" applyAlignment="1" applyProtection="1">
      <alignment horizontal="center" vertical="center"/>
      <protection locked="0"/>
    </xf>
    <xf numFmtId="1" fontId="10" fillId="0" borderId="45" xfId="2" quotePrefix="1" applyNumberFormat="1" applyFont="1" applyBorder="1" applyAlignment="1" applyProtection="1">
      <alignment horizontal="center" vertical="center"/>
      <protection locked="0"/>
    </xf>
    <xf numFmtId="1" fontId="10" fillId="0" borderId="49" xfId="2" applyNumberFormat="1" applyFont="1" applyBorder="1" applyAlignment="1" applyProtection="1">
      <alignment horizontal="center" vertical="center"/>
      <protection locked="0"/>
    </xf>
    <xf numFmtId="1" fontId="10" fillId="0" borderId="61" xfId="2" quotePrefix="1" applyNumberFormat="1" applyFont="1" applyBorder="1" applyAlignment="1" applyProtection="1">
      <alignment horizontal="center" vertical="center"/>
      <protection locked="0"/>
    </xf>
    <xf numFmtId="0" fontId="9" fillId="0" borderId="12" xfId="3" applyFont="1" applyBorder="1" applyAlignment="1" applyProtection="1">
      <alignment horizontal="left" vertical="center"/>
      <protection locked="0"/>
    </xf>
    <xf numFmtId="0" fontId="9" fillId="0" borderId="46" xfId="3" applyFont="1" applyBorder="1" applyAlignment="1" applyProtection="1">
      <alignment horizontal="left" vertical="center"/>
      <protection locked="0"/>
    </xf>
    <xf numFmtId="1" fontId="9" fillId="0" borderId="57" xfId="3" applyNumberFormat="1" applyFont="1" applyBorder="1" applyAlignment="1" applyProtection="1">
      <alignment horizontal="center" vertical="center"/>
      <protection locked="0"/>
    </xf>
    <xf numFmtId="49" fontId="9" fillId="0" borderId="46" xfId="3" applyNumberFormat="1" applyFont="1" applyBorder="1" applyAlignment="1" applyProtection="1">
      <alignment horizontal="center" vertical="center"/>
      <protection locked="0"/>
    </xf>
    <xf numFmtId="2" fontId="9" fillId="0" borderId="46" xfId="3" applyNumberFormat="1" applyFont="1" applyBorder="1" applyAlignment="1" applyProtection="1">
      <alignment horizontal="right" vertical="center"/>
      <protection locked="0"/>
    </xf>
    <xf numFmtId="49" fontId="9" fillId="0" borderId="46" xfId="3" quotePrefix="1" applyNumberFormat="1" applyFont="1" applyBorder="1" applyAlignment="1">
      <alignment horizontal="right" vertical="center"/>
    </xf>
    <xf numFmtId="0" fontId="27" fillId="0" borderId="47" xfId="3" applyFont="1" applyBorder="1" applyAlignment="1">
      <alignment vertical="center"/>
    </xf>
    <xf numFmtId="0" fontId="30" fillId="0" borderId="12" xfId="3" applyFont="1" applyBorder="1" applyAlignment="1" applyProtection="1">
      <alignment horizontal="left" vertical="center"/>
      <protection locked="0"/>
    </xf>
    <xf numFmtId="0" fontId="30" fillId="0" borderId="46" xfId="3" applyFont="1" applyBorder="1" applyAlignment="1" applyProtection="1">
      <alignment horizontal="left" vertical="center"/>
      <protection locked="0"/>
    </xf>
    <xf numFmtId="1" fontId="31" fillId="0" borderId="57" xfId="3" applyNumberFormat="1" applyFont="1" applyBorder="1" applyAlignment="1" applyProtection="1">
      <alignment horizontal="center" vertical="center"/>
      <protection locked="0"/>
    </xf>
    <xf numFmtId="49" fontId="31" fillId="0" borderId="46" xfId="3" applyNumberFormat="1" applyFont="1" applyBorder="1" applyAlignment="1" applyProtection="1">
      <alignment horizontal="center" vertical="center"/>
      <protection locked="0"/>
    </xf>
    <xf numFmtId="0" fontId="31" fillId="0" borderId="46" xfId="3" applyFont="1" applyBorder="1" applyAlignment="1" applyProtection="1">
      <alignment horizontal="center" vertical="center"/>
      <protection locked="0"/>
    </xf>
    <xf numFmtId="2" fontId="31" fillId="0" borderId="46" xfId="3" applyNumberFormat="1" applyFont="1" applyBorder="1" applyAlignment="1" applyProtection="1">
      <alignment horizontal="right" vertical="center"/>
      <protection locked="0"/>
    </xf>
    <xf numFmtId="49" fontId="31" fillId="0" borderId="46" xfId="3" quotePrefix="1" applyNumberFormat="1" applyFont="1" applyBorder="1" applyAlignment="1">
      <alignment horizontal="right" vertical="center"/>
    </xf>
    <xf numFmtId="0" fontId="32" fillId="0" borderId="47" xfId="3" applyFont="1" applyBorder="1" applyAlignment="1">
      <alignment vertical="center"/>
    </xf>
    <xf numFmtId="166" fontId="9" fillId="0" borderId="20" xfId="3" applyNumberFormat="1" applyFont="1" applyBorder="1" applyAlignment="1" applyProtection="1">
      <alignment horizontal="center" vertical="center"/>
      <protection locked="0"/>
    </xf>
    <xf numFmtId="0" fontId="9" fillId="0" borderId="46" xfId="3" applyFont="1" applyBorder="1" applyAlignment="1" applyProtection="1">
      <alignment vertical="center"/>
      <protection locked="0"/>
    </xf>
    <xf numFmtId="0" fontId="33" fillId="0" borderId="12" xfId="3" applyFont="1" applyBorder="1" applyAlignment="1">
      <alignment vertical="center"/>
    </xf>
    <xf numFmtId="0" fontId="33" fillId="0" borderId="46" xfId="3" applyFont="1" applyBorder="1" applyAlignment="1">
      <alignment vertical="center"/>
    </xf>
    <xf numFmtId="1" fontId="34" fillId="0" borderId="57" xfId="3" applyNumberFormat="1" applyFont="1" applyBorder="1" applyAlignment="1">
      <alignment horizontal="center" vertical="center"/>
    </xf>
    <xf numFmtId="171" fontId="33" fillId="0" borderId="46" xfId="3" applyNumberFormat="1" applyFont="1" applyBorder="1" applyAlignment="1">
      <alignment horizontal="right" vertical="center"/>
    </xf>
    <xf numFmtId="0" fontId="9" fillId="0" borderId="7" xfId="3" applyFont="1" applyBorder="1" applyAlignment="1" applyProtection="1">
      <alignment vertical="center"/>
      <protection locked="0"/>
    </xf>
    <xf numFmtId="1" fontId="9" fillId="0" borderId="6" xfId="3" applyNumberFormat="1" applyFont="1" applyBorder="1" applyAlignment="1" applyProtection="1">
      <alignment horizontal="center" vertical="center"/>
      <protection locked="0"/>
    </xf>
    <xf numFmtId="0" fontId="9" fillId="0" borderId="6" xfId="3" applyFont="1" applyBorder="1" applyAlignment="1" applyProtection="1">
      <alignment horizontal="center" vertical="center"/>
      <protection locked="0"/>
    </xf>
    <xf numFmtId="2" fontId="9" fillId="0" borderId="6" xfId="3" applyNumberFormat="1" applyFont="1" applyBorder="1" applyAlignment="1" applyProtection="1">
      <alignment horizontal="right" vertical="center"/>
      <protection locked="0"/>
    </xf>
    <xf numFmtId="0" fontId="9" fillId="0" borderId="62" xfId="3" quotePrefix="1" applyFont="1" applyBorder="1" applyAlignment="1" applyProtection="1">
      <alignment horizontal="right" vertical="center"/>
      <protection locked="0"/>
    </xf>
    <xf numFmtId="1" fontId="35" fillId="0" borderId="19" xfId="3" applyNumberFormat="1" applyFont="1" applyBorder="1" applyAlignment="1">
      <alignment vertical="center"/>
    </xf>
    <xf numFmtId="1" fontId="28" fillId="0" borderId="1" xfId="3" applyNumberFormat="1" applyFont="1" applyAlignment="1">
      <alignment vertical="center"/>
    </xf>
    <xf numFmtId="0" fontId="9" fillId="0" borderId="6" xfId="3" applyFont="1" applyBorder="1" applyAlignment="1" applyProtection="1">
      <alignment vertical="center"/>
      <protection locked="0"/>
    </xf>
    <xf numFmtId="0" fontId="9" fillId="0" borderId="20" xfId="3" applyFont="1" applyBorder="1" applyAlignment="1" applyProtection="1">
      <alignment vertical="center"/>
      <protection locked="0"/>
    </xf>
    <xf numFmtId="1" fontId="9" fillId="0" borderId="62" xfId="3" applyNumberFormat="1" applyFont="1" applyBorder="1" applyAlignment="1" applyProtection="1">
      <alignment horizontal="center" vertical="center"/>
      <protection locked="0"/>
    </xf>
    <xf numFmtId="169" fontId="29" fillId="0" borderId="58" xfId="3" applyNumberFormat="1" applyFont="1" applyBorder="1" applyAlignment="1">
      <alignment horizontal="center" vertical="center"/>
    </xf>
    <xf numFmtId="0" fontId="9" fillId="0" borderId="45" xfId="3" applyFont="1" applyBorder="1" applyAlignment="1" applyProtection="1">
      <alignment horizontal="center" vertical="center"/>
      <protection locked="0"/>
    </xf>
    <xf numFmtId="1" fontId="9" fillId="0" borderId="45" xfId="3" applyNumberFormat="1" applyFont="1" applyBorder="1" applyAlignment="1" applyProtection="1">
      <alignment horizontal="center" vertical="center"/>
      <protection locked="0"/>
    </xf>
    <xf numFmtId="2" fontId="9" fillId="0" borderId="45" xfId="3" applyNumberFormat="1" applyFont="1" applyBorder="1" applyAlignment="1">
      <alignment horizontal="center" vertical="center"/>
    </xf>
    <xf numFmtId="170" fontId="9" fillId="0" borderId="45" xfId="3" applyNumberFormat="1" applyFont="1" applyBorder="1" applyAlignment="1">
      <alignment horizontal="center" vertical="center"/>
    </xf>
    <xf numFmtId="170" fontId="9" fillId="0" borderId="59" xfId="3" applyNumberFormat="1" applyFont="1" applyBorder="1" applyAlignment="1">
      <alignment horizontal="center" vertical="center"/>
    </xf>
    <xf numFmtId="0" fontId="9" fillId="0" borderId="61" xfId="3" applyFont="1" applyBorder="1" applyAlignment="1" applyProtection="1">
      <alignment horizontal="left" vertical="center"/>
      <protection locked="0"/>
    </xf>
    <xf numFmtId="0" fontId="9" fillId="0" borderId="45" xfId="3" applyFont="1" applyBorder="1" applyAlignment="1" applyProtection="1">
      <alignment horizontal="left" vertical="center"/>
      <protection locked="0"/>
    </xf>
    <xf numFmtId="166" fontId="9" fillId="0" borderId="45" xfId="3" applyNumberFormat="1" applyFont="1" applyBorder="1" applyAlignment="1" applyProtection="1">
      <alignment horizontal="center" vertical="center"/>
      <protection locked="0"/>
    </xf>
    <xf numFmtId="2" fontId="9" fillId="0" borderId="45" xfId="3" applyNumberFormat="1" applyFont="1" applyBorder="1" applyAlignment="1" applyProtection="1">
      <alignment horizontal="right" vertical="center"/>
      <protection locked="0"/>
    </xf>
    <xf numFmtId="49" fontId="9" fillId="0" borderId="45" xfId="3" quotePrefix="1" applyNumberFormat="1" applyFont="1" applyBorder="1" applyAlignment="1">
      <alignment horizontal="right" vertical="center"/>
    </xf>
    <xf numFmtId="0" fontId="27" fillId="0" borderId="49" xfId="3" applyFont="1" applyBorder="1" applyAlignment="1">
      <alignment vertical="center"/>
    </xf>
    <xf numFmtId="0" fontId="0" fillId="2" borderId="1" xfId="4" applyFont="1" applyFill="1" applyAlignment="1" applyProtection="1">
      <alignment horizontal="center"/>
      <protection locked="0"/>
    </xf>
    <xf numFmtId="2" fontId="2" fillId="0" borderId="63" xfId="3" applyNumberFormat="1" applyFont="1" applyBorder="1" applyAlignment="1">
      <alignment horizontal="center"/>
    </xf>
    <xf numFmtId="0" fontId="2" fillId="0" borderId="63" xfId="3" applyFont="1" applyBorder="1" applyAlignment="1">
      <alignment horizontal="center"/>
    </xf>
    <xf numFmtId="0" fontId="2" fillId="0" borderId="63" xfId="3" applyFont="1" applyBorder="1" applyAlignment="1">
      <alignment horizontal="left"/>
    </xf>
    <xf numFmtId="0" fontId="2" fillId="0" borderId="64" xfId="3" applyFont="1" applyBorder="1" applyAlignment="1">
      <alignment horizontal="center"/>
    </xf>
    <xf numFmtId="0" fontId="2" fillId="0" borderId="52" xfId="3" applyFont="1" applyBorder="1" applyAlignment="1">
      <alignment horizontal="center"/>
    </xf>
    <xf numFmtId="164" fontId="2" fillId="0" borderId="63" xfId="3" applyNumberFormat="1" applyFont="1" applyBorder="1" applyAlignment="1">
      <alignment horizontal="center"/>
    </xf>
    <xf numFmtId="2" fontId="2" fillId="0" borderId="2" xfId="3" applyNumberFormat="1" applyFont="1" applyBorder="1" applyAlignment="1">
      <alignment horizontal="center"/>
    </xf>
    <xf numFmtId="2" fontId="2" fillId="0" borderId="2" xfId="3" applyNumberFormat="1" applyFont="1" applyBorder="1" applyAlignment="1">
      <alignment horizontal="center" wrapText="1"/>
    </xf>
    <xf numFmtId="0" fontId="2" fillId="0" borderId="2" xfId="3" applyFont="1" applyBorder="1" applyAlignment="1">
      <alignment horizontal="center"/>
    </xf>
    <xf numFmtId="0" fontId="2" fillId="0" borderId="2" xfId="3" applyFont="1" applyBorder="1" applyAlignment="1">
      <alignment horizontal="left"/>
    </xf>
    <xf numFmtId="0" fontId="2" fillId="0" borderId="3" xfId="3" applyFont="1" applyBorder="1" applyAlignment="1">
      <alignment horizontal="center"/>
    </xf>
    <xf numFmtId="167" fontId="2" fillId="0" borderId="3" xfId="3" applyNumberFormat="1" applyFont="1" applyBorder="1" applyAlignment="1">
      <alignment horizontal="center"/>
    </xf>
    <xf numFmtId="0" fontId="2" fillId="0" borderId="4" xfId="3" applyFont="1" applyBorder="1" applyAlignment="1">
      <alignment horizontal="center"/>
    </xf>
    <xf numFmtId="164" fontId="2" fillId="0" borderId="2" xfId="3" applyNumberFormat="1" applyFont="1" applyBorder="1" applyAlignment="1">
      <alignment horizontal="center" wrapText="1"/>
    </xf>
    <xf numFmtId="0" fontId="0" fillId="2" borderId="1" xfId="4" applyFont="1" applyFill="1" applyProtection="1">
      <protection locked="0"/>
    </xf>
    <xf numFmtId="1" fontId="36" fillId="0" borderId="1" xfId="3" applyNumberFormat="1" applyFont="1" applyAlignment="1" applyProtection="1">
      <alignment horizontal="center"/>
      <protection locked="0"/>
    </xf>
    <xf numFmtId="2" fontId="37" fillId="0" borderId="1" xfId="3" applyNumberFormat="1" applyFont="1" applyAlignment="1">
      <alignment horizontal="right"/>
    </xf>
    <xf numFmtId="49" fontId="36" fillId="0" borderId="1" xfId="3" applyNumberFormat="1" applyFont="1" applyAlignment="1" applyProtection="1">
      <alignment horizontal="center"/>
      <protection locked="0"/>
    </xf>
    <xf numFmtId="0" fontId="37" fillId="0" borderId="1" xfId="3" applyFont="1" applyAlignment="1">
      <alignment horizontal="right"/>
    </xf>
    <xf numFmtId="0" fontId="12" fillId="0" borderId="1" xfId="3" applyFont="1"/>
    <xf numFmtId="169" fontId="29" fillId="0" borderId="53" xfId="3" applyNumberFormat="1" applyFont="1" applyBorder="1" applyAlignment="1">
      <alignment horizontal="center" vertical="center"/>
    </xf>
    <xf numFmtId="0" fontId="9" fillId="0" borderId="54" xfId="3" applyFont="1" applyBorder="1" applyAlignment="1" applyProtection="1">
      <alignment horizontal="center" vertical="center"/>
      <protection locked="0"/>
    </xf>
    <xf numFmtId="1" fontId="9" fillId="0" borderId="54" xfId="3" applyNumberFormat="1" applyFont="1" applyBorder="1" applyAlignment="1" applyProtection="1">
      <alignment horizontal="center" vertical="center"/>
      <protection locked="0"/>
    </xf>
    <xf numFmtId="2" fontId="9" fillId="0" borderId="54" xfId="3" applyNumberFormat="1" applyFont="1" applyBorder="1" applyAlignment="1">
      <alignment horizontal="center" vertical="center"/>
    </xf>
    <xf numFmtId="170" fontId="9" fillId="0" borderId="54" xfId="3" applyNumberFormat="1" applyFont="1" applyBorder="1" applyAlignment="1">
      <alignment horizontal="center" vertical="center"/>
    </xf>
    <xf numFmtId="170" fontId="9" fillId="0" borderId="66" xfId="3" applyNumberFormat="1" applyFont="1" applyBorder="1" applyAlignment="1">
      <alignment horizontal="center" vertical="center"/>
    </xf>
    <xf numFmtId="0" fontId="27" fillId="0" borderId="48" xfId="3" applyFont="1" applyBorder="1" applyAlignment="1">
      <alignment vertical="center"/>
    </xf>
    <xf numFmtId="0" fontId="4" fillId="0" borderId="13" xfId="1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 applyProtection="1">
      <alignment horizontal="center" vertical="center"/>
      <protection locked="0"/>
    </xf>
    <xf numFmtId="0" fontId="1" fillId="0" borderId="13" xfId="1" applyFont="1" applyBorder="1" applyAlignment="1" applyProtection="1">
      <alignment horizontal="center" vertical="center"/>
      <protection locked="0"/>
    </xf>
    <xf numFmtId="0" fontId="1" fillId="0" borderId="15" xfId="1" applyFont="1" applyBorder="1" applyAlignment="1" applyProtection="1">
      <alignment horizontal="center" vertical="center"/>
      <protection locked="0"/>
    </xf>
    <xf numFmtId="0" fontId="1" fillId="0" borderId="14" xfId="1" applyFont="1" applyBorder="1" applyAlignment="1" applyProtection="1">
      <alignment horizontal="center" vertical="center"/>
      <protection locked="0"/>
    </xf>
    <xf numFmtId="0" fontId="14" fillId="0" borderId="6" xfId="1" applyFont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14" fillId="0" borderId="8" xfId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16" xfId="1" applyFont="1" applyBorder="1" applyAlignment="1" applyProtection="1">
      <alignment horizontal="center" vertical="center"/>
      <protection locked="0"/>
    </xf>
    <xf numFmtId="0" fontId="8" fillId="0" borderId="17" xfId="1" applyFont="1" applyBorder="1" applyAlignment="1" applyProtection="1">
      <alignment horizontal="center" vertical="center"/>
      <protection locked="0"/>
    </xf>
    <xf numFmtId="0" fontId="8" fillId="0" borderId="18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8" xfId="1" applyFont="1" applyBorder="1" applyAlignment="1" applyProtection="1">
      <alignment horizontal="center" vertical="center"/>
      <protection locked="0"/>
    </xf>
    <xf numFmtId="0" fontId="17" fillId="0" borderId="6" xfId="1" applyFont="1" applyBorder="1" applyAlignment="1" applyProtection="1">
      <alignment horizontal="center" vertical="center"/>
      <protection locked="0"/>
    </xf>
    <xf numFmtId="0" fontId="17" fillId="0" borderId="8" xfId="1" applyFont="1" applyBorder="1" applyAlignment="1" applyProtection="1">
      <alignment horizontal="center" vertical="center"/>
      <protection locked="0"/>
    </xf>
    <xf numFmtId="0" fontId="14" fillId="0" borderId="16" xfId="1" applyFont="1" applyBorder="1" applyAlignment="1" applyProtection="1">
      <alignment horizontal="center" vertical="center"/>
      <protection locked="0"/>
    </xf>
    <xf numFmtId="0" fontId="14" fillId="0" borderId="17" xfId="1" applyFont="1" applyBorder="1" applyAlignment="1" applyProtection="1">
      <alignment horizontal="center" vertical="center"/>
      <protection locked="0"/>
    </xf>
    <xf numFmtId="0" fontId="14" fillId="0" borderId="18" xfId="1" applyFont="1" applyBorder="1" applyAlignment="1" applyProtection="1">
      <alignment horizontal="center" vertical="center"/>
      <protection locked="0"/>
    </xf>
    <xf numFmtId="0" fontId="1" fillId="0" borderId="1" xfId="1" applyFont="1" applyAlignment="1" applyProtection="1">
      <alignment horizontal="center" vertical="center"/>
      <protection locked="0"/>
    </xf>
    <xf numFmtId="0" fontId="1" fillId="0" borderId="11" xfId="1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>
      <alignment horizontal="center"/>
    </xf>
    <xf numFmtId="0" fontId="12" fillId="0" borderId="29" xfId="0" applyFont="1" applyBorder="1"/>
    <xf numFmtId="0" fontId="12" fillId="0" borderId="9" xfId="0" applyFont="1" applyBorder="1"/>
    <xf numFmtId="0" fontId="12" fillId="0" borderId="10" xfId="0" applyFont="1" applyBorder="1"/>
    <xf numFmtId="0" fontId="1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8" fillId="0" borderId="1" xfId="1" applyFont="1" applyAlignment="1" applyProtection="1">
      <alignment horizontal="center" vertical="center"/>
      <protection locked="0"/>
    </xf>
    <xf numFmtId="0" fontId="2" fillId="0" borderId="52" xfId="3" applyFont="1" applyBorder="1" applyAlignment="1">
      <alignment horizontal="left" vertical="center"/>
    </xf>
    <xf numFmtId="0" fontId="2" fillId="0" borderId="51" xfId="3" applyFont="1" applyBorder="1" applyAlignment="1">
      <alignment horizontal="left" vertical="center"/>
    </xf>
    <xf numFmtId="0" fontId="2" fillId="0" borderId="50" xfId="3" applyFont="1" applyBorder="1" applyAlignment="1">
      <alignment horizontal="left" vertical="center"/>
    </xf>
    <xf numFmtId="0" fontId="2" fillId="0" borderId="46" xfId="3" applyFont="1" applyBorder="1" applyAlignment="1">
      <alignment vertical="center"/>
    </xf>
    <xf numFmtId="0" fontId="2" fillId="0" borderId="55" xfId="3" applyFont="1" applyBorder="1" applyAlignment="1">
      <alignment vertical="center"/>
    </xf>
    <xf numFmtId="0" fontId="24" fillId="0" borderId="1" xfId="3" applyAlignment="1">
      <alignment horizontal="left" vertical="center"/>
    </xf>
    <xf numFmtId="0" fontId="2" fillId="0" borderId="57" xfId="3" applyFont="1" applyBorder="1" applyAlignment="1">
      <alignment horizontal="left" vertical="center"/>
    </xf>
    <xf numFmtId="0" fontId="2" fillId="0" borderId="12" xfId="3" applyFont="1" applyBorder="1" applyAlignment="1">
      <alignment horizontal="left" vertical="center"/>
    </xf>
    <xf numFmtId="0" fontId="2" fillId="0" borderId="56" xfId="3" applyFont="1" applyBorder="1" applyAlignment="1">
      <alignment horizontal="left" vertical="center"/>
    </xf>
    <xf numFmtId="0" fontId="2" fillId="0" borderId="45" xfId="3" applyFont="1" applyBorder="1" applyAlignment="1">
      <alignment vertical="center"/>
    </xf>
    <xf numFmtId="0" fontId="2" fillId="0" borderId="58" xfId="3" applyFont="1" applyBorder="1" applyAlignment="1">
      <alignment vertical="center"/>
    </xf>
    <xf numFmtId="0" fontId="2" fillId="0" borderId="54" xfId="3" applyFont="1" applyBorder="1" applyAlignment="1">
      <alignment vertical="center"/>
    </xf>
    <xf numFmtId="0" fontId="2" fillId="0" borderId="53" xfId="3" applyFont="1" applyBorder="1" applyAlignment="1">
      <alignment vertical="center"/>
    </xf>
    <xf numFmtId="0" fontId="2" fillId="0" borderId="46" xfId="3" applyFont="1" applyBorder="1" applyAlignment="1">
      <alignment horizontal="left" vertical="center"/>
    </xf>
    <xf numFmtId="0" fontId="2" fillId="0" borderId="54" xfId="3" applyFont="1" applyBorder="1" applyAlignment="1">
      <alignment horizontal="left" vertical="center"/>
    </xf>
    <xf numFmtId="0" fontId="2" fillId="0" borderId="48" xfId="3" applyFont="1" applyBorder="1" applyAlignment="1">
      <alignment horizontal="left" vertical="center"/>
    </xf>
    <xf numFmtId="0" fontId="10" fillId="0" borderId="3" xfId="3" applyFont="1" applyBorder="1" applyAlignment="1">
      <alignment horizontal="left" vertical="center"/>
    </xf>
    <xf numFmtId="0" fontId="10" fillId="0" borderId="4" xfId="3" applyFont="1" applyBorder="1" applyAlignment="1">
      <alignment horizontal="left" vertical="center"/>
    </xf>
    <xf numFmtId="0" fontId="10" fillId="0" borderId="5" xfId="3" applyFont="1" applyBorder="1" applyAlignment="1">
      <alignment horizontal="left" vertical="center"/>
    </xf>
    <xf numFmtId="0" fontId="2" fillId="0" borderId="47" xfId="3" applyFont="1" applyBorder="1" applyAlignment="1">
      <alignment horizontal="left" vertical="center"/>
    </xf>
    <xf numFmtId="0" fontId="2" fillId="0" borderId="49" xfId="3" applyFont="1" applyBorder="1" applyAlignment="1">
      <alignment horizontal="left" vertical="center"/>
    </xf>
    <xf numFmtId="0" fontId="2" fillId="0" borderId="45" xfId="3" applyFont="1" applyBorder="1" applyAlignment="1">
      <alignment horizontal="left" vertical="center"/>
    </xf>
    <xf numFmtId="0" fontId="10" fillId="0" borderId="30" xfId="3" applyFont="1" applyBorder="1" applyAlignment="1">
      <alignment vertical="center"/>
    </xf>
    <xf numFmtId="0" fontId="10" fillId="0" borderId="30" xfId="3" applyFont="1" applyBorder="1" applyAlignment="1">
      <alignment horizontal="left" vertical="center"/>
    </xf>
    <xf numFmtId="0" fontId="2" fillId="0" borderId="61" xfId="3" applyFont="1" applyBorder="1" applyAlignment="1">
      <alignment horizontal="left" vertical="center"/>
    </xf>
    <xf numFmtId="0" fontId="2" fillId="0" borderId="60" xfId="3" applyFont="1" applyBorder="1" applyAlignment="1">
      <alignment horizontal="left" vertical="center"/>
    </xf>
    <xf numFmtId="0" fontId="2" fillId="0" borderId="59" xfId="3" applyFont="1" applyBorder="1" applyAlignment="1">
      <alignment horizontal="left" vertical="center"/>
    </xf>
    <xf numFmtId="0" fontId="39" fillId="0" borderId="1" xfId="3" applyFont="1" applyAlignment="1">
      <alignment horizontal="center"/>
    </xf>
    <xf numFmtId="0" fontId="2" fillId="0" borderId="65" xfId="3" applyFont="1" applyBorder="1" applyAlignment="1">
      <alignment horizontal="center" vertical="top"/>
    </xf>
    <xf numFmtId="0" fontId="2" fillId="0" borderId="52" xfId="3" applyFont="1" applyBorder="1" applyAlignment="1">
      <alignment horizontal="center" vertical="top"/>
    </xf>
    <xf numFmtId="14" fontId="36" fillId="0" borderId="1" xfId="3" applyNumberFormat="1" applyFont="1" applyAlignment="1" applyProtection="1">
      <alignment horizontal="left"/>
      <protection locked="0"/>
    </xf>
    <xf numFmtId="0" fontId="36" fillId="0" borderId="1" xfId="3" applyFont="1" applyAlignment="1" applyProtection="1">
      <alignment horizontal="left"/>
      <protection locked="0"/>
    </xf>
    <xf numFmtId="0" fontId="38" fillId="0" borderId="1" xfId="3" applyFont="1" applyAlignment="1">
      <alignment horizontal="center"/>
    </xf>
    <xf numFmtId="0" fontId="2" fillId="0" borderId="1" xfId="3" applyFont="1" applyAlignment="1">
      <alignment horizontal="left" vertical="center"/>
    </xf>
  </cellXfs>
  <cellStyles count="5">
    <cellStyle name="Excel Built-in Normal" xfId="4" xr:uid="{19994DD1-82DA-BA41-9913-99FAB2781A85}"/>
    <cellStyle name="Normal" xfId="0" builtinId="0"/>
    <cellStyle name="Normal 2" xfId="3" xr:uid="{82408742-0699-F647-9C49-D5F8FB009C82}"/>
    <cellStyle name="Normal_Sheet1" xfId="2" xr:uid="{A750B718-880E-48C5-9BB9-4A2EE2BDD277}"/>
    <cellStyle name="Normal_Sheet2" xfId="1" xr:uid="{00000000-0005-0000-0000-000001000000}"/>
  </cellStyles>
  <dxfs count="4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</dxfs>
  <tableStyles count="0" defaultTableStyle="TableStyleMedium2" defaultPivotStyle="PivotStyleLight16"/>
  <colors>
    <mruColors>
      <color rgb="FF000AB4"/>
      <color rgb="FF0009C0"/>
      <color rgb="FFA0126B"/>
      <color rgb="FFA017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</xdr:colOff>
      <xdr:row>0</xdr:row>
      <xdr:rowOff>71120</xdr:rowOff>
    </xdr:from>
    <xdr:to>
      <xdr:col>2</xdr:col>
      <xdr:colOff>307975</xdr:colOff>
      <xdr:row>3</xdr:row>
      <xdr:rowOff>48260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94EF3236-E784-D94E-829D-696AF756B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71120"/>
          <a:ext cx="882015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</xdr:colOff>
      <xdr:row>0</xdr:row>
      <xdr:rowOff>71120</xdr:rowOff>
    </xdr:from>
    <xdr:to>
      <xdr:col>2</xdr:col>
      <xdr:colOff>307975</xdr:colOff>
      <xdr:row>3</xdr:row>
      <xdr:rowOff>48260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D2F04DB7-2D43-F54E-800C-4B319EF54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71120"/>
          <a:ext cx="882015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emelienilsen/Library/Containers/com.microsoft.Outlook/Data/tmp/Outlook%20Temp/20250601-mal-stevneprotokoll65%201%20(3)%20(8)%20(9).xlsx" TargetMode="External"/><Relationship Id="rId1" Type="http://schemas.openxmlformats.org/officeDocument/2006/relationships/externalLinkPath" Target="/Users/emelienilsen/Library/Containers/com.microsoft.Outlook/Data/tmp/Outlook%20Temp/20250601-mal-stevneprotokoll65%201%20(3)%20(8)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ulje 1"/>
      <sheetName val="Pulje 2"/>
      <sheetName val="Meltzer-Faber"/>
      <sheetName val="Module1"/>
    </sheetNames>
    <sheetDataSet>
      <sheetData sheetId="0"/>
      <sheetData sheetId="1"/>
      <sheetData sheetId="2">
        <row r="3">
          <cell r="A3">
            <v>30</v>
          </cell>
          <cell r="B3">
            <v>1</v>
          </cell>
          <cell r="C3">
            <v>1</v>
          </cell>
        </row>
        <row r="4">
          <cell r="A4">
            <v>31</v>
          </cell>
          <cell r="B4">
            <v>1.016</v>
          </cell>
          <cell r="C4">
            <v>1.016</v>
          </cell>
        </row>
        <row r="5">
          <cell r="A5">
            <v>32</v>
          </cell>
          <cell r="B5">
            <v>1.0309999999999999</v>
          </cell>
          <cell r="C5">
            <v>1.0169999999999999</v>
          </cell>
        </row>
        <row r="6">
          <cell r="A6">
            <v>33</v>
          </cell>
          <cell r="B6">
            <v>1.046</v>
          </cell>
          <cell r="C6">
            <v>1.046</v>
          </cell>
        </row>
        <row r="7">
          <cell r="A7">
            <v>34</v>
          </cell>
          <cell r="B7">
            <v>1.0589999999999999</v>
          </cell>
          <cell r="C7">
            <v>1.0589999999999999</v>
          </cell>
        </row>
        <row r="8">
          <cell r="A8">
            <v>35</v>
          </cell>
          <cell r="B8">
            <v>1.0720000000000001</v>
          </cell>
          <cell r="C8">
            <v>1.0720000000000001</v>
          </cell>
        </row>
        <row r="9">
          <cell r="A9">
            <v>36</v>
          </cell>
          <cell r="B9">
            <v>1.083</v>
          </cell>
          <cell r="C9">
            <v>1.0840000000000001</v>
          </cell>
        </row>
        <row r="10">
          <cell r="A10">
            <v>37</v>
          </cell>
          <cell r="B10">
            <v>1.0960000000000001</v>
          </cell>
          <cell r="C10">
            <v>1.097</v>
          </cell>
        </row>
        <row r="11">
          <cell r="A11">
            <v>38</v>
          </cell>
          <cell r="B11">
            <v>1.109</v>
          </cell>
          <cell r="C11">
            <v>1.1100000000000001</v>
          </cell>
        </row>
        <row r="12">
          <cell r="A12">
            <v>39</v>
          </cell>
          <cell r="B12">
            <v>1.1220000000000001</v>
          </cell>
          <cell r="C12">
            <v>1.1240000000000001</v>
          </cell>
        </row>
        <row r="13">
          <cell r="A13">
            <v>40</v>
          </cell>
          <cell r="B13">
            <v>1.135</v>
          </cell>
          <cell r="C13">
            <v>1.1379999999999999</v>
          </cell>
        </row>
        <row r="14">
          <cell r="A14">
            <v>41</v>
          </cell>
          <cell r="B14">
            <v>1.149</v>
          </cell>
          <cell r="C14">
            <v>1.153</v>
          </cell>
        </row>
        <row r="15">
          <cell r="A15">
            <v>42</v>
          </cell>
          <cell r="B15">
            <v>1.1619999999999999</v>
          </cell>
          <cell r="C15">
            <v>1.17</v>
          </cell>
        </row>
        <row r="16">
          <cell r="A16">
            <v>43</v>
          </cell>
          <cell r="B16">
            <v>1.1759999999999999</v>
          </cell>
          <cell r="C16">
            <v>1.1870000000000001</v>
          </cell>
        </row>
        <row r="17">
          <cell r="A17">
            <v>44</v>
          </cell>
          <cell r="B17">
            <v>1.1890000000000001</v>
          </cell>
          <cell r="C17">
            <v>1.2050000000000001</v>
          </cell>
        </row>
        <row r="18">
          <cell r="A18">
            <v>45</v>
          </cell>
          <cell r="B18">
            <v>1.2030000000000001</v>
          </cell>
          <cell r="C18">
            <v>1.2230000000000001</v>
          </cell>
        </row>
        <row r="19">
          <cell r="A19">
            <v>46</v>
          </cell>
          <cell r="B19">
            <v>1.218</v>
          </cell>
          <cell r="C19">
            <v>1.244</v>
          </cell>
        </row>
        <row r="20">
          <cell r="A20">
            <v>47</v>
          </cell>
          <cell r="B20">
            <v>1.2330000000000001</v>
          </cell>
          <cell r="C20">
            <v>1.2649999999999999</v>
          </cell>
        </row>
        <row r="21">
          <cell r="A21">
            <v>48</v>
          </cell>
          <cell r="B21">
            <v>1.248</v>
          </cell>
          <cell r="C21">
            <v>1.288</v>
          </cell>
        </row>
        <row r="22">
          <cell r="A22">
            <v>49</v>
          </cell>
          <cell r="B22">
            <v>1.2629999999999999</v>
          </cell>
          <cell r="C22">
            <v>1.3129999999999999</v>
          </cell>
        </row>
        <row r="23">
          <cell r="A23">
            <v>50</v>
          </cell>
          <cell r="B23">
            <v>1.2789999999999999</v>
          </cell>
          <cell r="C23">
            <v>1.34</v>
          </cell>
        </row>
        <row r="24">
          <cell r="A24">
            <v>51</v>
          </cell>
          <cell r="B24">
            <v>1.2969999999999999</v>
          </cell>
          <cell r="C24">
            <v>1.369</v>
          </cell>
        </row>
        <row r="25">
          <cell r="A25">
            <v>52</v>
          </cell>
          <cell r="B25">
            <v>1.3160000000000001</v>
          </cell>
          <cell r="C25">
            <v>1.401</v>
          </cell>
        </row>
        <row r="26">
          <cell r="A26">
            <v>53</v>
          </cell>
          <cell r="B26">
            <v>1.3380000000000001</v>
          </cell>
          <cell r="C26">
            <v>1.4350000000000001</v>
          </cell>
        </row>
        <row r="27">
          <cell r="A27">
            <v>54</v>
          </cell>
          <cell r="B27">
            <v>1.361</v>
          </cell>
          <cell r="C27">
            <v>1.47</v>
          </cell>
        </row>
        <row r="28">
          <cell r="A28">
            <v>55</v>
          </cell>
          <cell r="B28">
            <v>1.385</v>
          </cell>
          <cell r="C28">
            <v>1.5069999999999999</v>
          </cell>
        </row>
        <row r="29">
          <cell r="A29">
            <v>56</v>
          </cell>
          <cell r="B29">
            <v>1.411</v>
          </cell>
          <cell r="C29">
            <v>1.5449999999999999</v>
          </cell>
        </row>
        <row r="30">
          <cell r="A30">
            <v>57</v>
          </cell>
          <cell r="B30">
            <v>1.4370000000000001</v>
          </cell>
          <cell r="C30">
            <v>1.585</v>
          </cell>
        </row>
        <row r="31">
          <cell r="A31">
            <v>58</v>
          </cell>
          <cell r="B31">
            <v>1.462</v>
          </cell>
          <cell r="C31">
            <v>1.625</v>
          </cell>
        </row>
        <row r="32">
          <cell r="A32">
            <v>59</v>
          </cell>
          <cell r="B32">
            <v>1.488</v>
          </cell>
          <cell r="C32">
            <v>1.665</v>
          </cell>
        </row>
        <row r="33">
          <cell r="A33">
            <v>60</v>
          </cell>
          <cell r="B33">
            <v>1.514</v>
          </cell>
          <cell r="C33">
            <v>1.7050000000000001</v>
          </cell>
        </row>
        <row r="34">
          <cell r="A34">
            <v>61</v>
          </cell>
          <cell r="B34">
            <v>1.5409999999999999</v>
          </cell>
          <cell r="C34">
            <v>1.744</v>
          </cell>
        </row>
        <row r="35">
          <cell r="A35">
            <v>62</v>
          </cell>
          <cell r="B35">
            <v>1.5680000000000001</v>
          </cell>
          <cell r="C35">
            <v>1.778</v>
          </cell>
        </row>
        <row r="36">
          <cell r="A36">
            <v>63</v>
          </cell>
          <cell r="B36">
            <v>1.5980000000000001</v>
          </cell>
          <cell r="C36">
            <v>1.8080000000000001</v>
          </cell>
        </row>
        <row r="37">
          <cell r="A37">
            <v>64</v>
          </cell>
          <cell r="B37">
            <v>1.629</v>
          </cell>
          <cell r="C37">
            <v>1.839</v>
          </cell>
        </row>
        <row r="38">
          <cell r="A38">
            <v>65</v>
          </cell>
          <cell r="B38">
            <v>1.663</v>
          </cell>
          <cell r="C38">
            <v>1.873</v>
          </cell>
        </row>
        <row r="39">
          <cell r="A39">
            <v>66</v>
          </cell>
          <cell r="B39">
            <v>1.6990000000000001</v>
          </cell>
          <cell r="C39">
            <v>1.909</v>
          </cell>
        </row>
        <row r="40">
          <cell r="A40">
            <v>67</v>
          </cell>
          <cell r="B40">
            <v>1.738</v>
          </cell>
          <cell r="C40">
            <v>1.948</v>
          </cell>
        </row>
        <row r="41">
          <cell r="A41">
            <v>68</v>
          </cell>
          <cell r="B41">
            <v>1.7789999999999999</v>
          </cell>
          <cell r="C41">
            <v>1.9890000000000001</v>
          </cell>
        </row>
        <row r="42">
          <cell r="A42">
            <v>69</v>
          </cell>
          <cell r="B42">
            <v>1.823</v>
          </cell>
          <cell r="C42">
            <v>2.0329999999999999</v>
          </cell>
        </row>
        <row r="43">
          <cell r="A43">
            <v>70</v>
          </cell>
          <cell r="B43">
            <v>1.867</v>
          </cell>
          <cell r="C43">
            <v>2.077</v>
          </cell>
        </row>
        <row r="44">
          <cell r="A44">
            <v>71</v>
          </cell>
          <cell r="B44">
            <v>1.91</v>
          </cell>
          <cell r="C44">
            <v>2.12</v>
          </cell>
        </row>
        <row r="45">
          <cell r="A45">
            <v>72</v>
          </cell>
          <cell r="B45">
            <v>1.9530000000000001</v>
          </cell>
          <cell r="C45">
            <v>2.1629999999999998</v>
          </cell>
        </row>
        <row r="46">
          <cell r="A46">
            <v>73</v>
          </cell>
          <cell r="B46">
            <v>2.004</v>
          </cell>
          <cell r="C46">
            <v>2.214</v>
          </cell>
        </row>
        <row r="47">
          <cell r="A47">
            <v>74</v>
          </cell>
          <cell r="B47">
            <v>2.06</v>
          </cell>
          <cell r="C47">
            <v>2.27</v>
          </cell>
        </row>
        <row r="48">
          <cell r="A48">
            <v>75</v>
          </cell>
          <cell r="B48">
            <v>2.117</v>
          </cell>
          <cell r="C48">
            <v>2.327</v>
          </cell>
        </row>
        <row r="49">
          <cell r="A49">
            <v>76</v>
          </cell>
          <cell r="B49">
            <v>2.181</v>
          </cell>
          <cell r="C49">
            <v>2.391</v>
          </cell>
        </row>
        <row r="50">
          <cell r="A50">
            <v>77</v>
          </cell>
          <cell r="B50">
            <v>2.2549999999999999</v>
          </cell>
          <cell r="C50">
            <v>2.4649999999999999</v>
          </cell>
        </row>
        <row r="51">
          <cell r="A51">
            <v>78</v>
          </cell>
          <cell r="B51">
            <v>2.3359999999999999</v>
          </cell>
          <cell r="C51">
            <v>2.5459999999999998</v>
          </cell>
        </row>
        <row r="52">
          <cell r="A52">
            <v>79</v>
          </cell>
          <cell r="B52">
            <v>2.419</v>
          </cell>
          <cell r="C52">
            <v>2.629</v>
          </cell>
        </row>
        <row r="53">
          <cell r="A53">
            <v>80</v>
          </cell>
          <cell r="B53">
            <v>2.504</v>
          </cell>
          <cell r="C53">
            <v>2.714</v>
          </cell>
        </row>
        <row r="54">
          <cell r="A54">
            <v>81</v>
          </cell>
          <cell r="B54">
            <v>2.597</v>
          </cell>
          <cell r="C54"/>
        </row>
        <row r="55">
          <cell r="A55">
            <v>82</v>
          </cell>
          <cell r="B55">
            <v>2.702</v>
          </cell>
          <cell r="C55"/>
        </row>
        <row r="56">
          <cell r="A56">
            <v>83</v>
          </cell>
          <cell r="B56">
            <v>2.831</v>
          </cell>
          <cell r="C56"/>
        </row>
        <row r="57">
          <cell r="A57">
            <v>84</v>
          </cell>
          <cell r="B57">
            <v>2.9809999999999999</v>
          </cell>
          <cell r="C57"/>
        </row>
        <row r="58">
          <cell r="A58">
            <v>85</v>
          </cell>
          <cell r="B58">
            <v>3.153</v>
          </cell>
          <cell r="C58"/>
        </row>
        <row r="59">
          <cell r="A59">
            <v>86</v>
          </cell>
          <cell r="B59">
            <v>3.3519999999999999</v>
          </cell>
          <cell r="C59"/>
        </row>
        <row r="60">
          <cell r="A60">
            <v>87</v>
          </cell>
          <cell r="B60">
            <v>3.58</v>
          </cell>
          <cell r="C60"/>
        </row>
        <row r="61">
          <cell r="A61">
            <v>88</v>
          </cell>
          <cell r="B61">
            <v>3.8420000000000001</v>
          </cell>
          <cell r="C61"/>
        </row>
        <row r="62">
          <cell r="A62">
            <v>89</v>
          </cell>
          <cell r="B62">
            <v>4.1449999999999996</v>
          </cell>
          <cell r="C62"/>
        </row>
        <row r="63">
          <cell r="A63">
            <v>90</v>
          </cell>
          <cell r="B63">
            <v>4.4930000000000003</v>
          </cell>
          <cell r="C63"/>
        </row>
      </sheetData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0"/>
  <sheetViews>
    <sheetView zoomScaleNormal="100" workbookViewId="0">
      <selection activeCell="J48" sqref="J48"/>
    </sheetView>
  </sheetViews>
  <sheetFormatPr baseColWidth="10" defaultColWidth="9.1640625" defaultRowHeight="13"/>
  <cols>
    <col min="1" max="1" width="10.1640625" style="39" customWidth="1"/>
    <col min="2" max="2" width="6.33203125" customWidth="1"/>
    <col min="3" max="3" width="8.6640625" customWidth="1"/>
    <col min="4" max="4" width="6.33203125" customWidth="1"/>
    <col min="5" max="5" width="10.5" customWidth="1"/>
    <col min="6" max="6" width="3.83203125" customWidth="1"/>
    <col min="7" max="7" width="26.33203125" customWidth="1"/>
    <col min="8" max="8" width="20.5" customWidth="1"/>
    <col min="9" max="11" width="7.1640625" customWidth="1"/>
    <col min="12" max="12" width="8.6640625" customWidth="1"/>
    <col min="13" max="14" width="7.1640625" customWidth="1"/>
  </cols>
  <sheetData>
    <row r="1" spans="1:15" ht="25">
      <c r="B1" s="261" t="s">
        <v>0</v>
      </c>
      <c r="C1" s="262"/>
      <c r="D1" s="262"/>
      <c r="E1" s="262"/>
      <c r="F1" s="262"/>
      <c r="G1" s="263"/>
      <c r="H1" s="263"/>
      <c r="I1" s="263"/>
      <c r="J1" s="263"/>
      <c r="K1" s="263"/>
      <c r="L1" s="263"/>
      <c r="M1" s="263"/>
      <c r="N1" s="264"/>
      <c r="O1" s="9"/>
    </row>
    <row r="2" spans="1:15" ht="20" customHeight="1">
      <c r="A2" s="50"/>
      <c r="B2" s="265" t="s">
        <v>1</v>
      </c>
      <c r="C2" s="266"/>
      <c r="D2" s="266"/>
      <c r="E2" s="266"/>
      <c r="F2" s="267"/>
      <c r="G2" s="73" t="s">
        <v>2</v>
      </c>
      <c r="H2" s="74"/>
      <c r="I2" s="75"/>
      <c r="J2" s="76"/>
      <c r="K2" s="76"/>
      <c r="L2" s="76"/>
      <c r="M2" s="76"/>
      <c r="N2" s="77"/>
      <c r="O2" s="30"/>
    </row>
    <row r="3" spans="1:15" ht="16">
      <c r="A3" s="244" t="s">
        <v>3</v>
      </c>
      <c r="B3" s="1" t="s">
        <v>4</v>
      </c>
      <c r="C3" s="2" t="s">
        <v>5</v>
      </c>
      <c r="D3" s="3" t="s">
        <v>6</v>
      </c>
      <c r="E3" s="2" t="s">
        <v>7</v>
      </c>
      <c r="F3" s="4" t="s">
        <v>8</v>
      </c>
      <c r="G3" s="2" t="s">
        <v>9</v>
      </c>
      <c r="H3" s="2" t="s">
        <v>10</v>
      </c>
      <c r="I3" s="2"/>
      <c r="J3" s="5" t="s">
        <v>11</v>
      </c>
      <c r="K3" s="5"/>
      <c r="L3" s="2"/>
      <c r="M3" s="5" t="s">
        <v>12</v>
      </c>
      <c r="N3" s="6"/>
      <c r="O3" s="7"/>
    </row>
    <row r="4" spans="1:15" ht="16">
      <c r="A4" s="245"/>
      <c r="B4" s="43" t="s">
        <v>13</v>
      </c>
      <c r="C4" s="44" t="s">
        <v>14</v>
      </c>
      <c r="D4" s="45" t="s">
        <v>15</v>
      </c>
      <c r="E4" s="44" t="s">
        <v>16</v>
      </c>
      <c r="F4" s="46" t="s">
        <v>17</v>
      </c>
      <c r="G4" s="44"/>
      <c r="H4" s="44"/>
      <c r="I4" s="47">
        <v>1</v>
      </c>
      <c r="J4" s="48">
        <v>2</v>
      </c>
      <c r="K4" s="49">
        <v>3</v>
      </c>
      <c r="L4" s="47">
        <v>1</v>
      </c>
      <c r="M4" s="48">
        <v>2</v>
      </c>
      <c r="N4" s="49">
        <v>3</v>
      </c>
      <c r="O4" s="8"/>
    </row>
    <row r="5" spans="1:15" s="52" customFormat="1" ht="20" customHeight="1">
      <c r="A5" s="51"/>
      <c r="B5" s="268"/>
      <c r="C5" s="268"/>
      <c r="D5" s="268"/>
      <c r="E5" s="268"/>
      <c r="F5" s="268"/>
      <c r="G5" s="259" t="s">
        <v>18</v>
      </c>
      <c r="H5" s="259"/>
      <c r="I5" s="259">
        <v>4</v>
      </c>
      <c r="J5" s="259"/>
      <c r="K5" s="259"/>
      <c r="L5" s="259"/>
      <c r="M5" s="259"/>
      <c r="N5" s="260"/>
    </row>
    <row r="6" spans="1:15" s="52" customFormat="1" ht="20" customHeight="1">
      <c r="A6" s="93">
        <v>1992002</v>
      </c>
      <c r="B6" s="78" t="s">
        <v>19</v>
      </c>
      <c r="C6" s="53"/>
      <c r="D6" s="54" t="s">
        <v>20</v>
      </c>
      <c r="E6" s="92" t="s">
        <v>21</v>
      </c>
      <c r="F6" s="55"/>
      <c r="G6" s="56" t="s">
        <v>22</v>
      </c>
      <c r="H6" s="56" t="s">
        <v>23</v>
      </c>
      <c r="I6" s="57"/>
      <c r="J6" s="58"/>
      <c r="K6" s="59"/>
      <c r="L6" s="57"/>
      <c r="M6" s="58"/>
      <c r="N6" s="59"/>
    </row>
    <row r="7" spans="1:15" ht="20" customHeight="1">
      <c r="A7" s="89">
        <v>1996005</v>
      </c>
      <c r="B7" s="78" t="s">
        <v>19</v>
      </c>
      <c r="C7" s="10"/>
      <c r="D7" s="11" t="s">
        <v>20</v>
      </c>
      <c r="E7" s="12" t="s">
        <v>24</v>
      </c>
      <c r="F7" s="19"/>
      <c r="G7" s="14" t="s">
        <v>25</v>
      </c>
      <c r="H7" s="15" t="s">
        <v>26</v>
      </c>
      <c r="I7" s="16"/>
      <c r="J7" s="17"/>
      <c r="K7" s="18"/>
      <c r="L7" s="16"/>
      <c r="M7" s="17"/>
      <c r="N7" s="18"/>
      <c r="O7" s="60"/>
    </row>
    <row r="8" spans="1:15" s="52" customFormat="1" ht="20" customHeight="1">
      <c r="A8" s="89">
        <v>1989005</v>
      </c>
      <c r="B8" s="78" t="s">
        <v>27</v>
      </c>
      <c r="C8" s="10"/>
      <c r="D8" s="11" t="s">
        <v>28</v>
      </c>
      <c r="E8" s="12" t="s">
        <v>29</v>
      </c>
      <c r="F8" s="13"/>
      <c r="G8" s="15" t="s">
        <v>30</v>
      </c>
      <c r="H8" s="15" t="s">
        <v>31</v>
      </c>
      <c r="I8" s="16"/>
      <c r="J8" s="17"/>
      <c r="K8" s="18"/>
      <c r="L8" s="16"/>
      <c r="M8" s="17"/>
      <c r="N8" s="18"/>
    </row>
    <row r="9" spans="1:15" s="52" customFormat="1" ht="20" customHeight="1">
      <c r="A9" s="87">
        <v>2004001</v>
      </c>
      <c r="B9" s="78" t="s">
        <v>27</v>
      </c>
      <c r="C9" s="10"/>
      <c r="D9" s="11" t="s">
        <v>20</v>
      </c>
      <c r="E9" s="12" t="s">
        <v>32</v>
      </c>
      <c r="F9" s="13"/>
      <c r="G9" s="61" t="s">
        <v>33</v>
      </c>
      <c r="H9" s="15" t="s">
        <v>34</v>
      </c>
      <c r="I9" s="16"/>
      <c r="J9" s="17"/>
      <c r="K9" s="18"/>
      <c r="L9" s="16"/>
      <c r="M9" s="17"/>
      <c r="N9" s="18"/>
      <c r="O9" s="113" t="s">
        <v>35</v>
      </c>
    </row>
    <row r="10" spans="1:15" s="52" customFormat="1" ht="20" customHeight="1">
      <c r="A10" s="51"/>
      <c r="B10" s="78"/>
      <c r="C10" s="10"/>
      <c r="D10" s="11"/>
      <c r="E10" s="12"/>
      <c r="F10" s="13"/>
      <c r="G10" s="61"/>
      <c r="H10" s="15"/>
      <c r="I10" s="259">
        <v>4</v>
      </c>
      <c r="J10" s="259"/>
      <c r="K10" s="259"/>
      <c r="L10" s="259"/>
      <c r="M10" s="259"/>
      <c r="N10" s="260"/>
    </row>
    <row r="11" spans="1:15" s="52" customFormat="1" ht="20" customHeight="1">
      <c r="A11" s="87">
        <v>1997001</v>
      </c>
      <c r="B11" s="78" t="s">
        <v>36</v>
      </c>
      <c r="C11" s="10"/>
      <c r="D11" s="11" t="s">
        <v>37</v>
      </c>
      <c r="E11" s="90" t="s">
        <v>38</v>
      </c>
      <c r="F11" s="13"/>
      <c r="G11" s="61" t="s">
        <v>39</v>
      </c>
      <c r="H11" s="15" t="s">
        <v>23</v>
      </c>
      <c r="I11" s="16"/>
      <c r="J11" s="17"/>
      <c r="K11" s="18"/>
      <c r="L11" s="16"/>
      <c r="M11" s="17"/>
      <c r="N11" s="18"/>
      <c r="O11" s="79" t="s">
        <v>40</v>
      </c>
    </row>
    <row r="12" spans="1:15" s="52" customFormat="1" ht="20" customHeight="1">
      <c r="A12" s="87">
        <v>2007025</v>
      </c>
      <c r="B12" s="78" t="s">
        <v>36</v>
      </c>
      <c r="C12" s="10"/>
      <c r="D12" s="11" t="s">
        <v>41</v>
      </c>
      <c r="E12" s="90" t="s">
        <v>42</v>
      </c>
      <c r="F12" s="13"/>
      <c r="G12" s="14" t="s">
        <v>43</v>
      </c>
      <c r="H12" s="15" t="s">
        <v>34</v>
      </c>
      <c r="I12" s="16"/>
      <c r="J12" s="17"/>
      <c r="K12" s="18"/>
      <c r="L12" s="16"/>
      <c r="M12" s="17"/>
      <c r="N12" s="18"/>
      <c r="O12" s="79" t="s">
        <v>44</v>
      </c>
    </row>
    <row r="13" spans="1:15" s="52" customFormat="1" ht="20" customHeight="1">
      <c r="A13" s="87">
        <v>1996015</v>
      </c>
      <c r="B13" s="78" t="s">
        <v>45</v>
      </c>
      <c r="C13" s="10"/>
      <c r="D13" s="11" t="s">
        <v>37</v>
      </c>
      <c r="E13" s="12" t="s">
        <v>46</v>
      </c>
      <c r="F13" s="13"/>
      <c r="G13" s="14" t="s">
        <v>47</v>
      </c>
      <c r="H13" s="15" t="s">
        <v>48</v>
      </c>
      <c r="I13" s="16"/>
      <c r="J13" s="17"/>
      <c r="K13" s="18"/>
      <c r="L13" s="16"/>
      <c r="M13" s="17"/>
      <c r="N13" s="18"/>
    </row>
    <row r="14" spans="1:15" s="52" customFormat="1" ht="20" customHeight="1">
      <c r="A14" s="87">
        <v>2001013</v>
      </c>
      <c r="B14" s="78" t="s">
        <v>36</v>
      </c>
      <c r="C14" s="10"/>
      <c r="D14" s="11" t="s">
        <v>41</v>
      </c>
      <c r="E14" s="90" t="s">
        <v>49</v>
      </c>
      <c r="F14" s="19"/>
      <c r="G14" s="14" t="s">
        <v>50</v>
      </c>
      <c r="H14" s="15" t="s">
        <v>51</v>
      </c>
      <c r="I14" s="16"/>
      <c r="J14" s="17"/>
      <c r="K14" s="18"/>
      <c r="L14" s="16"/>
      <c r="M14" s="17"/>
      <c r="N14" s="18"/>
      <c r="O14" s="79" t="s">
        <v>40</v>
      </c>
    </row>
    <row r="15" spans="1:15" s="52" customFormat="1" ht="20" customHeight="1">
      <c r="A15" s="87"/>
      <c r="B15" s="78"/>
      <c r="C15" s="10"/>
      <c r="D15" s="11"/>
      <c r="E15" s="90"/>
      <c r="F15" s="19"/>
      <c r="G15" s="14"/>
      <c r="H15" s="15"/>
      <c r="I15" s="259">
        <v>4</v>
      </c>
      <c r="J15" s="259"/>
      <c r="K15" s="259"/>
      <c r="L15" s="259"/>
      <c r="M15" s="259"/>
      <c r="N15" s="260"/>
    </row>
    <row r="16" spans="1:15" s="52" customFormat="1" ht="20" customHeight="1">
      <c r="A16" s="87">
        <v>2000025</v>
      </c>
      <c r="B16" s="78" t="s">
        <v>52</v>
      </c>
      <c r="C16" s="10"/>
      <c r="D16" s="11" t="s">
        <v>37</v>
      </c>
      <c r="E16" s="12" t="s">
        <v>53</v>
      </c>
      <c r="F16" s="19"/>
      <c r="G16" s="14" t="s">
        <v>54</v>
      </c>
      <c r="H16" s="15" t="s">
        <v>34</v>
      </c>
      <c r="I16" s="16"/>
      <c r="J16" s="17"/>
      <c r="K16" s="18"/>
      <c r="L16" s="16"/>
      <c r="M16" s="17"/>
      <c r="N16" s="18"/>
      <c r="O16" s="79" t="s">
        <v>55</v>
      </c>
    </row>
    <row r="17" spans="1:16" s="52" customFormat="1" ht="20" customHeight="1">
      <c r="A17" s="87">
        <v>2005001</v>
      </c>
      <c r="B17" s="78" t="s">
        <v>56</v>
      </c>
      <c r="C17" s="10"/>
      <c r="D17" s="11" t="s">
        <v>41</v>
      </c>
      <c r="E17" s="12" t="s">
        <v>57</v>
      </c>
      <c r="F17" s="19"/>
      <c r="G17" s="14" t="s">
        <v>58</v>
      </c>
      <c r="H17" s="15" t="s">
        <v>34</v>
      </c>
      <c r="I17" s="16"/>
      <c r="J17" s="17"/>
      <c r="K17" s="18"/>
      <c r="L17" s="16"/>
      <c r="M17" s="17"/>
      <c r="N17" s="18"/>
      <c r="O17" s="79" t="s">
        <v>59</v>
      </c>
    </row>
    <row r="18" spans="1:16" s="52" customFormat="1" ht="20" customHeight="1">
      <c r="A18" s="87">
        <v>2006011</v>
      </c>
      <c r="B18" s="78" t="s">
        <v>45</v>
      </c>
      <c r="C18" s="10"/>
      <c r="D18" s="11" t="s">
        <v>41</v>
      </c>
      <c r="E18" s="90" t="s">
        <v>60</v>
      </c>
      <c r="F18" s="19"/>
      <c r="G18" s="14" t="s">
        <v>61</v>
      </c>
      <c r="H18" s="15" t="s">
        <v>31</v>
      </c>
      <c r="I18" s="16"/>
      <c r="J18" s="17"/>
      <c r="K18" s="18"/>
      <c r="L18" s="16"/>
      <c r="M18" s="17"/>
      <c r="N18" s="18"/>
      <c r="O18" s="79" t="s">
        <v>62</v>
      </c>
      <c r="P18" s="79"/>
    </row>
    <row r="19" spans="1:16" s="52" customFormat="1" ht="20" customHeight="1">
      <c r="A19" s="87">
        <v>2008009</v>
      </c>
      <c r="B19" s="78" t="s">
        <v>36</v>
      </c>
      <c r="C19" s="64"/>
      <c r="D19" s="65" t="s">
        <v>41</v>
      </c>
      <c r="E19" s="90" t="s">
        <v>63</v>
      </c>
      <c r="F19" s="67"/>
      <c r="G19" s="68" t="s">
        <v>64</v>
      </c>
      <c r="H19" s="68" t="s">
        <v>48</v>
      </c>
      <c r="I19" s="16"/>
      <c r="J19" s="17"/>
      <c r="K19" s="18"/>
      <c r="L19" s="16"/>
      <c r="M19" s="17"/>
      <c r="N19" s="18"/>
      <c r="O19" s="79" t="s">
        <v>62</v>
      </c>
      <c r="P19" s="79"/>
    </row>
    <row r="20" spans="1:16" s="52" customFormat="1" ht="20" customHeight="1">
      <c r="A20" s="101"/>
      <c r="B20" s="81"/>
      <c r="C20" s="64"/>
      <c r="D20" s="65"/>
      <c r="E20" s="102"/>
      <c r="F20" s="67"/>
      <c r="G20" s="68"/>
      <c r="H20" s="68"/>
      <c r="I20" s="69"/>
      <c r="J20" s="69"/>
      <c r="K20" s="69"/>
      <c r="L20" s="69"/>
      <c r="M20" s="69"/>
      <c r="N20" s="70"/>
      <c r="O20" s="79"/>
      <c r="P20" s="79"/>
    </row>
    <row r="21" spans="1:16" s="52" customFormat="1" ht="20" customHeight="1">
      <c r="A21" s="51"/>
      <c r="B21" s="268"/>
      <c r="C21" s="268"/>
      <c r="D21" s="268"/>
      <c r="E21" s="268"/>
      <c r="F21" s="268"/>
      <c r="G21" s="259" t="s">
        <v>65</v>
      </c>
      <c r="H21" s="259"/>
      <c r="I21" s="259">
        <v>4</v>
      </c>
      <c r="J21" s="259"/>
      <c r="K21" s="259"/>
      <c r="L21" s="259"/>
      <c r="M21" s="259"/>
      <c r="N21" s="260"/>
    </row>
    <row r="22" spans="1:16" ht="20" customHeight="1">
      <c r="A22" s="89">
        <v>1999002</v>
      </c>
      <c r="B22" s="78" t="s">
        <v>66</v>
      </c>
      <c r="C22" s="53"/>
      <c r="D22" s="54" t="s">
        <v>20</v>
      </c>
      <c r="E22" s="12" t="s">
        <v>67</v>
      </c>
      <c r="F22" s="71"/>
      <c r="G22" s="72" t="s">
        <v>68</v>
      </c>
      <c r="H22" s="56" t="s">
        <v>51</v>
      </c>
      <c r="I22" s="57"/>
      <c r="J22" s="58"/>
      <c r="K22" s="59"/>
      <c r="L22" s="57"/>
      <c r="M22" s="58"/>
      <c r="N22" s="59"/>
    </row>
    <row r="23" spans="1:16" ht="20" customHeight="1">
      <c r="A23" s="89">
        <v>1992005</v>
      </c>
      <c r="B23" s="78" t="s">
        <v>69</v>
      </c>
      <c r="C23" s="10"/>
      <c r="D23" s="11" t="s">
        <v>20</v>
      </c>
      <c r="E23" s="12" t="s">
        <v>70</v>
      </c>
      <c r="F23" s="19"/>
      <c r="G23" s="14" t="s">
        <v>71</v>
      </c>
      <c r="H23" s="15" t="s">
        <v>31</v>
      </c>
      <c r="I23" s="16"/>
      <c r="J23" s="17"/>
      <c r="K23" s="18"/>
      <c r="L23" s="16"/>
      <c r="M23" s="17"/>
      <c r="N23" s="18"/>
    </row>
    <row r="24" spans="1:16" ht="20" customHeight="1">
      <c r="A24" s="87">
        <v>1989003</v>
      </c>
      <c r="B24" s="78" t="s">
        <v>66</v>
      </c>
      <c r="C24" s="10"/>
      <c r="D24" s="11" t="s">
        <v>28</v>
      </c>
      <c r="E24" s="12" t="s">
        <v>72</v>
      </c>
      <c r="F24" s="19"/>
      <c r="G24" s="61" t="s">
        <v>73</v>
      </c>
      <c r="H24" s="15" t="s">
        <v>51</v>
      </c>
      <c r="I24" s="16"/>
      <c r="J24" s="17"/>
      <c r="K24" s="18"/>
      <c r="L24" s="16"/>
      <c r="M24" s="17"/>
      <c r="N24" s="18"/>
      <c r="O24" s="80"/>
    </row>
    <row r="25" spans="1:16" ht="20" customHeight="1">
      <c r="A25" s="104">
        <v>1998004</v>
      </c>
      <c r="B25" s="78" t="s">
        <v>69</v>
      </c>
      <c r="C25" s="10"/>
      <c r="D25" s="11" t="s">
        <v>20</v>
      </c>
      <c r="E25" s="12">
        <v>36112</v>
      </c>
      <c r="F25" s="19"/>
      <c r="G25" s="14" t="s">
        <v>74</v>
      </c>
      <c r="H25" s="15" t="s">
        <v>75</v>
      </c>
      <c r="I25" s="16"/>
      <c r="J25" s="17"/>
      <c r="K25" s="18"/>
      <c r="L25" s="16"/>
      <c r="M25" s="17"/>
      <c r="N25" s="18"/>
    </row>
    <row r="26" spans="1:16" s="52" customFormat="1" ht="20" customHeight="1">
      <c r="A26" s="40"/>
      <c r="B26" s="78"/>
      <c r="C26" s="10"/>
      <c r="D26" s="11"/>
      <c r="E26" s="12"/>
      <c r="F26" s="19"/>
      <c r="G26" s="14"/>
      <c r="H26" s="15"/>
      <c r="I26" s="259">
        <v>3</v>
      </c>
      <c r="J26" s="259"/>
      <c r="K26" s="259"/>
      <c r="L26" s="259"/>
      <c r="M26" s="259"/>
      <c r="N26" s="260"/>
      <c r="O26" s="60"/>
    </row>
    <row r="27" spans="1:16" s="52" customFormat="1" ht="20" customHeight="1">
      <c r="A27" s="105">
        <v>2000032</v>
      </c>
      <c r="B27" s="78" t="s">
        <v>27</v>
      </c>
      <c r="C27" s="10"/>
      <c r="D27" s="11" t="s">
        <v>20</v>
      </c>
      <c r="E27" s="12" t="s">
        <v>76</v>
      </c>
      <c r="F27" s="13"/>
      <c r="G27" s="106" t="s">
        <v>77</v>
      </c>
      <c r="H27" s="15" t="s">
        <v>78</v>
      </c>
      <c r="I27" s="107"/>
      <c r="J27" s="107"/>
      <c r="K27" s="107"/>
      <c r="L27" s="107"/>
      <c r="M27" s="107"/>
      <c r="N27" s="108"/>
      <c r="O27" s="60"/>
    </row>
    <row r="28" spans="1:16" s="52" customFormat="1" ht="20" customHeight="1">
      <c r="A28" s="87">
        <v>2002003</v>
      </c>
      <c r="B28" s="78" t="s">
        <v>79</v>
      </c>
      <c r="C28" s="10"/>
      <c r="D28" s="11" t="s">
        <v>20</v>
      </c>
      <c r="E28" s="12" t="s">
        <v>80</v>
      </c>
      <c r="F28" s="19"/>
      <c r="G28" s="61" t="s">
        <v>81</v>
      </c>
      <c r="H28" s="15" t="s">
        <v>82</v>
      </c>
      <c r="I28" s="16"/>
      <c r="J28" s="17"/>
      <c r="K28" s="18"/>
      <c r="L28" s="16"/>
      <c r="M28" s="17"/>
      <c r="N28" s="18"/>
      <c r="O28" s="60"/>
    </row>
    <row r="29" spans="1:16" s="52" customFormat="1" ht="20" customHeight="1">
      <c r="A29" s="87">
        <v>1992004</v>
      </c>
      <c r="B29" s="78" t="s">
        <v>79</v>
      </c>
      <c r="C29" s="10"/>
      <c r="D29" s="11" t="s">
        <v>20</v>
      </c>
      <c r="E29" s="12" t="s">
        <v>83</v>
      </c>
      <c r="F29" s="19"/>
      <c r="G29" s="61" t="s">
        <v>84</v>
      </c>
      <c r="H29" s="15" t="s">
        <v>31</v>
      </c>
      <c r="I29" s="16"/>
      <c r="J29" s="17"/>
      <c r="K29" s="18"/>
      <c r="L29" s="16"/>
      <c r="M29" s="17"/>
      <c r="N29" s="18"/>
      <c r="O29" s="60"/>
    </row>
    <row r="30" spans="1:16" s="52" customFormat="1" ht="20" customHeight="1">
      <c r="A30" s="87"/>
      <c r="B30" s="78"/>
      <c r="C30" s="10"/>
      <c r="D30" s="11"/>
      <c r="E30" s="12"/>
      <c r="F30" s="19"/>
      <c r="G30" s="61"/>
      <c r="H30" s="15"/>
      <c r="I30" s="16"/>
      <c r="J30" s="17"/>
      <c r="K30" s="18"/>
      <c r="L30" s="16"/>
      <c r="M30" s="17"/>
      <c r="N30" s="18"/>
      <c r="O30" s="60"/>
    </row>
    <row r="31" spans="1:16" s="52" customFormat="1" ht="20" customHeight="1">
      <c r="A31" s="40"/>
      <c r="B31" s="78"/>
      <c r="C31" s="10"/>
      <c r="D31" s="11"/>
      <c r="E31" s="12"/>
      <c r="F31" s="19"/>
      <c r="G31" s="61"/>
      <c r="H31" s="15"/>
      <c r="I31" s="259">
        <v>4</v>
      </c>
      <c r="J31" s="259"/>
      <c r="K31" s="259"/>
      <c r="L31" s="259"/>
      <c r="M31" s="259"/>
      <c r="N31" s="260"/>
      <c r="O31" s="60"/>
    </row>
    <row r="32" spans="1:16" ht="20" customHeight="1">
      <c r="A32" s="87">
        <v>1990032</v>
      </c>
      <c r="B32" s="86" t="s">
        <v>85</v>
      </c>
      <c r="C32" s="10"/>
      <c r="D32" s="91" t="s">
        <v>86</v>
      </c>
      <c r="E32" s="12" t="s">
        <v>87</v>
      </c>
      <c r="F32" s="19"/>
      <c r="G32" s="82" t="s">
        <v>88</v>
      </c>
      <c r="H32" s="85" t="s">
        <v>51</v>
      </c>
      <c r="I32" s="16"/>
      <c r="J32" s="17"/>
      <c r="K32" s="18"/>
      <c r="L32" s="16"/>
      <c r="M32" s="17"/>
      <c r="N32" s="18"/>
    </row>
    <row r="33" spans="1:15" ht="20" customHeight="1">
      <c r="A33" s="87">
        <v>2001001</v>
      </c>
      <c r="B33" s="78" t="s">
        <v>45</v>
      </c>
      <c r="C33" s="10"/>
      <c r="D33" s="11" t="s">
        <v>37</v>
      </c>
      <c r="E33" s="12" t="s">
        <v>89</v>
      </c>
      <c r="F33" s="19"/>
      <c r="G33" s="14" t="s">
        <v>90</v>
      </c>
      <c r="H33" s="15" t="s">
        <v>34</v>
      </c>
      <c r="I33" s="16"/>
      <c r="J33" s="17"/>
      <c r="K33" s="18"/>
      <c r="L33" s="16"/>
      <c r="M33" s="17"/>
      <c r="N33" s="18"/>
      <c r="O33" s="114" t="s">
        <v>91</v>
      </c>
    </row>
    <row r="34" spans="1:15" s="52" customFormat="1" ht="20" customHeight="1">
      <c r="A34" s="87">
        <v>1992019</v>
      </c>
      <c r="B34" s="86" t="s">
        <v>92</v>
      </c>
      <c r="C34" s="10"/>
      <c r="D34" s="91" t="s">
        <v>37</v>
      </c>
      <c r="E34" s="12" t="s">
        <v>93</v>
      </c>
      <c r="F34" s="19"/>
      <c r="G34" s="83" t="s">
        <v>94</v>
      </c>
      <c r="H34" s="85" t="s">
        <v>51</v>
      </c>
      <c r="I34" s="16"/>
      <c r="J34" s="17"/>
      <c r="K34" s="18"/>
      <c r="L34" s="16"/>
      <c r="M34" s="17"/>
      <c r="N34" s="18"/>
    </row>
    <row r="35" spans="1:15" ht="20" customHeight="1">
      <c r="A35" s="88">
        <v>2001004</v>
      </c>
      <c r="B35" s="86" t="s">
        <v>92</v>
      </c>
      <c r="C35" s="62"/>
      <c r="D35" s="91" t="s">
        <v>37</v>
      </c>
      <c r="E35" s="90" t="s">
        <v>95</v>
      </c>
      <c r="F35" s="63"/>
      <c r="G35" s="84" t="s">
        <v>96</v>
      </c>
      <c r="H35" s="85" t="s">
        <v>31</v>
      </c>
      <c r="I35" s="16"/>
      <c r="J35" s="17"/>
      <c r="K35" s="18"/>
      <c r="L35" s="16"/>
      <c r="M35" s="17"/>
      <c r="N35" s="18"/>
    </row>
    <row r="36" spans="1:15" ht="20" customHeight="1">
      <c r="A36" s="51"/>
      <c r="B36" s="81"/>
      <c r="C36" s="64"/>
      <c r="D36" s="65"/>
      <c r="E36" s="66"/>
      <c r="F36" s="67"/>
      <c r="G36" s="68"/>
      <c r="H36" s="68"/>
      <c r="I36" s="69"/>
      <c r="J36" s="69"/>
      <c r="K36" s="69"/>
      <c r="L36" s="69"/>
      <c r="M36" s="69"/>
      <c r="N36" s="70"/>
    </row>
    <row r="37" spans="1:15" ht="20" customHeight="1">
      <c r="B37" s="249"/>
      <c r="C37" s="250"/>
      <c r="D37" s="250"/>
      <c r="E37" s="250"/>
      <c r="F37" s="251"/>
      <c r="G37" s="252" t="s">
        <v>97</v>
      </c>
      <c r="H37" s="253"/>
      <c r="I37" s="256">
        <f>I5+I21+I26</f>
        <v>11</v>
      </c>
      <c r="J37" s="257"/>
      <c r="K37" s="257"/>
      <c r="L37" s="257"/>
      <c r="M37" s="257"/>
      <c r="N37" s="258"/>
    </row>
    <row r="38" spans="1:15" ht="20" customHeight="1">
      <c r="B38" s="246"/>
      <c r="C38" s="247"/>
      <c r="D38" s="247"/>
      <c r="E38" s="247"/>
      <c r="F38" s="248"/>
      <c r="G38" s="254" t="s">
        <v>98</v>
      </c>
      <c r="H38" s="255"/>
      <c r="I38" s="241">
        <f>I10+I15+I31</f>
        <v>12</v>
      </c>
      <c r="J38" s="242"/>
      <c r="K38" s="242"/>
      <c r="L38" s="242"/>
      <c r="M38" s="242"/>
      <c r="N38" s="243"/>
    </row>
    <row r="39" spans="1:15" ht="20" customHeight="1">
      <c r="B39" s="27"/>
      <c r="C39" s="28"/>
      <c r="D39" s="28"/>
      <c r="E39" s="28"/>
      <c r="F39" s="29"/>
      <c r="G39" s="241" t="s">
        <v>99</v>
      </c>
      <c r="H39" s="243"/>
      <c r="I39" s="241">
        <f>SUM(I37:N38)</f>
        <v>23</v>
      </c>
      <c r="J39" s="242"/>
      <c r="K39" s="242"/>
      <c r="L39" s="242"/>
      <c r="M39" s="242"/>
      <c r="N39" s="243"/>
    </row>
    <row r="40" spans="1:15" ht="20" customHeight="1">
      <c r="B40" s="27"/>
      <c r="C40" s="28"/>
      <c r="D40" s="28"/>
      <c r="E40" s="28"/>
      <c r="F40" s="29"/>
      <c r="G40" s="24"/>
      <c r="H40" s="25"/>
      <c r="I40" s="24"/>
      <c r="K40" s="26"/>
      <c r="L40" s="26"/>
      <c r="M40" s="26"/>
      <c r="N40" s="25"/>
    </row>
    <row r="41" spans="1:15" s="30" customFormat="1" ht="20" customHeight="1">
      <c r="A41" s="41"/>
      <c r="B41" s="235"/>
      <c r="C41" s="236"/>
      <c r="D41" s="236"/>
      <c r="E41" s="236"/>
      <c r="F41" s="237"/>
      <c r="G41" s="238" t="s">
        <v>100</v>
      </c>
      <c r="H41" s="239"/>
      <c r="I41" s="238">
        <v>8</v>
      </c>
      <c r="J41" s="240"/>
      <c r="K41" s="240"/>
      <c r="L41" s="240"/>
      <c r="M41" s="240"/>
      <c r="N41" s="239"/>
    </row>
    <row r="42" spans="1:15" s="23" customFormat="1" ht="20" customHeight="1">
      <c r="A42" s="109">
        <v>2007027</v>
      </c>
      <c r="B42" s="110" t="s">
        <v>79</v>
      </c>
      <c r="C42" s="32"/>
      <c r="D42" s="33" t="s">
        <v>101</v>
      </c>
      <c r="E42" s="34" t="s">
        <v>102</v>
      </c>
      <c r="F42" s="35"/>
      <c r="G42" s="112" t="s">
        <v>103</v>
      </c>
      <c r="H42" s="22" t="s">
        <v>104</v>
      </c>
      <c r="I42" s="36"/>
      <c r="J42" s="37"/>
      <c r="K42" s="38"/>
      <c r="L42" s="36"/>
      <c r="M42" s="37"/>
      <c r="N42" s="38"/>
      <c r="O42" s="60"/>
    </row>
    <row r="43" spans="1:15" s="23" customFormat="1" ht="20" customHeight="1">
      <c r="A43" s="109">
        <v>1996029</v>
      </c>
      <c r="B43" s="110" t="s">
        <v>36</v>
      </c>
      <c r="C43" s="32"/>
      <c r="D43" s="33" t="s">
        <v>37</v>
      </c>
      <c r="E43" s="111" t="s">
        <v>105</v>
      </c>
      <c r="F43" s="35"/>
      <c r="G43" s="21" t="s">
        <v>106</v>
      </c>
      <c r="H43" s="22" t="s">
        <v>107</v>
      </c>
      <c r="I43" s="36"/>
      <c r="J43" s="37"/>
      <c r="K43" s="38"/>
      <c r="L43" s="36"/>
      <c r="M43" s="37"/>
      <c r="N43" s="38"/>
    </row>
    <row r="44" spans="1:15" s="30" customFormat="1" ht="20" customHeight="1">
      <c r="A44" s="42"/>
      <c r="B44" s="31"/>
      <c r="C44" s="32"/>
      <c r="D44" s="33"/>
      <c r="E44" s="34"/>
      <c r="F44" s="35"/>
      <c r="G44" s="103" t="s">
        <v>108</v>
      </c>
      <c r="H44" s="103" t="s">
        <v>26</v>
      </c>
      <c r="I44" s="36"/>
      <c r="J44" s="37"/>
      <c r="K44" s="38"/>
      <c r="L44" s="36"/>
      <c r="M44" s="37"/>
      <c r="N44" s="38"/>
    </row>
    <row r="45" spans="1:15" s="30" customFormat="1" ht="20" customHeight="1">
      <c r="A45" s="42"/>
      <c r="B45" s="20"/>
      <c r="C45" s="32"/>
      <c r="D45" s="33"/>
      <c r="E45" s="34"/>
      <c r="F45" s="35"/>
      <c r="G45" s="103" t="s">
        <v>109</v>
      </c>
      <c r="H45" s="103" t="s">
        <v>110</v>
      </c>
      <c r="I45" s="36"/>
      <c r="J45" s="37"/>
      <c r="K45" s="38"/>
      <c r="L45" s="36"/>
      <c r="M45" s="37"/>
      <c r="N45" s="38"/>
    </row>
    <row r="46" spans="1:15" s="30" customFormat="1" ht="20" customHeight="1">
      <c r="A46" s="42"/>
      <c r="B46" s="31"/>
      <c r="C46" s="32"/>
      <c r="D46" s="33"/>
      <c r="E46" s="34"/>
      <c r="F46" s="35"/>
      <c r="G46" s="80" t="s">
        <v>111</v>
      </c>
      <c r="H46" s="80" t="s">
        <v>112</v>
      </c>
      <c r="I46" s="36"/>
      <c r="J46" s="37"/>
      <c r="K46" s="38"/>
      <c r="L46" s="36"/>
      <c r="M46" s="37"/>
      <c r="N46" s="38"/>
    </row>
    <row r="47" spans="1:15" s="23" customFormat="1" ht="20" customHeight="1">
      <c r="A47" s="42"/>
      <c r="B47" s="31"/>
      <c r="C47" s="32"/>
      <c r="D47" s="33"/>
      <c r="E47" s="34"/>
      <c r="F47" s="35"/>
      <c r="G47" s="21" t="s">
        <v>113</v>
      </c>
      <c r="H47" s="22" t="s">
        <v>31</v>
      </c>
      <c r="I47" s="36"/>
      <c r="J47" s="37"/>
      <c r="K47" s="38"/>
      <c r="L47" s="36"/>
      <c r="M47" s="37"/>
      <c r="N47" s="38"/>
    </row>
    <row r="48" spans="1:15" s="23" customFormat="1" ht="20" customHeight="1">
      <c r="A48" s="41"/>
      <c r="B48" s="94"/>
      <c r="C48" s="95"/>
      <c r="D48" s="96"/>
      <c r="E48" s="97"/>
      <c r="F48" s="98"/>
      <c r="G48" s="99" t="s">
        <v>114</v>
      </c>
      <c r="H48" s="99" t="s">
        <v>51</v>
      </c>
      <c r="I48" s="100"/>
      <c r="J48" s="100"/>
      <c r="K48" s="100"/>
      <c r="L48" s="100"/>
      <c r="M48" s="100"/>
      <c r="N48" s="100"/>
    </row>
    <row r="49" spans="1:14" s="23" customFormat="1" ht="20" customHeight="1">
      <c r="A49" s="41"/>
      <c r="B49" s="94"/>
      <c r="C49" s="95"/>
      <c r="D49" s="96"/>
      <c r="E49" s="97"/>
      <c r="F49" s="98"/>
      <c r="G49" s="99" t="s">
        <v>115</v>
      </c>
      <c r="H49" s="99" t="s">
        <v>48</v>
      </c>
      <c r="I49" s="100"/>
      <c r="J49" s="100"/>
      <c r="K49" s="100"/>
      <c r="L49" s="100"/>
      <c r="M49" s="100"/>
      <c r="N49" s="100"/>
    </row>
    <row r="50" spans="1:14">
      <c r="G50" s="114" t="s">
        <v>116</v>
      </c>
      <c r="H50" s="114" t="s">
        <v>48</v>
      </c>
    </row>
  </sheetData>
  <dataConsolidate/>
  <mergeCells count="24">
    <mergeCell ref="B1:N1"/>
    <mergeCell ref="B2:F2"/>
    <mergeCell ref="B21:F21"/>
    <mergeCell ref="G21:H21"/>
    <mergeCell ref="I21:N21"/>
    <mergeCell ref="B5:F5"/>
    <mergeCell ref="G5:H5"/>
    <mergeCell ref="I5:N5"/>
    <mergeCell ref="I38:N38"/>
    <mergeCell ref="I37:N37"/>
    <mergeCell ref="I10:N10"/>
    <mergeCell ref="I15:N15"/>
    <mergeCell ref="I26:N26"/>
    <mergeCell ref="I31:N31"/>
    <mergeCell ref="A3:A4"/>
    <mergeCell ref="B38:F38"/>
    <mergeCell ref="B37:F37"/>
    <mergeCell ref="G37:H37"/>
    <mergeCell ref="G38:H38"/>
    <mergeCell ref="B41:F41"/>
    <mergeCell ref="G41:H41"/>
    <mergeCell ref="I41:N41"/>
    <mergeCell ref="I39:N39"/>
    <mergeCell ref="G39:H39"/>
  </mergeCells>
  <phoneticPr fontId="16" type="noConversion"/>
  <dataValidations count="7">
    <dataValidation type="list" allowBlank="1" showInputMessage="1" showErrorMessage="1" errorTitle="Feil_i_vektklasse" error="Feil verdi i vektklasse" sqref="B44:B49" xr:uid="{00000000-0002-0000-0100-000000000000}">
      <formula1>"40,45,49,55,59,64,71,76,81,+81,'+81,81+,87,+87,'+87,87+,49,55,61,67,73,81,89,96,102,+102,'+102,102+,109,+109,'+109,109+,"</formula1>
    </dataValidation>
    <dataValidation type="list" allowBlank="1" showInputMessage="1" showErrorMessage="1" errorTitle="Feil_i_kategori" error="Feil verdi i kategori" sqref="D5 D44:D49 D9:D11 D15:D21" xr:uid="{00000000-0002-0000-0100-000001000000}">
      <formula1>"UM,JM,SM,UK,JK,SK,M1,M2,M3,M4,M5,M6,M8,M9,M10,K1,K2,K3,K4,K5,K6,K7,K8,K9,K10"</formula1>
    </dataValidation>
    <dataValidation type="list" allowBlank="1" showInputMessage="1" showErrorMessage="1" errorTitle="Feil_i_vektklasse" error="Feil verdi i vektklasse" sqref="B44:B49 B5 B21" xr:uid="{00000000-0002-0000-0100-000002000000}">
      <formula1>"40,45,49,55,59,64,71,76,81,+81,'+81,81+,87,+87,'+87,87+,49,55,61,67,73,81,89,96,102,+102,'+102,102+,109,+109,'+109,109+"</formula1>
    </dataValidation>
    <dataValidation type="list" allowBlank="1" showInputMessage="1" showErrorMessage="1" errorTitle="Feil_i_kategori" error="Feil verdi i kategori" sqref="D36 D42:D49 D6:D14 D33 D22:D31" xr:uid="{00000000-0002-0000-0100-000003000000}">
      <formula1>"UM,JM,SM,UK,JK,SK,M1,M2,M3,M4,M5,M6,M7,M8,M9,M10,K1,K2,K3,K4,K5,K6,K7,K8,K9,K10"</formula1>
    </dataValidation>
    <dataValidation type="list" allowBlank="1" showInputMessage="1" showErrorMessage="1" errorTitle="Feil_i_vektklasse" error="Feil verdi i vektklasse" sqref="B44:B49" xr:uid="{00000000-0002-0000-0100-000004000000}">
      <formula1>"40,45,49,55,59,64,71,76,81,+81,81+,87,+87,87+,49,55,61,67,73,81,89,96,102,+102,102+,109,+109,109+"</formula1>
    </dataValidation>
    <dataValidation type="list" allowBlank="1" showInputMessage="1" showErrorMessage="1" errorTitle="Feil_i_vektklasse" error="Feil verdi i vektklasse" sqref="B42:B43 B6:B20 B22:B36" xr:uid="{C1509392-ADFE-49D1-BE4B-9899BFDE7C14}">
      <formula1>"44,48,53,56,58,60,63,65,69,71,77,'+77,79,86,'+86,88,94,'+94,110,'+110"</formula1>
    </dataValidation>
    <dataValidation type="list" allowBlank="1" showInputMessage="1" showErrorMessage="1" errorTitle="Feil_i_kategori" error="Feil verdi i kategori" sqref="D32 D34:D35" xr:uid="{2E60E41C-C538-4C52-B91B-43D3AE80B1F2}">
      <formula1>"UM,JM,SM,UK,JK,SK,M35,M40,M45,M50,M55,M60,M65,M70,M75,M80,M85,M90,K35,K40,K45,K50,K55,K60,K65,K70,K75,K80,K85,K90"</formula1>
    </dataValidation>
  </dataValidations>
  <pageMargins left="0.78740157499999996" right="0.78740157499999996" top="0.984251969" bottom="0.984251969" header="0" footer="0"/>
  <pageSetup scale="65" fitToHeight="0" orientation="portrait" r:id="rId1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4E243-3FF7-B746-B106-57752EEAC22B}">
  <sheetPr>
    <pageSetUpPr autoPageBreaks="0" fitToPage="1"/>
  </sheetPr>
  <dimension ref="B1:AD39"/>
  <sheetViews>
    <sheetView showGridLines="0" showRowColHeaders="0" showZeros="0" showOutlineSymbols="0" zoomScaleNormal="100" zoomScaleSheetLayoutView="75" zoomScalePageLayoutView="120" workbookViewId="0">
      <selection activeCell="I29" sqref="I29"/>
    </sheetView>
  </sheetViews>
  <sheetFormatPr baseColWidth="10" defaultColWidth="7.6640625" defaultRowHeight="13"/>
  <cols>
    <col min="1" max="1" width="7.6640625" style="115"/>
    <col min="2" max="2" width="8.5" style="115" bestFit="1" customWidth="1"/>
    <col min="3" max="3" width="5.33203125" style="118" customWidth="1"/>
    <col min="4" max="4" width="7.1640625" style="118" customWidth="1"/>
    <col min="5" max="5" width="5.33203125" style="121" customWidth="1"/>
    <col min="6" max="6" width="10" style="118" customWidth="1"/>
    <col min="7" max="7" width="3.1640625" style="118" customWidth="1"/>
    <col min="8" max="8" width="23" style="120" customWidth="1"/>
    <col min="9" max="9" width="17.5" style="120" customWidth="1"/>
    <col min="10" max="10" width="6" style="118" customWidth="1"/>
    <col min="11" max="11" width="6" style="119" customWidth="1"/>
    <col min="12" max="12" width="6" style="118" customWidth="1"/>
    <col min="13" max="13" width="7.33203125" style="118" customWidth="1"/>
    <col min="14" max="15" width="6" style="118" customWidth="1"/>
    <col min="16" max="18" width="6.33203125" style="118" customWidth="1"/>
    <col min="19" max="19" width="8.83203125" style="117" customWidth="1"/>
    <col min="20" max="20" width="11.6640625" style="117" customWidth="1"/>
    <col min="21" max="21" width="5.83203125" style="117" customWidth="1"/>
    <col min="22" max="22" width="4.6640625" style="117" customWidth="1"/>
    <col min="23" max="23" width="11.83203125" style="115" customWidth="1"/>
    <col min="24" max="26" width="7.6640625" style="115" hidden="1" customWidth="1"/>
    <col min="27" max="27" width="6.5" style="115" hidden="1" customWidth="1"/>
    <col min="28" max="28" width="7.6640625" style="115" hidden="1" customWidth="1"/>
    <col min="29" max="30" width="7.6640625" style="116" hidden="1" customWidth="1"/>
    <col min="31" max="16384" width="7.6640625" style="115"/>
  </cols>
  <sheetData>
    <row r="1" spans="2:30" ht="53.25" customHeight="1">
      <c r="H1" s="296" t="s">
        <v>168</v>
      </c>
      <c r="I1" s="296"/>
      <c r="J1" s="296"/>
      <c r="K1" s="296"/>
      <c r="L1" s="296"/>
      <c r="M1" s="296"/>
      <c r="N1" s="296"/>
      <c r="O1" s="296"/>
      <c r="P1" s="296"/>
      <c r="Q1" s="296"/>
      <c r="R1" s="296"/>
    </row>
    <row r="2" spans="2:30" ht="24.75" customHeight="1">
      <c r="H2" s="301" t="s">
        <v>167</v>
      </c>
      <c r="I2" s="301"/>
      <c r="J2" s="301"/>
      <c r="K2" s="301"/>
      <c r="L2" s="301"/>
      <c r="M2" s="301"/>
      <c r="N2" s="301"/>
      <c r="O2" s="301"/>
      <c r="P2" s="301"/>
      <c r="Q2" s="301"/>
      <c r="R2" s="301"/>
    </row>
    <row r="3" spans="2:30">
      <c r="D3" s="227" t="s">
        <v>166</v>
      </c>
    </row>
    <row r="4" spans="2:30" ht="12" customHeight="1"/>
    <row r="5" spans="2:30" s="132" customFormat="1" ht="16">
      <c r="C5" s="226" t="s">
        <v>165</v>
      </c>
      <c r="D5" s="300" t="s">
        <v>164</v>
      </c>
      <c r="E5" s="300"/>
      <c r="F5" s="300"/>
      <c r="G5" s="300"/>
      <c r="H5" s="300"/>
      <c r="I5" s="226" t="s">
        <v>163</v>
      </c>
      <c r="J5" s="300" t="s">
        <v>31</v>
      </c>
      <c r="K5" s="300"/>
      <c r="L5" s="300"/>
      <c r="M5" s="300"/>
      <c r="N5" s="226" t="s">
        <v>162</v>
      </c>
      <c r="O5" s="299" t="s">
        <v>161</v>
      </c>
      <c r="P5" s="299"/>
      <c r="Q5" s="299"/>
      <c r="R5" s="299"/>
      <c r="S5" s="226" t="s">
        <v>160</v>
      </c>
      <c r="T5" s="225" t="s">
        <v>159</v>
      </c>
      <c r="U5" s="224" t="s">
        <v>158</v>
      </c>
      <c r="V5" s="223">
        <v>1</v>
      </c>
      <c r="AC5" s="133"/>
      <c r="AD5" s="133"/>
    </row>
    <row r="6" spans="2:30">
      <c r="AB6" s="222" t="s">
        <v>157</v>
      </c>
      <c r="AC6" s="222" t="s">
        <v>157</v>
      </c>
      <c r="AD6" s="222" t="s">
        <v>157</v>
      </c>
    </row>
    <row r="7" spans="2:30" s="118" customFormat="1" ht="14">
      <c r="B7" s="297" t="s">
        <v>3</v>
      </c>
      <c r="C7" s="216" t="s">
        <v>4</v>
      </c>
      <c r="D7" s="216" t="s">
        <v>5</v>
      </c>
      <c r="E7" s="221" t="s">
        <v>156</v>
      </c>
      <c r="F7" s="216" t="s">
        <v>7</v>
      </c>
      <c r="G7" s="216" t="s">
        <v>155</v>
      </c>
      <c r="H7" s="216" t="s">
        <v>9</v>
      </c>
      <c r="I7" s="216" t="s">
        <v>10</v>
      </c>
      <c r="J7" s="220"/>
      <c r="K7" s="219" t="s">
        <v>11</v>
      </c>
      <c r="L7" s="216"/>
      <c r="M7" s="216"/>
      <c r="N7" s="218" t="s">
        <v>12</v>
      </c>
      <c r="O7" s="216"/>
      <c r="P7" s="217" t="s">
        <v>154</v>
      </c>
      <c r="Q7" s="216"/>
      <c r="R7" s="216" t="s">
        <v>153</v>
      </c>
      <c r="S7" s="214" t="s">
        <v>152</v>
      </c>
      <c r="T7" s="215" t="s">
        <v>152</v>
      </c>
      <c r="U7" s="214" t="s">
        <v>151</v>
      </c>
      <c r="V7" s="214" t="s">
        <v>150</v>
      </c>
      <c r="W7" s="214" t="s">
        <v>149</v>
      </c>
      <c r="X7" s="116"/>
      <c r="AB7" s="207" t="s">
        <v>148</v>
      </c>
      <c r="AC7" s="207" t="s">
        <v>148</v>
      </c>
      <c r="AD7" s="207" t="s">
        <v>148</v>
      </c>
    </row>
    <row r="8" spans="2:30" s="118" customFormat="1">
      <c r="B8" s="298"/>
      <c r="C8" s="209" t="s">
        <v>13</v>
      </c>
      <c r="D8" s="209" t="s">
        <v>14</v>
      </c>
      <c r="E8" s="213" t="s">
        <v>15</v>
      </c>
      <c r="F8" s="209" t="s">
        <v>16</v>
      </c>
      <c r="G8" s="209" t="s">
        <v>17</v>
      </c>
      <c r="H8" s="209"/>
      <c r="I8" s="209"/>
      <c r="J8" s="212">
        <v>1</v>
      </c>
      <c r="K8" s="212">
        <v>2</v>
      </c>
      <c r="L8" s="211">
        <v>3</v>
      </c>
      <c r="M8" s="211">
        <v>1</v>
      </c>
      <c r="N8" s="212">
        <v>2</v>
      </c>
      <c r="O8" s="211">
        <v>3</v>
      </c>
      <c r="P8" s="210" t="s">
        <v>147</v>
      </c>
      <c r="Q8" s="209"/>
      <c r="R8" s="209" t="s">
        <v>146</v>
      </c>
      <c r="S8" s="208"/>
      <c r="T8" s="208" t="s">
        <v>143</v>
      </c>
      <c r="U8" s="208"/>
      <c r="V8" s="208"/>
      <c r="W8" s="208"/>
      <c r="Y8" s="118" t="s">
        <v>145</v>
      </c>
      <c r="Z8" s="118" t="s">
        <v>144</v>
      </c>
      <c r="AA8" s="116" t="s">
        <v>143</v>
      </c>
      <c r="AB8" s="207" t="s">
        <v>142</v>
      </c>
      <c r="AC8" s="207" t="s">
        <v>141</v>
      </c>
      <c r="AD8" s="207" t="s">
        <v>140</v>
      </c>
    </row>
    <row r="9" spans="2:30" s="151" customFormat="1" ht="20" customHeight="1">
      <c r="B9" s="206">
        <v>1992002</v>
      </c>
      <c r="C9" s="205" t="s">
        <v>19</v>
      </c>
      <c r="D9" s="204"/>
      <c r="E9" s="196" t="s">
        <v>20</v>
      </c>
      <c r="F9" s="203" t="s">
        <v>21</v>
      </c>
      <c r="G9" s="197"/>
      <c r="H9" s="202" t="s">
        <v>22</v>
      </c>
      <c r="I9" s="201" t="s">
        <v>23</v>
      </c>
      <c r="J9" s="162"/>
      <c r="K9" s="161"/>
      <c r="L9" s="163"/>
      <c r="M9" s="162"/>
      <c r="N9" s="161"/>
      <c r="O9" s="160"/>
      <c r="P9" s="200">
        <f t="shared" ref="P9:P17" si="0">IF(MAX(J9:L9)&lt;0,0,TRUNC(MAX(J9:L9)/1)*1)</f>
        <v>0</v>
      </c>
      <c r="Q9" s="199">
        <f t="shared" ref="Q9:Q17" si="1">IF(MAX(M9:O9)&lt;0,0,TRUNC(MAX(M9:O9)/1)*1)</f>
        <v>0</v>
      </c>
      <c r="R9" s="199">
        <f t="shared" ref="R9:R17" si="2">IF(P9=0,0,IF(Q9=0,0,SUM(P9:Q9)))</f>
        <v>0</v>
      </c>
      <c r="S9" s="198" t="str">
        <f t="shared" ref="S9:S17" si="3">IF(R9="","",IF(D9="","",IF((Y9="k"),IF(D9&gt;153.757,R9,IF(D9&lt;28,10^(0.787004341*LOG10(28/153.757)^2)*R9,10^(0.787004341*LOG10(D9/153.757)^2)*R9)),IF(D9&gt;193.609,R9,IF(D9&lt;32,10^(0.722762521*LOG10(32/193.609)^2)*R9,10^(0.722762521*LOG10(D9/193.609)^2)*R9)))))</f>
        <v/>
      </c>
      <c r="T9" s="198" t="str">
        <f t="shared" ref="T9:T17" si="4">IF(AA9=1,S9*AD9,"")</f>
        <v/>
      </c>
      <c r="U9" s="197"/>
      <c r="V9" s="196"/>
      <c r="W9" s="195" t="str">
        <f t="shared" ref="W9:W17" si="5">IF(R9="","",IF(D9="","",IF((Y9="k"),IF(D9&gt;153.757,1,IF(D9&lt;28,10^(0.787004341*LOG10(28/153.757)^2),10^(0.787004341*LOG10(D9/153.757)^2))),IF(D9&gt;193.609,1,IF(D9&lt;32,10^(0.722762521*LOG10(32/193.609)^2),10^(0.722762521*LOG10(D9/193.609)^2))))))</f>
        <v/>
      </c>
      <c r="X9" s="153" t="str">
        <f>T5</f>
        <v>23.08.25</v>
      </c>
      <c r="Y9" s="118" t="str">
        <f t="shared" ref="Y9:Y17" si="6">IF(ISNUMBER(FIND("M",E9)),"m",IF(ISNUMBER(FIND("K",E9)),"k"))</f>
        <v>k</v>
      </c>
      <c r="Z9" s="144">
        <f t="shared" ref="Z9:Z17" si="7">IF(OR(F9="",X9=""),0,(YEAR(X9)-YEAR(F9)))</f>
        <v>33</v>
      </c>
      <c r="AA9" s="143">
        <f t="shared" ref="AA9:AA17" si="8">IF(Z9&gt;34,1,0)</f>
        <v>0</v>
      </c>
      <c r="AB9" s="151" t="b">
        <f>IF(AA9=1,LOOKUP(Z9,'[1]Meltzer-Faber'!A3:A63,'[1]Meltzer-Faber'!B3:B63))</f>
        <v>0</v>
      </c>
      <c r="AC9" s="152" t="b">
        <f>IF(AA9=1,LOOKUP(Z9,'[1]Meltzer-Faber'!A3:A63,'[1]Meltzer-Faber'!C3:C63))</f>
        <v>0</v>
      </c>
      <c r="AD9" s="152" t="b">
        <f t="shared" ref="AD9:AD17" si="9">IF(Y9="m",AB9,IF(Y9="k",AC9,""))</f>
        <v>0</v>
      </c>
    </row>
    <row r="10" spans="2:30" s="151" customFormat="1" ht="20" customHeight="1">
      <c r="B10" s="190">
        <v>1996005</v>
      </c>
      <c r="C10" s="189">
        <v>58</v>
      </c>
      <c r="D10" s="188"/>
      <c r="E10" s="187" t="s">
        <v>20</v>
      </c>
      <c r="F10" s="179" t="s">
        <v>24</v>
      </c>
      <c r="G10" s="194"/>
      <c r="H10" s="193" t="s">
        <v>25</v>
      </c>
      <c r="I10" s="192" t="s">
        <v>75</v>
      </c>
      <c r="J10" s="162"/>
      <c r="K10" s="161"/>
      <c r="L10" s="163"/>
      <c r="M10" s="162"/>
      <c r="N10" s="161"/>
      <c r="O10" s="160"/>
      <c r="P10" s="159">
        <f t="shared" si="0"/>
        <v>0</v>
      </c>
      <c r="Q10" s="158">
        <f t="shared" si="1"/>
        <v>0</v>
      </c>
      <c r="R10" s="158">
        <f t="shared" si="2"/>
        <v>0</v>
      </c>
      <c r="S10" s="157" t="str">
        <f t="shared" si="3"/>
        <v/>
      </c>
      <c r="T10" s="157" t="str">
        <f t="shared" si="4"/>
        <v/>
      </c>
      <c r="U10" s="156"/>
      <c r="V10" s="155"/>
      <c r="W10" s="154" t="str">
        <f t="shared" si="5"/>
        <v/>
      </c>
      <c r="X10" s="153" t="str">
        <f>T5</f>
        <v>23.08.25</v>
      </c>
      <c r="Y10" s="118" t="str">
        <f t="shared" si="6"/>
        <v>k</v>
      </c>
      <c r="Z10" s="144">
        <f t="shared" si="7"/>
        <v>29</v>
      </c>
      <c r="AA10" s="191">
        <f t="shared" si="8"/>
        <v>0</v>
      </c>
      <c r="AB10" s="151" t="b">
        <f>IF(AA10=1,LOOKUP(Z10,'[1]Meltzer-Faber'!A3:A63,'[1]Meltzer-Faber'!B3:B63))</f>
        <v>0</v>
      </c>
      <c r="AC10" s="152" t="b">
        <f>IF(AA10=1,LOOKUP(Z10,'[1]Meltzer-Faber'!A3:A63,'[1]Meltzer-Faber'!C3:C63))</f>
        <v>0</v>
      </c>
      <c r="AD10" s="152" t="b">
        <f t="shared" si="9"/>
        <v>0</v>
      </c>
    </row>
    <row r="11" spans="2:30" s="151" customFormat="1" ht="20" customHeight="1">
      <c r="B11" s="190">
        <v>1989005</v>
      </c>
      <c r="C11" s="189">
        <v>58</v>
      </c>
      <c r="D11" s="188"/>
      <c r="E11" s="187" t="s">
        <v>139</v>
      </c>
      <c r="F11" s="179" t="s">
        <v>29</v>
      </c>
      <c r="G11" s="186"/>
      <c r="H11" s="180" t="s">
        <v>30</v>
      </c>
      <c r="I11" s="185" t="s">
        <v>31</v>
      </c>
      <c r="J11" s="162"/>
      <c r="K11" s="161"/>
      <c r="L11" s="163"/>
      <c r="M11" s="162"/>
      <c r="N11" s="161"/>
      <c r="O11" s="160"/>
      <c r="P11" s="159">
        <f t="shared" si="0"/>
        <v>0</v>
      </c>
      <c r="Q11" s="158">
        <f t="shared" si="1"/>
        <v>0</v>
      </c>
      <c r="R11" s="158">
        <f t="shared" si="2"/>
        <v>0</v>
      </c>
      <c r="S11" s="157" t="str">
        <f t="shared" si="3"/>
        <v/>
      </c>
      <c r="T11" s="157" t="e">
        <f t="shared" si="4"/>
        <v>#VALUE!</v>
      </c>
      <c r="U11" s="156"/>
      <c r="V11" s="155"/>
      <c r="W11" s="154" t="str">
        <f t="shared" si="5"/>
        <v/>
      </c>
      <c r="X11" s="153" t="str">
        <f>T5</f>
        <v>23.08.25</v>
      </c>
      <c r="Y11" s="118" t="str">
        <f t="shared" si="6"/>
        <v>k</v>
      </c>
      <c r="Z11" s="144">
        <f t="shared" si="7"/>
        <v>36</v>
      </c>
      <c r="AA11" s="143">
        <f t="shared" si="8"/>
        <v>1</v>
      </c>
      <c r="AB11" s="151">
        <f>IF(AA11=1,LOOKUP(Z11,'[1]Meltzer-Faber'!A3:A63,'[1]Meltzer-Faber'!B3:B63))</f>
        <v>1.083</v>
      </c>
      <c r="AC11" s="152">
        <f>IF(AA11=1,LOOKUP(Z11,'[1]Meltzer-Faber'!A3:A63,'[1]Meltzer-Faber'!C3:C63))</f>
        <v>1.0840000000000001</v>
      </c>
      <c r="AD11" s="152">
        <f t="shared" si="9"/>
        <v>1.0840000000000001</v>
      </c>
    </row>
    <row r="12" spans="2:30" s="151" customFormat="1" ht="20" customHeight="1">
      <c r="B12" s="170">
        <v>2004001</v>
      </c>
      <c r="C12" s="169" t="s">
        <v>27</v>
      </c>
      <c r="D12" s="184"/>
      <c r="E12" s="155" t="s">
        <v>20</v>
      </c>
      <c r="F12" s="179" t="s">
        <v>32</v>
      </c>
      <c r="G12" s="183"/>
      <c r="H12" s="182" t="s">
        <v>33</v>
      </c>
      <c r="I12" s="181" t="s">
        <v>34</v>
      </c>
      <c r="J12" s="162"/>
      <c r="K12" s="161"/>
      <c r="L12" s="163"/>
      <c r="M12" s="162"/>
      <c r="N12" s="161"/>
      <c r="O12" s="160"/>
      <c r="P12" s="159">
        <f t="shared" si="0"/>
        <v>0</v>
      </c>
      <c r="Q12" s="158">
        <f t="shared" si="1"/>
        <v>0</v>
      </c>
      <c r="R12" s="158">
        <f t="shared" si="2"/>
        <v>0</v>
      </c>
      <c r="S12" s="157" t="str">
        <f t="shared" si="3"/>
        <v/>
      </c>
      <c r="T12" s="157" t="str">
        <f t="shared" si="4"/>
        <v/>
      </c>
      <c r="U12" s="156"/>
      <c r="V12" s="155" t="s">
        <v>127</v>
      </c>
      <c r="W12" s="154" t="str">
        <f t="shared" si="5"/>
        <v/>
      </c>
      <c r="X12" s="153" t="str">
        <f>T5</f>
        <v>23.08.25</v>
      </c>
      <c r="Y12" s="118" t="str">
        <f t="shared" si="6"/>
        <v>k</v>
      </c>
      <c r="Z12" s="144">
        <f t="shared" si="7"/>
        <v>21</v>
      </c>
      <c r="AA12" s="143">
        <f t="shared" si="8"/>
        <v>0</v>
      </c>
      <c r="AB12" s="151" t="b">
        <f>IF(AA12=1,LOOKUP(Z12,'[1]Meltzer-Faber'!A3:A63,'[1]Meltzer-Faber'!B3:B63))</f>
        <v>0</v>
      </c>
      <c r="AC12" s="152" t="b">
        <f>IF(AA12=1,LOOKUP(Z12,'[1]Meltzer-Faber'!A3:A63,'[1]Meltzer-Faber'!C3:C63))</f>
        <v>0</v>
      </c>
      <c r="AD12" s="152" t="b">
        <f t="shared" si="9"/>
        <v>0</v>
      </c>
    </row>
    <row r="13" spans="2:30" s="151" customFormat="1" ht="20" customHeight="1">
      <c r="B13" s="170"/>
      <c r="C13" s="169"/>
      <c r="D13" s="168"/>
      <c r="E13" s="155"/>
      <c r="F13" s="179"/>
      <c r="G13" s="166"/>
      <c r="H13" s="165"/>
      <c r="I13" s="164"/>
      <c r="J13" s="162"/>
      <c r="K13" s="161"/>
      <c r="L13" s="163"/>
      <c r="M13" s="162"/>
      <c r="N13" s="161"/>
      <c r="O13" s="160"/>
      <c r="P13" s="159">
        <f t="shared" si="0"/>
        <v>0</v>
      </c>
      <c r="Q13" s="158">
        <f t="shared" si="1"/>
        <v>0</v>
      </c>
      <c r="R13" s="158">
        <f t="shared" si="2"/>
        <v>0</v>
      </c>
      <c r="S13" s="157" t="str">
        <f t="shared" si="3"/>
        <v/>
      </c>
      <c r="T13" s="157" t="str">
        <f t="shared" si="4"/>
        <v/>
      </c>
      <c r="U13" s="156"/>
      <c r="V13" s="155" t="s">
        <v>127</v>
      </c>
      <c r="W13" s="154" t="str">
        <f t="shared" si="5"/>
        <v/>
      </c>
      <c r="X13" s="153" t="str">
        <f>T5</f>
        <v>23.08.25</v>
      </c>
      <c r="Y13" s="118" t="b">
        <f t="shared" si="6"/>
        <v>0</v>
      </c>
      <c r="Z13" s="144">
        <f t="shared" si="7"/>
        <v>0</v>
      </c>
      <c r="AA13" s="143">
        <f t="shared" si="8"/>
        <v>0</v>
      </c>
      <c r="AB13" s="151" t="b">
        <f>IF(AA13=1,LOOKUP(Z13,'[1]Meltzer-Faber'!A3:A63,'[1]Meltzer-Faber'!B3:B63))</f>
        <v>0</v>
      </c>
      <c r="AC13" s="152" t="b">
        <f>IF(AA13=1,LOOKUP(Z13,'[1]Meltzer-Faber'!A3:A63,'[1]Meltzer-Faber'!C3:C63))</f>
        <v>0</v>
      </c>
      <c r="AD13" s="152" t="str">
        <f t="shared" si="9"/>
        <v/>
      </c>
    </row>
    <row r="14" spans="2:30" s="151" customFormat="1" ht="20" customHeight="1">
      <c r="B14" s="170">
        <v>1997001</v>
      </c>
      <c r="C14" s="169" t="s">
        <v>36</v>
      </c>
      <c r="D14" s="168"/>
      <c r="E14" s="155" t="s">
        <v>20</v>
      </c>
      <c r="F14" s="167" t="s">
        <v>38</v>
      </c>
      <c r="G14" s="166"/>
      <c r="H14" s="165" t="s">
        <v>39</v>
      </c>
      <c r="I14" s="164" t="s">
        <v>23</v>
      </c>
      <c r="J14" s="162"/>
      <c r="K14" s="161"/>
      <c r="L14" s="163"/>
      <c r="M14" s="162"/>
      <c r="N14" s="161"/>
      <c r="O14" s="160"/>
      <c r="P14" s="159">
        <f t="shared" si="0"/>
        <v>0</v>
      </c>
      <c r="Q14" s="158">
        <f t="shared" si="1"/>
        <v>0</v>
      </c>
      <c r="R14" s="158">
        <f t="shared" si="2"/>
        <v>0</v>
      </c>
      <c r="S14" s="157" t="str">
        <f t="shared" si="3"/>
        <v/>
      </c>
      <c r="T14" s="157" t="str">
        <f t="shared" si="4"/>
        <v/>
      </c>
      <c r="U14" s="156"/>
      <c r="V14" s="155"/>
      <c r="W14" s="154" t="str">
        <f t="shared" si="5"/>
        <v/>
      </c>
      <c r="X14" s="153" t="str">
        <f>T5</f>
        <v>23.08.25</v>
      </c>
      <c r="Y14" s="118" t="str">
        <f t="shared" si="6"/>
        <v>k</v>
      </c>
      <c r="Z14" s="144">
        <f t="shared" si="7"/>
        <v>28</v>
      </c>
      <c r="AA14" s="143">
        <f t="shared" si="8"/>
        <v>0</v>
      </c>
      <c r="AB14" s="151" t="b">
        <f>IF(AA14=1,LOOKUP(Z14,'[1]Meltzer-Faber'!A3:A63,'[1]Meltzer-Faber'!B3:B63))</f>
        <v>0</v>
      </c>
      <c r="AC14" s="152" t="b">
        <f>IF(AA14=1,LOOKUP(Z14,'[1]Meltzer-Faber'!A3:A63,'[1]Meltzer-Faber'!C3:C63))</f>
        <v>0</v>
      </c>
      <c r="AD14" s="152" t="b">
        <f t="shared" si="9"/>
        <v>0</v>
      </c>
    </row>
    <row r="15" spans="2:30" s="151" customFormat="1" ht="20" customHeight="1">
      <c r="B15" s="170">
        <v>2007025</v>
      </c>
      <c r="C15" s="169" t="s">
        <v>36</v>
      </c>
      <c r="D15" s="168"/>
      <c r="E15" s="155" t="s">
        <v>37</v>
      </c>
      <c r="F15" s="167" t="s">
        <v>42</v>
      </c>
      <c r="G15" s="166"/>
      <c r="H15" s="165" t="s">
        <v>138</v>
      </c>
      <c r="I15" s="164" t="s">
        <v>34</v>
      </c>
      <c r="J15" s="162"/>
      <c r="K15" s="161"/>
      <c r="L15" s="163"/>
      <c r="M15" s="162"/>
      <c r="N15" s="161"/>
      <c r="O15" s="160"/>
      <c r="P15" s="159">
        <f t="shared" si="0"/>
        <v>0</v>
      </c>
      <c r="Q15" s="158">
        <f t="shared" si="1"/>
        <v>0</v>
      </c>
      <c r="R15" s="158">
        <f t="shared" si="2"/>
        <v>0</v>
      </c>
      <c r="S15" s="157" t="str">
        <f t="shared" si="3"/>
        <v/>
      </c>
      <c r="T15" s="157" t="str">
        <f t="shared" si="4"/>
        <v/>
      </c>
      <c r="U15" s="156"/>
      <c r="V15" s="155" t="s">
        <v>127</v>
      </c>
      <c r="W15" s="154" t="str">
        <f t="shared" si="5"/>
        <v/>
      </c>
      <c r="X15" s="153" t="str">
        <f>T5</f>
        <v>23.08.25</v>
      </c>
      <c r="Y15" s="118" t="str">
        <f t="shared" si="6"/>
        <v>m</v>
      </c>
      <c r="Z15" s="144">
        <f t="shared" si="7"/>
        <v>18</v>
      </c>
      <c r="AA15" s="143">
        <f t="shared" si="8"/>
        <v>0</v>
      </c>
      <c r="AB15" s="151" t="b">
        <f>IF(AA15=1,LOOKUP(Z15,'[1]Meltzer-Faber'!A3:A63,'[1]Meltzer-Faber'!B3:B63))</f>
        <v>0</v>
      </c>
      <c r="AC15" s="152" t="b">
        <f>IF(AA15=1,LOOKUP(Z15,'[1]Meltzer-Faber'!A3:A63,'[1]Meltzer-Faber'!C3:C63))</f>
        <v>0</v>
      </c>
      <c r="AD15" s="152" t="b">
        <f t="shared" si="9"/>
        <v>0</v>
      </c>
    </row>
    <row r="16" spans="2:30" s="151" customFormat="1" ht="20" customHeight="1">
      <c r="B16" s="170">
        <v>1996015</v>
      </c>
      <c r="C16" s="169" t="s">
        <v>45</v>
      </c>
      <c r="D16" s="168"/>
      <c r="E16" s="155" t="s">
        <v>37</v>
      </c>
      <c r="F16" s="179" t="s">
        <v>46</v>
      </c>
      <c r="G16" s="166"/>
      <c r="H16" s="83" t="s">
        <v>47</v>
      </c>
      <c r="I16" s="164" t="s">
        <v>48</v>
      </c>
      <c r="J16" s="162"/>
      <c r="K16" s="161"/>
      <c r="L16" s="163"/>
      <c r="M16" s="162"/>
      <c r="N16" s="161"/>
      <c r="O16" s="160"/>
      <c r="P16" s="159">
        <f t="shared" si="0"/>
        <v>0</v>
      </c>
      <c r="Q16" s="158">
        <f t="shared" si="1"/>
        <v>0</v>
      </c>
      <c r="R16" s="158">
        <f t="shared" si="2"/>
        <v>0</v>
      </c>
      <c r="S16" s="157" t="str">
        <f t="shared" si="3"/>
        <v/>
      </c>
      <c r="T16" s="157" t="str">
        <f t="shared" si="4"/>
        <v/>
      </c>
      <c r="U16" s="156"/>
      <c r="V16" s="155"/>
      <c r="W16" s="154" t="str">
        <f t="shared" si="5"/>
        <v/>
      </c>
      <c r="X16" s="153" t="str">
        <f>T5</f>
        <v>23.08.25</v>
      </c>
      <c r="Y16" s="118" t="str">
        <f t="shared" si="6"/>
        <v>m</v>
      </c>
      <c r="Z16" s="144">
        <f t="shared" si="7"/>
        <v>26</v>
      </c>
      <c r="AA16" s="143">
        <f t="shared" si="8"/>
        <v>0</v>
      </c>
      <c r="AB16" s="151" t="b">
        <f>IF(AA16=1,LOOKUP(Z16,'[1]Meltzer-Faber'!A3:A63,'[1]Meltzer-Faber'!B3:B63))</f>
        <v>0</v>
      </c>
      <c r="AC16" s="152" t="b">
        <f>IF(AA16=1,LOOKUP(Z16,'[1]Meltzer-Faber'!A3:A63,'[1]Meltzer-Faber'!C3:C63))</f>
        <v>0</v>
      </c>
      <c r="AD16" s="152" t="b">
        <f t="shared" si="9"/>
        <v>0</v>
      </c>
    </row>
    <row r="17" spans="2:30" s="151" customFormat="1" ht="20" customHeight="1">
      <c r="B17" s="170">
        <v>2001013</v>
      </c>
      <c r="C17" s="169" t="s">
        <v>36</v>
      </c>
      <c r="D17" s="168"/>
      <c r="E17" s="155" t="s">
        <v>37</v>
      </c>
      <c r="F17" s="167" t="s">
        <v>49</v>
      </c>
      <c r="G17" s="166"/>
      <c r="H17" s="165" t="s">
        <v>50</v>
      </c>
      <c r="I17" s="164" t="s">
        <v>51</v>
      </c>
      <c r="J17" s="162"/>
      <c r="K17" s="161"/>
      <c r="L17" s="163"/>
      <c r="M17" s="162"/>
      <c r="N17" s="161"/>
      <c r="O17" s="160"/>
      <c r="P17" s="159">
        <f t="shared" si="0"/>
        <v>0</v>
      </c>
      <c r="Q17" s="158">
        <f t="shared" si="1"/>
        <v>0</v>
      </c>
      <c r="R17" s="158">
        <f t="shared" si="2"/>
        <v>0</v>
      </c>
      <c r="S17" s="157" t="str">
        <f t="shared" si="3"/>
        <v/>
      </c>
      <c r="T17" s="157" t="str">
        <f t="shared" si="4"/>
        <v/>
      </c>
      <c r="U17" s="156"/>
      <c r="V17" s="155"/>
      <c r="W17" s="154" t="str">
        <f t="shared" si="5"/>
        <v/>
      </c>
      <c r="X17" s="153" t="str">
        <f>T5</f>
        <v>23.08.25</v>
      </c>
      <c r="Y17" s="118" t="str">
        <f t="shared" si="6"/>
        <v>m</v>
      </c>
      <c r="Z17" s="144">
        <f t="shared" si="7"/>
        <v>24</v>
      </c>
      <c r="AA17" s="143">
        <f t="shared" si="8"/>
        <v>0</v>
      </c>
      <c r="AB17" s="151" t="b">
        <f>IF(AA17=1,LOOKUP(Z17,'[1]Meltzer-Faber'!A3:A63,'[1]Meltzer-Faber'!B3:B63))</f>
        <v>0</v>
      </c>
      <c r="AC17" s="152" t="b">
        <f>IF(AA17=1,LOOKUP(Z17,'[1]Meltzer-Faber'!A3:A63,'[1]Meltzer-Faber'!C3:C63))</f>
        <v>0</v>
      </c>
      <c r="AD17" s="152" t="b">
        <f t="shared" si="9"/>
        <v>0</v>
      </c>
    </row>
    <row r="18" spans="2:30" s="151" customFormat="1" ht="20" customHeight="1">
      <c r="B18" s="178"/>
      <c r="C18" s="177"/>
      <c r="D18" s="176"/>
      <c r="E18" s="175"/>
      <c r="F18" s="174"/>
      <c r="G18" s="173"/>
      <c r="H18" s="172"/>
      <c r="I18" s="171"/>
      <c r="J18" s="162"/>
      <c r="K18" s="161"/>
      <c r="L18" s="163"/>
      <c r="M18" s="162"/>
      <c r="N18" s="161"/>
      <c r="O18" s="160"/>
      <c r="P18" s="159"/>
      <c r="Q18" s="158"/>
      <c r="R18" s="158"/>
      <c r="S18" s="157"/>
      <c r="T18" s="157"/>
      <c r="U18" s="156"/>
      <c r="V18" s="155"/>
      <c r="W18" s="154"/>
      <c r="X18" s="153"/>
      <c r="Y18" s="118"/>
      <c r="Z18" s="144"/>
      <c r="AA18" s="143"/>
      <c r="AC18" s="152"/>
      <c r="AD18" s="152"/>
    </row>
    <row r="19" spans="2:30" s="151" customFormat="1" ht="20" customHeight="1">
      <c r="B19" s="170">
        <v>2000025</v>
      </c>
      <c r="C19" s="169" t="s">
        <v>52</v>
      </c>
      <c r="D19" s="168"/>
      <c r="E19" s="155" t="s">
        <v>37</v>
      </c>
      <c r="F19" s="179" t="s">
        <v>53</v>
      </c>
      <c r="G19" s="166"/>
      <c r="H19" s="180" t="s">
        <v>54</v>
      </c>
      <c r="I19" s="164" t="s">
        <v>34</v>
      </c>
      <c r="J19" s="162"/>
      <c r="K19" s="161"/>
      <c r="L19" s="163"/>
      <c r="M19" s="162"/>
      <c r="N19" s="161"/>
      <c r="O19" s="160"/>
      <c r="P19" s="159">
        <f>IF(MAX(J19:L19)&lt;0,0,TRUNC(MAX(J19:L19)/1)*1)</f>
        <v>0</v>
      </c>
      <c r="Q19" s="158">
        <f>IF(MAX(M19:O19)&lt;0,0,TRUNC(MAX(M19:O19)/1)*1)</f>
        <v>0</v>
      </c>
      <c r="R19" s="158">
        <f>IF(P19=0,0,IF(Q19=0,0,SUM(P19:Q19)))</f>
        <v>0</v>
      </c>
      <c r="S19" s="157" t="str">
        <f>IF(R19="","",IF(D19="","",IF((Y19="k"),IF(D19&gt;153.757,R19,IF(D19&lt;28,10^(0.787004341*LOG10(28/153.757)^2)*R19,10^(0.787004341*LOG10(D19/153.757)^2)*R19)),IF(D19&gt;193.609,R19,IF(D19&lt;32,10^(0.722762521*LOG10(32/193.609)^2)*R19,10^(0.722762521*LOG10(D19/193.609)^2)*R19)))))</f>
        <v/>
      </c>
      <c r="T19" s="157" t="str">
        <f>IF(AA19=1,S19*AD19,"")</f>
        <v/>
      </c>
      <c r="U19" s="156"/>
      <c r="V19" s="155"/>
      <c r="W19" s="154" t="str">
        <f>IF(R19="","",IF(D19="","",IF((Y19="k"),IF(D19&gt;153.757,1,IF(D19&lt;28,10^(0.787004341*LOG10(28/153.757)^2),10^(0.787004341*LOG10(D19/153.757)^2))),IF(D19&gt;193.609,1,IF(D19&lt;32,10^(0.722762521*LOG10(32/193.609)^2),10^(0.722762521*LOG10(D19/193.609)^2))))))</f>
        <v/>
      </c>
      <c r="X19" s="153" t="str">
        <f>T5</f>
        <v>23.08.25</v>
      </c>
      <c r="Y19" s="118" t="str">
        <f>IF(ISNUMBER(FIND("M",E19)),"m",IF(ISNUMBER(FIND("K",E19)),"k"))</f>
        <v>m</v>
      </c>
      <c r="Z19" s="144">
        <f>IF(OR(F19="",X19=""),0,(YEAR(X19)-YEAR(F19)))</f>
        <v>25</v>
      </c>
      <c r="AA19" s="143">
        <f>IF(Z19&gt;34,1,0)</f>
        <v>0</v>
      </c>
      <c r="AB19" s="151" t="b">
        <f>IF(AA19=1,LOOKUP(Z19,'[1]Meltzer-Faber'!A3:A63,'[1]Meltzer-Faber'!B3:B63))</f>
        <v>0</v>
      </c>
      <c r="AC19" s="152" t="b">
        <f>IF(AA19=1,LOOKUP(Z19,'[1]Meltzer-Faber'!A3:A63,'[1]Meltzer-Faber'!C3:C63))</f>
        <v>0</v>
      </c>
      <c r="AD19" s="152" t="b">
        <f>IF(Y19="m",AB19,IF(Y19="k",AC19,""))</f>
        <v>0</v>
      </c>
    </row>
    <row r="20" spans="2:30" s="151" customFormat="1" ht="20" customHeight="1">
      <c r="B20" s="170">
        <v>2005001</v>
      </c>
      <c r="C20" s="169" t="s">
        <v>56</v>
      </c>
      <c r="D20" s="168"/>
      <c r="E20" s="155" t="s">
        <v>41</v>
      </c>
      <c r="F20" s="179" t="s">
        <v>57</v>
      </c>
      <c r="G20" s="166"/>
      <c r="H20" s="83" t="s">
        <v>58</v>
      </c>
      <c r="I20" s="164" t="s">
        <v>34</v>
      </c>
      <c r="J20" s="162"/>
      <c r="K20" s="161"/>
      <c r="L20" s="163"/>
      <c r="M20" s="162"/>
      <c r="N20" s="161"/>
      <c r="O20" s="160"/>
      <c r="P20" s="159"/>
      <c r="Q20" s="158"/>
      <c r="R20" s="158"/>
      <c r="S20" s="157"/>
      <c r="T20" s="157"/>
      <c r="U20" s="156"/>
      <c r="V20" s="155"/>
      <c r="W20" s="154"/>
      <c r="X20" s="153"/>
      <c r="Y20" s="118"/>
      <c r="Z20" s="144"/>
      <c r="AA20" s="143"/>
      <c r="AC20" s="152"/>
      <c r="AD20" s="152"/>
    </row>
    <row r="21" spans="2:30" s="151" customFormat="1" ht="20" customHeight="1">
      <c r="B21" s="178">
        <v>2006011</v>
      </c>
      <c r="C21" s="177" t="s">
        <v>45</v>
      </c>
      <c r="D21" s="176"/>
      <c r="E21" s="175" t="s">
        <v>41</v>
      </c>
      <c r="F21" s="174" t="s">
        <v>60</v>
      </c>
      <c r="G21" s="173"/>
      <c r="H21" s="172" t="s">
        <v>61</v>
      </c>
      <c r="I21" s="171" t="s">
        <v>31</v>
      </c>
      <c r="J21" s="162"/>
      <c r="K21" s="161"/>
      <c r="L21" s="163"/>
      <c r="M21" s="162"/>
      <c r="N21" s="161"/>
      <c r="O21" s="160"/>
      <c r="P21" s="159"/>
      <c r="Q21" s="158"/>
      <c r="R21" s="158"/>
      <c r="S21" s="157"/>
      <c r="T21" s="157"/>
      <c r="U21" s="156"/>
      <c r="V21" s="155"/>
      <c r="W21" s="154"/>
      <c r="X21" s="153"/>
      <c r="Y21" s="118"/>
      <c r="Z21" s="144"/>
      <c r="AA21" s="143"/>
      <c r="AC21" s="152"/>
      <c r="AD21" s="152"/>
    </row>
    <row r="22" spans="2:30" s="151" customFormat="1" ht="20" customHeight="1">
      <c r="B22" s="170">
        <v>2008009</v>
      </c>
      <c r="C22" s="169" t="s">
        <v>36</v>
      </c>
      <c r="D22" s="168"/>
      <c r="E22" s="155" t="s">
        <v>37</v>
      </c>
      <c r="F22" s="167" t="s">
        <v>63</v>
      </c>
      <c r="G22" s="166"/>
      <c r="H22" s="165" t="s">
        <v>64</v>
      </c>
      <c r="I22" s="164" t="s">
        <v>48</v>
      </c>
      <c r="J22" s="162"/>
      <c r="K22" s="161"/>
      <c r="L22" s="163"/>
      <c r="M22" s="162"/>
      <c r="N22" s="161"/>
      <c r="O22" s="160"/>
      <c r="P22" s="159">
        <f>IF(MAX(J22:L22)&lt;0,0,TRUNC(MAX(J22:L22)/1)*1)</f>
        <v>0</v>
      </c>
      <c r="Q22" s="158">
        <f>IF(MAX(M22:O22)&lt;0,0,TRUNC(MAX(M22:O22)/1)*1)</f>
        <v>0</v>
      </c>
      <c r="R22" s="158">
        <f>IF(P22=0,0,IF(Q22=0,0,SUM(P22:Q22)))</f>
        <v>0</v>
      </c>
      <c r="S22" s="157" t="str">
        <f>IF(R22="","",IF(D22="","",IF((Y22="k"),IF(D22&gt;153.757,R22,IF(D22&lt;28,10^(0.787004341*LOG10(28/153.757)^2)*R22,10^(0.787004341*LOG10(D22/153.757)^2)*R22)),IF(D22&gt;193.609,R22,IF(D22&lt;32,10^(0.722762521*LOG10(32/193.609)^2)*R22,10^(0.722762521*LOG10(D22/193.609)^2)*R22)))))</f>
        <v/>
      </c>
      <c r="T22" s="157" t="str">
        <f>IF(AA22=1,S22*AD22,"")</f>
        <v/>
      </c>
      <c r="U22" s="156"/>
      <c r="V22" s="155"/>
      <c r="W22" s="154" t="str">
        <f>IF(R22="","",IF(D22="","",IF((Y22="k"),IF(D22&gt;153.757,1,IF(D22&lt;28,10^(0.787004341*LOG10(28/153.757)^2),10^(0.787004341*LOG10(D22/153.757)^2))),IF(D22&gt;193.609,1,IF(D22&lt;32,10^(0.722762521*LOG10(32/193.609)^2),10^(0.722762521*LOG10(D22/193.609)^2))))))</f>
        <v/>
      </c>
      <c r="X22" s="153" t="str">
        <f>T5</f>
        <v>23.08.25</v>
      </c>
      <c r="Y22" s="118" t="str">
        <f>IF(ISNUMBER(FIND("M",E22)),"m",IF(ISNUMBER(FIND("K",E22)),"k"))</f>
        <v>m</v>
      </c>
      <c r="Z22" s="144">
        <f>IF(OR(F22="",X22=""),0,(YEAR(X22)-YEAR(F22)))</f>
        <v>17</v>
      </c>
      <c r="AA22" s="143">
        <f>IF(Z22&gt;34,1,0)</f>
        <v>0</v>
      </c>
      <c r="AB22" s="151" t="b">
        <f>IF(AA22=1,LOOKUP(Z22,'[1]Meltzer-Faber'!A3:A63,'[1]Meltzer-Faber'!B3:B63))</f>
        <v>0</v>
      </c>
      <c r="AC22" s="152" t="b">
        <f>IF(AA22=1,LOOKUP(Z22,'[1]Meltzer-Faber'!A3:A63,'[1]Meltzer-Faber'!C3:C63))</f>
        <v>0</v>
      </c>
      <c r="AD22" s="152" t="b">
        <f>IF(Y22="m",AB22,IF(Y22="k",AC22,""))</f>
        <v>0</v>
      </c>
    </row>
    <row r="23" spans="2:30" s="141" customFormat="1" ht="21" customHeight="1">
      <c r="D23" s="150"/>
      <c r="E23" s="147"/>
      <c r="F23" s="142"/>
      <c r="G23" s="142"/>
      <c r="J23" s="148"/>
      <c r="K23" s="149"/>
      <c r="L23" s="148"/>
      <c r="M23" s="148"/>
      <c r="N23" s="148"/>
      <c r="O23" s="148"/>
      <c r="P23" s="147"/>
      <c r="Q23" s="147"/>
      <c r="R23" s="147"/>
      <c r="S23" s="146"/>
      <c r="T23" s="146"/>
      <c r="U23" s="146"/>
      <c r="V23" s="146"/>
      <c r="W23" s="142"/>
      <c r="X23" s="118"/>
      <c r="Y23" s="145"/>
      <c r="Z23" s="144"/>
      <c r="AA23" s="143"/>
      <c r="AC23" s="142"/>
      <c r="AD23" s="142"/>
    </row>
    <row r="24" spans="2:30" s="136" customFormat="1" ht="23" customHeight="1">
      <c r="B24" s="292" t="s">
        <v>137</v>
      </c>
      <c r="C24" s="292"/>
      <c r="D24" s="140" t="s">
        <v>3</v>
      </c>
      <c r="E24" s="292" t="s">
        <v>9</v>
      </c>
      <c r="F24" s="292"/>
      <c r="G24" s="292"/>
      <c r="H24" s="140" t="s">
        <v>136</v>
      </c>
      <c r="I24" s="127"/>
      <c r="J24" s="292" t="s">
        <v>137</v>
      </c>
      <c r="K24" s="292"/>
      <c r="L24" s="292"/>
      <c r="M24" s="139" t="s">
        <v>3</v>
      </c>
      <c r="N24" s="291" t="s">
        <v>9</v>
      </c>
      <c r="O24" s="291"/>
      <c r="P24" s="291"/>
      <c r="Q24" s="291"/>
      <c r="R24" s="291" t="s">
        <v>136</v>
      </c>
      <c r="S24" s="291"/>
      <c r="T24" s="138"/>
      <c r="U24" s="138"/>
      <c r="V24" s="138"/>
      <c r="X24" s="115"/>
      <c r="Y24" s="115"/>
      <c r="Z24" s="115"/>
      <c r="AA24" s="118"/>
      <c r="AC24" s="137"/>
      <c r="AD24" s="137"/>
    </row>
    <row r="25" spans="2:30" s="132" customFormat="1" ht="20" customHeight="1">
      <c r="B25" s="289" t="s">
        <v>135</v>
      </c>
      <c r="C25" s="290"/>
      <c r="D25" s="135">
        <v>1993011</v>
      </c>
      <c r="E25" s="293" t="s">
        <v>133</v>
      </c>
      <c r="F25" s="294"/>
      <c r="G25" s="295"/>
      <c r="H25" s="134" t="s">
        <v>51</v>
      </c>
      <c r="I25" s="120"/>
      <c r="J25" s="289" t="s">
        <v>134</v>
      </c>
      <c r="K25" s="290"/>
      <c r="L25" s="290"/>
      <c r="M25" s="135">
        <v>1993011</v>
      </c>
      <c r="N25" s="278" t="s">
        <v>133</v>
      </c>
      <c r="O25" s="278"/>
      <c r="P25" s="278"/>
      <c r="Q25" s="278"/>
      <c r="R25" s="278" t="s">
        <v>51</v>
      </c>
      <c r="S25" s="279"/>
      <c r="AA25" s="118"/>
      <c r="AC25" s="133"/>
      <c r="AD25" s="133"/>
    </row>
    <row r="26" spans="2:30" s="132" customFormat="1" ht="21" customHeight="1">
      <c r="B26" s="288" t="s">
        <v>130</v>
      </c>
      <c r="C26" s="282"/>
      <c r="D26" s="131">
        <v>1979002</v>
      </c>
      <c r="E26" s="275" t="s">
        <v>132</v>
      </c>
      <c r="F26" s="276"/>
      <c r="G26" s="277"/>
      <c r="H26" s="130" t="s">
        <v>26</v>
      </c>
      <c r="I26" s="120"/>
      <c r="J26" s="288"/>
      <c r="K26" s="282"/>
      <c r="L26" s="282"/>
      <c r="M26" s="131"/>
      <c r="N26" s="272"/>
      <c r="O26" s="272"/>
      <c r="P26" s="272"/>
      <c r="Q26" s="272"/>
      <c r="R26" s="272"/>
      <c r="S26" s="273"/>
      <c r="AC26" s="133"/>
      <c r="AD26" s="133"/>
    </row>
    <row r="27" spans="2:30" s="132" customFormat="1" ht="19" customHeight="1">
      <c r="B27" s="288" t="s">
        <v>130</v>
      </c>
      <c r="C27" s="282"/>
      <c r="D27" s="131">
        <v>1980001</v>
      </c>
      <c r="E27" s="275" t="s">
        <v>131</v>
      </c>
      <c r="F27" s="276"/>
      <c r="G27" s="277"/>
      <c r="H27" s="130" t="s">
        <v>31</v>
      </c>
      <c r="I27" s="120"/>
      <c r="J27" s="288"/>
      <c r="K27" s="282"/>
      <c r="L27" s="282"/>
      <c r="M27" s="131"/>
      <c r="N27" s="272"/>
      <c r="O27" s="272"/>
      <c r="P27" s="272"/>
      <c r="Q27" s="272"/>
      <c r="R27" s="272"/>
      <c r="S27" s="273"/>
      <c r="AC27" s="133"/>
      <c r="AD27" s="133"/>
    </row>
    <row r="28" spans="2:30" s="132" customFormat="1" ht="21" customHeight="1">
      <c r="B28" s="288" t="s">
        <v>130</v>
      </c>
      <c r="C28" s="282"/>
      <c r="D28" s="131">
        <v>1952002</v>
      </c>
      <c r="E28" s="275" t="s">
        <v>129</v>
      </c>
      <c r="F28" s="276"/>
      <c r="G28" s="277"/>
      <c r="H28" s="130" t="s">
        <v>128</v>
      </c>
      <c r="I28" s="120"/>
      <c r="J28" s="288"/>
      <c r="K28" s="282"/>
      <c r="L28" s="282"/>
      <c r="M28" s="129"/>
      <c r="N28" s="280"/>
      <c r="O28" s="280"/>
      <c r="P28" s="280"/>
      <c r="Q28" s="280"/>
      <c r="R28" s="280"/>
      <c r="S28" s="281"/>
      <c r="Y28" s="132" t="s">
        <v>127</v>
      </c>
      <c r="AC28" s="133"/>
      <c r="AD28" s="133"/>
    </row>
    <row r="29" spans="2:30" s="132" customFormat="1" ht="20" customHeight="1">
      <c r="B29" s="288" t="s">
        <v>124</v>
      </c>
      <c r="C29" s="282"/>
      <c r="D29" s="131">
        <v>2005004</v>
      </c>
      <c r="E29" s="275" t="s">
        <v>126</v>
      </c>
      <c r="F29" s="276"/>
      <c r="G29" s="277"/>
      <c r="H29" s="130" t="s">
        <v>31</v>
      </c>
      <c r="I29" s="120"/>
      <c r="J29" s="288"/>
      <c r="K29" s="282"/>
      <c r="L29" s="282"/>
      <c r="M29" s="131">
        <v>2001002</v>
      </c>
      <c r="N29" s="272" t="s">
        <v>125</v>
      </c>
      <c r="O29" s="272"/>
      <c r="P29" s="272"/>
      <c r="Q29" s="272"/>
      <c r="R29" s="272" t="s">
        <v>34</v>
      </c>
      <c r="S29" s="273"/>
      <c r="AC29" s="133"/>
      <c r="AD29" s="133"/>
    </row>
    <row r="30" spans="2:30" ht="19" customHeight="1">
      <c r="B30" s="288" t="s">
        <v>124</v>
      </c>
      <c r="C30" s="282"/>
      <c r="D30" s="131"/>
      <c r="E30" s="282"/>
      <c r="F30" s="282"/>
      <c r="G30" s="282"/>
      <c r="H30" s="130"/>
      <c r="I30" s="115"/>
      <c r="J30" s="288"/>
      <c r="K30" s="282"/>
      <c r="L30" s="282"/>
      <c r="M30" s="131">
        <v>1965001</v>
      </c>
      <c r="N30" s="272" t="s">
        <v>123</v>
      </c>
      <c r="O30" s="272"/>
      <c r="P30" s="272"/>
      <c r="Q30" s="272"/>
      <c r="R30" s="272" t="s">
        <v>122</v>
      </c>
      <c r="S30" s="273"/>
      <c r="T30" s="115"/>
      <c r="U30" s="115"/>
      <c r="V30" s="115"/>
    </row>
    <row r="31" spans="2:30" ht="20" customHeight="1">
      <c r="B31" s="288" t="s">
        <v>121</v>
      </c>
      <c r="C31" s="282"/>
      <c r="D31" s="131">
        <v>2005006</v>
      </c>
      <c r="E31" s="282" t="s">
        <v>120</v>
      </c>
      <c r="F31" s="282"/>
      <c r="G31" s="282"/>
      <c r="H31" s="130" t="s">
        <v>31</v>
      </c>
      <c r="I31" s="115"/>
      <c r="J31" s="288"/>
      <c r="K31" s="282"/>
      <c r="L31" s="282"/>
      <c r="M31" s="131"/>
      <c r="N31" s="272"/>
      <c r="O31" s="272"/>
      <c r="P31" s="272"/>
      <c r="Q31" s="272"/>
      <c r="R31" s="272"/>
      <c r="S31" s="273"/>
      <c r="T31" s="115"/>
      <c r="U31" s="115"/>
      <c r="V31" s="115"/>
    </row>
    <row r="32" spans="2:30" ht="20" customHeight="1">
      <c r="B32" s="284" t="s">
        <v>119</v>
      </c>
      <c r="C32" s="283"/>
      <c r="D32" s="129">
        <v>1957001</v>
      </c>
      <c r="E32" s="283" t="s">
        <v>118</v>
      </c>
      <c r="F32" s="283"/>
      <c r="G32" s="283"/>
      <c r="H32" s="128" t="s">
        <v>31</v>
      </c>
      <c r="I32" s="115"/>
      <c r="J32" s="284"/>
      <c r="K32" s="283"/>
      <c r="L32" s="283"/>
      <c r="M32" s="129"/>
      <c r="N32" s="280"/>
      <c r="O32" s="280"/>
      <c r="P32" s="280"/>
      <c r="Q32" s="280"/>
      <c r="R32" s="280"/>
      <c r="S32" s="281"/>
      <c r="T32" s="115"/>
      <c r="U32" s="115"/>
      <c r="V32" s="115"/>
    </row>
    <row r="33" spans="2:22" ht="19" customHeight="1">
      <c r="B33" s="302"/>
      <c r="C33" s="302"/>
      <c r="D33" s="274"/>
      <c r="E33" s="274"/>
      <c r="F33" s="274"/>
      <c r="G33" s="274"/>
      <c r="H33" s="274"/>
      <c r="I33" s="115"/>
      <c r="J33" s="274"/>
      <c r="K33" s="274"/>
      <c r="L33" s="274"/>
      <c r="M33" s="274"/>
      <c r="N33" s="274"/>
      <c r="O33" s="274"/>
      <c r="P33" s="274"/>
      <c r="Q33" s="274"/>
      <c r="R33" s="274"/>
      <c r="S33" s="274"/>
      <c r="T33" s="115"/>
      <c r="U33" s="115"/>
      <c r="V33" s="115"/>
    </row>
    <row r="34" spans="2:22" ht="18" customHeight="1">
      <c r="B34" s="285" t="s">
        <v>117</v>
      </c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7"/>
      <c r="T34" s="115"/>
      <c r="U34" s="115"/>
      <c r="V34" s="115"/>
    </row>
    <row r="35" spans="2:22" ht="18" customHeight="1">
      <c r="B35" s="269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1"/>
      <c r="T35" s="115"/>
      <c r="U35" s="115"/>
      <c r="V35" s="115"/>
    </row>
    <row r="36" spans="2:22" ht="14">
      <c r="B36" s="118"/>
      <c r="D36" s="122"/>
      <c r="E36" s="122"/>
      <c r="F36" s="122"/>
      <c r="G36" s="122"/>
      <c r="H36" s="127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</row>
    <row r="37" spans="2:22" ht="14">
      <c r="B37" s="126"/>
      <c r="C37" s="126"/>
      <c r="D37" s="125"/>
      <c r="E37" s="124"/>
      <c r="F37" s="124"/>
      <c r="G37" s="123"/>
      <c r="H37" s="115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</row>
    <row r="39" spans="2:22">
      <c r="E39" s="274"/>
      <c r="F39" s="274"/>
    </row>
  </sheetData>
  <mergeCells count="60">
    <mergeCell ref="B27:C27"/>
    <mergeCell ref="B28:C28"/>
    <mergeCell ref="D33:E33"/>
    <mergeCell ref="F33:H33"/>
    <mergeCell ref="B29:C29"/>
    <mergeCell ref="B30:C30"/>
    <mergeCell ref="B31:C31"/>
    <mergeCell ref="B32:C32"/>
    <mergeCell ref="B33:C33"/>
    <mergeCell ref="E27:G27"/>
    <mergeCell ref="H1:R1"/>
    <mergeCell ref="B7:B8"/>
    <mergeCell ref="O5:R5"/>
    <mergeCell ref="J5:M5"/>
    <mergeCell ref="H2:R2"/>
    <mergeCell ref="D5:H5"/>
    <mergeCell ref="R24:S24"/>
    <mergeCell ref="E24:G24"/>
    <mergeCell ref="E25:G25"/>
    <mergeCell ref="E26:G26"/>
    <mergeCell ref="J24:L24"/>
    <mergeCell ref="J25:L25"/>
    <mergeCell ref="J26:L26"/>
    <mergeCell ref="B25:C25"/>
    <mergeCell ref="B26:C26"/>
    <mergeCell ref="N24:Q24"/>
    <mergeCell ref="N25:Q25"/>
    <mergeCell ref="N26:Q26"/>
    <mergeCell ref="B24:C24"/>
    <mergeCell ref="E39:F39"/>
    <mergeCell ref="E29:G29"/>
    <mergeCell ref="E30:G30"/>
    <mergeCell ref="E31:G31"/>
    <mergeCell ref="E32:G32"/>
    <mergeCell ref="B34:S34"/>
    <mergeCell ref="N32:Q32"/>
    <mergeCell ref="R32:S32"/>
    <mergeCell ref="R31:S31"/>
    <mergeCell ref="J29:L29"/>
    <mergeCell ref="J30:L30"/>
    <mergeCell ref="J31:L31"/>
    <mergeCell ref="E28:G28"/>
    <mergeCell ref="R25:S25"/>
    <mergeCell ref="R26:S26"/>
    <mergeCell ref="R27:S27"/>
    <mergeCell ref="R28:S28"/>
    <mergeCell ref="J27:L27"/>
    <mergeCell ref="J28:L28"/>
    <mergeCell ref="N27:Q27"/>
    <mergeCell ref="N28:Q28"/>
    <mergeCell ref="B35:S35"/>
    <mergeCell ref="N29:Q29"/>
    <mergeCell ref="N30:Q30"/>
    <mergeCell ref="N31:Q31"/>
    <mergeCell ref="R29:S29"/>
    <mergeCell ref="R30:S30"/>
    <mergeCell ref="O33:S33"/>
    <mergeCell ref="J32:L32"/>
    <mergeCell ref="J33:L33"/>
    <mergeCell ref="M33:N33"/>
  </mergeCells>
  <conditionalFormatting sqref="J9:O22">
    <cfRule type="cellIs" dxfId="3" priority="1" stopIfTrue="1" operator="between">
      <formula>1</formula>
      <formula>300</formula>
    </cfRule>
    <cfRule type="cellIs" dxfId="2" priority="2" stopIfTrue="1" operator="lessThanOrEqual">
      <formula>0</formula>
    </cfRule>
  </conditionalFormatting>
  <dataValidations count="4">
    <dataValidation type="list" allowBlank="1" showInputMessage="1" showErrorMessage="1" errorTitle="Feil_i_kategori" error="Feil verdi i kategori" sqref="E9:E22" xr:uid="{6A463B08-2DF6-7D43-BC58-F0D3DB56AB4D}">
      <formula1>"UM,JM,SM,UK,JK,SK,M35,M40,M45,M50,M55,M60,M65,M70,M75,M80,M85,M90,K35,K40,K45,K50,K55,K60,K65,K70,K75,K80,K85,K90"</formula1>
    </dataValidation>
    <dataValidation type="list" allowBlank="1" showInputMessage="1" showErrorMessage="1" errorTitle="Feil_i_vektklasse" error="Feil verdi i vektklasse" sqref="C9:C22" xr:uid="{54AF4B2C-BF62-D149-A878-851F99489990}">
      <formula1>"44,48,53,56,58,60,63,65,69,71,77,'+77,79,86,'+86,88,94,'+94,110,'+110"</formula1>
    </dataValidation>
    <dataValidation type="list" allowBlank="1" showInputMessage="1" showErrorMessage="1" sqref="D5:H5" xr:uid="{24E706F5-8064-1A45-88B2-FAF8021677DF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25:C32 J25:L32" xr:uid="{A86078E7-5921-074A-A37E-4F3E63CFB74D}">
      <formula1>"Dommer,Stevnets leder,Jury,Sekretær,Speaker,Teknisk kontrollør, Chief Marshall,Tidtaker"</formula1>
    </dataValidation>
  </dataValidations>
  <pageMargins left="0.27559055118110237" right="0.35433070866141736" top="0.27559055118110237" bottom="0.27559055118110237" header="0.5" footer="0.5"/>
  <pageSetup paperSize="9" scale="72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4678E-8B99-0B44-86D7-DE58D634C0A4}">
  <sheetPr>
    <pageSetUpPr autoPageBreaks="0" fitToPage="1"/>
  </sheetPr>
  <dimension ref="B1:AD40"/>
  <sheetViews>
    <sheetView showGridLines="0" showRowColHeaders="0" showZeros="0" tabSelected="1" showOutlineSymbols="0" zoomScaleNormal="100" zoomScaleSheetLayoutView="75" zoomScalePageLayoutView="120" workbookViewId="0">
      <selection activeCell="W32" sqref="W32"/>
    </sheetView>
  </sheetViews>
  <sheetFormatPr baseColWidth="10" defaultColWidth="7.6640625" defaultRowHeight="13"/>
  <cols>
    <col min="1" max="1" width="7.6640625" style="115"/>
    <col min="2" max="2" width="8.5" style="115" bestFit="1" customWidth="1"/>
    <col min="3" max="3" width="5.33203125" style="118" customWidth="1"/>
    <col min="4" max="4" width="7.1640625" style="118" customWidth="1"/>
    <col min="5" max="5" width="5.33203125" style="121" customWidth="1"/>
    <col min="6" max="6" width="10" style="118" customWidth="1"/>
    <col min="7" max="7" width="3.1640625" style="118" customWidth="1"/>
    <col min="8" max="8" width="23" style="120" customWidth="1"/>
    <col min="9" max="9" width="17.5" style="120" customWidth="1"/>
    <col min="10" max="10" width="6" style="118" customWidth="1"/>
    <col min="11" max="11" width="6" style="119" customWidth="1"/>
    <col min="12" max="12" width="6" style="118" customWidth="1"/>
    <col min="13" max="13" width="7.33203125" style="118" customWidth="1"/>
    <col min="14" max="15" width="6" style="118" customWidth="1"/>
    <col min="16" max="18" width="6.33203125" style="118" customWidth="1"/>
    <col min="19" max="19" width="8.83203125" style="117" customWidth="1"/>
    <col min="20" max="20" width="11.6640625" style="117" customWidth="1"/>
    <col min="21" max="21" width="5.83203125" style="117" customWidth="1"/>
    <col min="22" max="22" width="4.6640625" style="117" customWidth="1"/>
    <col min="23" max="23" width="11.83203125" style="115" customWidth="1"/>
    <col min="24" max="26" width="7.6640625" style="115" hidden="1" customWidth="1"/>
    <col min="27" max="27" width="6.5" style="115" hidden="1" customWidth="1"/>
    <col min="28" max="28" width="7.6640625" style="115" hidden="1" customWidth="1"/>
    <col min="29" max="30" width="7.6640625" style="116" hidden="1" customWidth="1"/>
    <col min="31" max="16384" width="7.6640625" style="115"/>
  </cols>
  <sheetData>
    <row r="1" spans="2:30" ht="53.25" customHeight="1">
      <c r="H1" s="296" t="s">
        <v>168</v>
      </c>
      <c r="I1" s="296"/>
      <c r="J1" s="296"/>
      <c r="K1" s="296"/>
      <c r="L1" s="296"/>
      <c r="M1" s="296"/>
      <c r="N1" s="296"/>
      <c r="O1" s="296"/>
      <c r="P1" s="296"/>
      <c r="Q1" s="296"/>
      <c r="R1" s="296"/>
    </row>
    <row r="2" spans="2:30" ht="24.75" customHeight="1">
      <c r="H2" s="301" t="s">
        <v>167</v>
      </c>
      <c r="I2" s="301"/>
      <c r="J2" s="301"/>
      <c r="K2" s="301"/>
      <c r="L2" s="301"/>
      <c r="M2" s="301"/>
      <c r="N2" s="301"/>
      <c r="O2" s="301"/>
      <c r="P2" s="301"/>
      <c r="Q2" s="301"/>
      <c r="R2" s="301"/>
    </row>
    <row r="3" spans="2:30">
      <c r="D3" s="227" t="s">
        <v>166</v>
      </c>
    </row>
    <row r="4" spans="2:30" ht="12" customHeight="1"/>
    <row r="5" spans="2:30" s="132" customFormat="1" ht="16">
      <c r="C5" s="226" t="s">
        <v>165</v>
      </c>
      <c r="D5" s="300" t="s">
        <v>164</v>
      </c>
      <c r="E5" s="300"/>
      <c r="F5" s="300"/>
      <c r="G5" s="300"/>
      <c r="H5" s="300"/>
      <c r="I5" s="226" t="s">
        <v>163</v>
      </c>
      <c r="J5" s="300" t="s">
        <v>31</v>
      </c>
      <c r="K5" s="300"/>
      <c r="L5" s="300"/>
      <c r="M5" s="300"/>
      <c r="N5" s="226" t="s">
        <v>162</v>
      </c>
      <c r="O5" s="299" t="s">
        <v>174</v>
      </c>
      <c r="P5" s="299"/>
      <c r="Q5" s="299"/>
      <c r="R5" s="299"/>
      <c r="S5" s="226" t="s">
        <v>160</v>
      </c>
      <c r="T5" s="225" t="s">
        <v>159</v>
      </c>
      <c r="U5" s="224" t="s">
        <v>158</v>
      </c>
      <c r="V5" s="223">
        <v>2</v>
      </c>
      <c r="AC5" s="133"/>
      <c r="AD5" s="133"/>
    </row>
    <row r="6" spans="2:30">
      <c r="AB6" s="222" t="s">
        <v>157</v>
      </c>
      <c r="AC6" s="222" t="s">
        <v>157</v>
      </c>
      <c r="AD6" s="222" t="s">
        <v>157</v>
      </c>
    </row>
    <row r="7" spans="2:30" s="118" customFormat="1" ht="14">
      <c r="B7" s="297" t="s">
        <v>3</v>
      </c>
      <c r="C7" s="216" t="s">
        <v>4</v>
      </c>
      <c r="D7" s="216" t="s">
        <v>5</v>
      </c>
      <c r="E7" s="221" t="s">
        <v>156</v>
      </c>
      <c r="F7" s="216" t="s">
        <v>7</v>
      </c>
      <c r="G7" s="216" t="s">
        <v>155</v>
      </c>
      <c r="H7" s="216" t="s">
        <v>9</v>
      </c>
      <c r="I7" s="216" t="s">
        <v>10</v>
      </c>
      <c r="J7" s="220"/>
      <c r="K7" s="219" t="s">
        <v>11</v>
      </c>
      <c r="L7" s="216"/>
      <c r="M7" s="216"/>
      <c r="N7" s="218" t="s">
        <v>12</v>
      </c>
      <c r="O7" s="216"/>
      <c r="P7" s="217" t="s">
        <v>154</v>
      </c>
      <c r="Q7" s="216"/>
      <c r="R7" s="216" t="s">
        <v>153</v>
      </c>
      <c r="S7" s="214" t="s">
        <v>152</v>
      </c>
      <c r="T7" s="215" t="s">
        <v>152</v>
      </c>
      <c r="U7" s="214" t="s">
        <v>151</v>
      </c>
      <c r="V7" s="214" t="s">
        <v>150</v>
      </c>
      <c r="W7" s="214" t="s">
        <v>149</v>
      </c>
      <c r="X7" s="116"/>
      <c r="AB7" s="207" t="s">
        <v>148</v>
      </c>
      <c r="AC7" s="207" t="s">
        <v>148</v>
      </c>
      <c r="AD7" s="207" t="s">
        <v>148</v>
      </c>
    </row>
    <row r="8" spans="2:30" s="118" customFormat="1">
      <c r="B8" s="298"/>
      <c r="C8" s="209" t="s">
        <v>13</v>
      </c>
      <c r="D8" s="209" t="s">
        <v>14</v>
      </c>
      <c r="E8" s="213" t="s">
        <v>15</v>
      </c>
      <c r="F8" s="209" t="s">
        <v>16</v>
      </c>
      <c r="G8" s="209" t="s">
        <v>17</v>
      </c>
      <c r="H8" s="209"/>
      <c r="I8" s="209"/>
      <c r="J8" s="212">
        <v>1</v>
      </c>
      <c r="K8" s="212">
        <v>2</v>
      </c>
      <c r="L8" s="211">
        <v>3</v>
      </c>
      <c r="M8" s="211">
        <v>1</v>
      </c>
      <c r="N8" s="212">
        <v>2</v>
      </c>
      <c r="O8" s="211">
        <v>3</v>
      </c>
      <c r="P8" s="210" t="s">
        <v>147</v>
      </c>
      <c r="Q8" s="209"/>
      <c r="R8" s="209" t="s">
        <v>146</v>
      </c>
      <c r="S8" s="208"/>
      <c r="T8" s="208" t="s">
        <v>143</v>
      </c>
      <c r="U8" s="208"/>
      <c r="V8" s="208"/>
      <c r="W8" s="208"/>
      <c r="Y8" s="118" t="s">
        <v>145</v>
      </c>
      <c r="Z8" s="118" t="s">
        <v>144</v>
      </c>
      <c r="AA8" s="116" t="s">
        <v>143</v>
      </c>
      <c r="AB8" s="207" t="s">
        <v>142</v>
      </c>
      <c r="AC8" s="207" t="s">
        <v>141</v>
      </c>
      <c r="AD8" s="207" t="s">
        <v>140</v>
      </c>
    </row>
    <row r="9" spans="2:30" s="151" customFormat="1" ht="20" customHeight="1">
      <c r="B9" s="190">
        <v>1999002</v>
      </c>
      <c r="C9" s="189">
        <v>77</v>
      </c>
      <c r="D9" s="188"/>
      <c r="E9" s="187" t="s">
        <v>20</v>
      </c>
      <c r="F9" s="179" t="s">
        <v>67</v>
      </c>
      <c r="G9" s="194"/>
      <c r="H9" s="193" t="s">
        <v>68</v>
      </c>
      <c r="I9" s="192" t="s">
        <v>51</v>
      </c>
      <c r="J9" s="162"/>
      <c r="K9" s="161"/>
      <c r="L9" s="163"/>
      <c r="M9" s="162"/>
      <c r="N9" s="161"/>
      <c r="O9" s="160"/>
      <c r="P9" s="200">
        <f t="shared" ref="P9:P22" si="0">IF(MAX(J9:L9)&lt;0,0,TRUNC(MAX(J9:L9)/1)*1)</f>
        <v>0</v>
      </c>
      <c r="Q9" s="199">
        <f t="shared" ref="Q9:Q22" si="1">IF(MAX(M9:O9)&lt;0,0,TRUNC(MAX(M9:O9)/1)*1)</f>
        <v>0</v>
      </c>
      <c r="R9" s="199">
        <f t="shared" ref="R9:R22" si="2">IF(P9=0,0,IF(Q9=0,0,SUM(P9:Q9)))</f>
        <v>0</v>
      </c>
      <c r="S9" s="198" t="str">
        <f t="shared" ref="S9:S22" si="3">IF(R9="","",IF(D9="","",IF((Y9="k"),IF(D9&gt;153.757,R9,IF(D9&lt;28,10^(0.787004341*LOG10(28/153.757)^2)*R9,10^(0.787004341*LOG10(D9/153.757)^2)*R9)),IF(D9&gt;193.609,R9,IF(D9&lt;32,10^(0.722762521*LOG10(32/193.609)^2)*R9,10^(0.722762521*LOG10(D9/193.609)^2)*R9)))))</f>
        <v/>
      </c>
      <c r="T9" s="198" t="str">
        <f t="shared" ref="T9:T22" si="4">IF(AA9=1,S9*AD9,"")</f>
        <v/>
      </c>
      <c r="U9" s="197"/>
      <c r="V9" s="196"/>
      <c r="W9" s="195" t="str">
        <f t="shared" ref="W9:W22" si="5">IF(R9="","",IF(D9="","",IF((Y9="k"),IF(D9&gt;153.757,1,IF(D9&lt;28,10^(0.787004341*LOG10(28/153.757)^2),10^(0.787004341*LOG10(D9/153.757)^2))),IF(D9&gt;193.609,1,IF(D9&lt;32,10^(0.722762521*LOG10(32/193.609)^2),10^(0.722762521*LOG10(D9/193.609)^2))))))</f>
        <v/>
      </c>
      <c r="X9" s="153" t="str">
        <f>T5</f>
        <v>23.08.25</v>
      </c>
      <c r="Y9" s="118" t="str">
        <f t="shared" ref="Y9:Y22" si="6">IF(ISNUMBER(FIND("M",E9)),"m",IF(ISNUMBER(FIND("K",E9)),"k"))</f>
        <v>k</v>
      </c>
      <c r="Z9" s="144">
        <f t="shared" ref="Z9:Z22" si="7">IF(OR(F9="",X9=""),0,(YEAR(X9)-YEAR(F9)))</f>
        <v>26</v>
      </c>
      <c r="AA9" s="143">
        <f t="shared" ref="AA9:AA22" si="8">IF(Z9&gt;34,1,0)</f>
        <v>0</v>
      </c>
      <c r="AB9" s="151" t="b">
        <f>IF(AA9=1,LOOKUP(Z9,'[1]Meltzer-Faber'!A3:A63,'[1]Meltzer-Faber'!B3:B63))</f>
        <v>0</v>
      </c>
      <c r="AC9" s="152" t="b">
        <f>IF(AA9=1,LOOKUP(Z9,'[1]Meltzer-Faber'!A3:A63,'[1]Meltzer-Faber'!C3:C63))</f>
        <v>0</v>
      </c>
      <c r="AD9" s="152" t="b">
        <f t="shared" ref="AD9:AD22" si="9">IF(Y9="m",AB9,IF(Y9="k",AC9,""))</f>
        <v>0</v>
      </c>
    </row>
    <row r="10" spans="2:30" s="151" customFormat="1" ht="20" customHeight="1">
      <c r="B10" s="190">
        <v>1992005</v>
      </c>
      <c r="C10" s="189">
        <v>86</v>
      </c>
      <c r="D10" s="188"/>
      <c r="E10" s="187" t="s">
        <v>20</v>
      </c>
      <c r="F10" s="179" t="s">
        <v>70</v>
      </c>
      <c r="G10" s="186"/>
      <c r="H10" s="180" t="s">
        <v>71</v>
      </c>
      <c r="I10" s="185" t="s">
        <v>31</v>
      </c>
      <c r="J10" s="162"/>
      <c r="K10" s="161"/>
      <c r="L10" s="163"/>
      <c r="M10" s="162"/>
      <c r="N10" s="161"/>
      <c r="O10" s="160"/>
      <c r="P10" s="159">
        <f t="shared" si="0"/>
        <v>0</v>
      </c>
      <c r="Q10" s="158">
        <f t="shared" si="1"/>
        <v>0</v>
      </c>
      <c r="R10" s="158">
        <f t="shared" si="2"/>
        <v>0</v>
      </c>
      <c r="S10" s="157" t="str">
        <f t="shared" si="3"/>
        <v/>
      </c>
      <c r="T10" s="157" t="str">
        <f t="shared" si="4"/>
        <v/>
      </c>
      <c r="U10" s="156"/>
      <c r="V10" s="155"/>
      <c r="W10" s="154" t="str">
        <f t="shared" si="5"/>
        <v/>
      </c>
      <c r="X10" s="153" t="str">
        <f>T5</f>
        <v>23.08.25</v>
      </c>
      <c r="Y10" s="118" t="str">
        <f t="shared" si="6"/>
        <v>k</v>
      </c>
      <c r="Z10" s="144">
        <f t="shared" si="7"/>
        <v>33</v>
      </c>
      <c r="AA10" s="191">
        <f t="shared" si="8"/>
        <v>0</v>
      </c>
      <c r="AB10" s="151" t="b">
        <f>IF(AA10=1,LOOKUP(Z10,'[1]Meltzer-Faber'!A3:A63,'[1]Meltzer-Faber'!B3:B63))</f>
        <v>0</v>
      </c>
      <c r="AC10" s="152" t="b">
        <f>IF(AA10=1,LOOKUP(Z10,'[1]Meltzer-Faber'!A3:A63,'[1]Meltzer-Faber'!C3:C63))</f>
        <v>0</v>
      </c>
      <c r="AD10" s="152" t="b">
        <f t="shared" si="9"/>
        <v>0</v>
      </c>
    </row>
    <row r="11" spans="2:30" s="151" customFormat="1" ht="20" customHeight="1">
      <c r="B11" s="170">
        <v>1989003</v>
      </c>
      <c r="C11" s="169" t="s">
        <v>66</v>
      </c>
      <c r="D11" s="168"/>
      <c r="E11" s="155" t="s">
        <v>139</v>
      </c>
      <c r="F11" s="179" t="s">
        <v>72</v>
      </c>
      <c r="G11" s="166"/>
      <c r="H11" s="165" t="s">
        <v>73</v>
      </c>
      <c r="I11" s="164" t="s">
        <v>51</v>
      </c>
      <c r="J11" s="162"/>
      <c r="K11" s="161"/>
      <c r="L11" s="163"/>
      <c r="M11" s="162"/>
      <c r="N11" s="161"/>
      <c r="O11" s="160"/>
      <c r="P11" s="159">
        <f t="shared" si="0"/>
        <v>0</v>
      </c>
      <c r="Q11" s="158">
        <f t="shared" si="1"/>
        <v>0</v>
      </c>
      <c r="R11" s="158">
        <f t="shared" si="2"/>
        <v>0</v>
      </c>
      <c r="S11" s="157" t="str">
        <f t="shared" si="3"/>
        <v/>
      </c>
      <c r="T11" s="157" t="e">
        <f t="shared" si="4"/>
        <v>#VALUE!</v>
      </c>
      <c r="U11" s="156"/>
      <c r="V11" s="155"/>
      <c r="W11" s="154" t="str">
        <f t="shared" si="5"/>
        <v/>
      </c>
      <c r="X11" s="153" t="str">
        <f>T5</f>
        <v>23.08.25</v>
      </c>
      <c r="Y11" s="118" t="str">
        <f t="shared" si="6"/>
        <v>k</v>
      </c>
      <c r="Z11" s="144">
        <f t="shared" si="7"/>
        <v>36</v>
      </c>
      <c r="AA11" s="143">
        <f t="shared" si="8"/>
        <v>1</v>
      </c>
      <c r="AB11" s="151">
        <f>IF(AA11=1,LOOKUP(Z11,'[1]Meltzer-Faber'!A3:A63,'[1]Meltzer-Faber'!B3:B63))</f>
        <v>1.083</v>
      </c>
      <c r="AC11" s="152">
        <f>IF(AA11=1,LOOKUP(Z11,'[1]Meltzer-Faber'!A3:A63,'[1]Meltzer-Faber'!C3:C63))</f>
        <v>1.0840000000000001</v>
      </c>
      <c r="AD11" s="152">
        <f t="shared" si="9"/>
        <v>1.0840000000000001</v>
      </c>
    </row>
    <row r="12" spans="2:30" s="151" customFormat="1" ht="20" customHeight="1">
      <c r="B12" s="170">
        <v>1998004</v>
      </c>
      <c r="C12" s="169" t="s">
        <v>69</v>
      </c>
      <c r="D12" s="168"/>
      <c r="E12" s="155" t="s">
        <v>20</v>
      </c>
      <c r="F12" s="179" t="s">
        <v>173</v>
      </c>
      <c r="G12" s="166"/>
      <c r="H12" s="165" t="s">
        <v>74</v>
      </c>
      <c r="I12" s="164" t="s">
        <v>172</v>
      </c>
      <c r="J12" s="162"/>
      <c r="K12" s="161"/>
      <c r="L12" s="163"/>
      <c r="M12" s="162"/>
      <c r="N12" s="161"/>
      <c r="O12" s="160"/>
      <c r="P12" s="159">
        <f t="shared" si="0"/>
        <v>0</v>
      </c>
      <c r="Q12" s="158">
        <f t="shared" si="1"/>
        <v>0</v>
      </c>
      <c r="R12" s="158">
        <f t="shared" si="2"/>
        <v>0</v>
      </c>
      <c r="S12" s="157" t="str">
        <f t="shared" si="3"/>
        <v/>
      </c>
      <c r="T12" s="157" t="str">
        <f t="shared" si="4"/>
        <v/>
      </c>
      <c r="U12" s="156"/>
      <c r="V12" s="155" t="s">
        <v>127</v>
      </c>
      <c r="W12" s="154" t="str">
        <f t="shared" si="5"/>
        <v/>
      </c>
      <c r="X12" s="153" t="str">
        <f>T5</f>
        <v>23.08.25</v>
      </c>
      <c r="Y12" s="118" t="str">
        <f t="shared" si="6"/>
        <v>k</v>
      </c>
      <c r="Z12" s="144">
        <f t="shared" si="7"/>
        <v>27</v>
      </c>
      <c r="AA12" s="143">
        <f t="shared" si="8"/>
        <v>0</v>
      </c>
      <c r="AB12" s="151" t="b">
        <f>IF(AA12=1,LOOKUP(Z12,'[1]Meltzer-Faber'!A3:A63,'[1]Meltzer-Faber'!B3:B63))</f>
        <v>0</v>
      </c>
      <c r="AC12" s="152" t="b">
        <f>IF(AA12=1,LOOKUP(Z12,'[1]Meltzer-Faber'!A3:A63,'[1]Meltzer-Faber'!C3:C63))</f>
        <v>0</v>
      </c>
      <c r="AD12" s="152" t="b">
        <f t="shared" si="9"/>
        <v>0</v>
      </c>
    </row>
    <row r="13" spans="2:30" s="151" customFormat="1" ht="20" customHeight="1">
      <c r="B13" s="170"/>
      <c r="C13" s="169"/>
      <c r="D13" s="168"/>
      <c r="E13" s="155"/>
      <c r="F13" s="179"/>
      <c r="G13" s="166"/>
      <c r="H13" s="165"/>
      <c r="I13" s="164"/>
      <c r="J13" s="162"/>
      <c r="K13" s="161"/>
      <c r="L13" s="163"/>
      <c r="M13" s="162"/>
      <c r="N13" s="161"/>
      <c r="O13" s="160"/>
      <c r="P13" s="159">
        <f t="shared" si="0"/>
        <v>0</v>
      </c>
      <c r="Q13" s="158">
        <f t="shared" si="1"/>
        <v>0</v>
      </c>
      <c r="R13" s="158">
        <f t="shared" si="2"/>
        <v>0</v>
      </c>
      <c r="S13" s="157" t="str">
        <f t="shared" si="3"/>
        <v/>
      </c>
      <c r="T13" s="157" t="str">
        <f t="shared" si="4"/>
        <v/>
      </c>
      <c r="U13" s="156"/>
      <c r="V13" s="155" t="s">
        <v>127</v>
      </c>
      <c r="W13" s="154" t="str">
        <f t="shared" si="5"/>
        <v/>
      </c>
      <c r="X13" s="153" t="str">
        <f>T5</f>
        <v>23.08.25</v>
      </c>
      <c r="Y13" s="118" t="b">
        <f t="shared" si="6"/>
        <v>0</v>
      </c>
      <c r="Z13" s="144">
        <f t="shared" si="7"/>
        <v>0</v>
      </c>
      <c r="AA13" s="143">
        <f t="shared" si="8"/>
        <v>0</v>
      </c>
      <c r="AB13" s="151" t="b">
        <f>IF(AA13=1,LOOKUP(Z13,'[1]Meltzer-Faber'!A3:A63,'[1]Meltzer-Faber'!B3:B63))</f>
        <v>0</v>
      </c>
      <c r="AC13" s="152" t="b">
        <f>IF(AA13=1,LOOKUP(Z13,'[1]Meltzer-Faber'!A3:A63,'[1]Meltzer-Faber'!C3:C63))</f>
        <v>0</v>
      </c>
      <c r="AD13" s="152" t="str">
        <f t="shared" si="9"/>
        <v/>
      </c>
    </row>
    <row r="14" spans="2:30" s="151" customFormat="1" ht="20" customHeight="1">
      <c r="B14" s="170">
        <v>2000032</v>
      </c>
      <c r="C14" s="169" t="s">
        <v>27</v>
      </c>
      <c r="D14" s="168"/>
      <c r="E14" s="155" t="s">
        <v>20</v>
      </c>
      <c r="F14" s="179" t="s">
        <v>76</v>
      </c>
      <c r="G14" s="166"/>
      <c r="H14" s="165" t="s">
        <v>77</v>
      </c>
      <c r="I14" s="164" t="s">
        <v>78</v>
      </c>
      <c r="J14" s="162"/>
      <c r="K14" s="161"/>
      <c r="L14" s="163"/>
      <c r="M14" s="162"/>
      <c r="N14" s="161"/>
      <c r="O14" s="160"/>
      <c r="P14" s="159">
        <f t="shared" si="0"/>
        <v>0</v>
      </c>
      <c r="Q14" s="158">
        <f t="shared" si="1"/>
        <v>0</v>
      </c>
      <c r="R14" s="158">
        <f t="shared" si="2"/>
        <v>0</v>
      </c>
      <c r="S14" s="157" t="str">
        <f t="shared" si="3"/>
        <v/>
      </c>
      <c r="T14" s="157" t="str">
        <f t="shared" si="4"/>
        <v/>
      </c>
      <c r="U14" s="156"/>
      <c r="V14" s="155"/>
      <c r="W14" s="154" t="str">
        <f t="shared" si="5"/>
        <v/>
      </c>
      <c r="X14" s="153" t="str">
        <f>T5</f>
        <v>23.08.25</v>
      </c>
      <c r="Y14" s="118" t="str">
        <f t="shared" si="6"/>
        <v>k</v>
      </c>
      <c r="Z14" s="144">
        <f t="shared" si="7"/>
        <v>25</v>
      </c>
      <c r="AA14" s="143">
        <f t="shared" si="8"/>
        <v>0</v>
      </c>
      <c r="AB14" s="151" t="b">
        <f>IF(AA14=1,LOOKUP(Z14,'[1]Meltzer-Faber'!A3:A63,'[1]Meltzer-Faber'!B3:B63))</f>
        <v>0</v>
      </c>
      <c r="AC14" s="152" t="b">
        <f>IF(AA14=1,LOOKUP(Z14,'[1]Meltzer-Faber'!A3:A63,'[1]Meltzer-Faber'!C3:C63))</f>
        <v>0</v>
      </c>
      <c r="AD14" s="152" t="b">
        <f t="shared" si="9"/>
        <v>0</v>
      </c>
    </row>
    <row r="15" spans="2:30" s="151" customFormat="1" ht="20" customHeight="1">
      <c r="B15" s="170">
        <v>2002003</v>
      </c>
      <c r="C15" s="169" t="s">
        <v>79</v>
      </c>
      <c r="D15" s="168"/>
      <c r="E15" s="155" t="s">
        <v>20</v>
      </c>
      <c r="F15" s="179" t="s">
        <v>80</v>
      </c>
      <c r="G15" s="166"/>
      <c r="H15" s="165" t="s">
        <v>81</v>
      </c>
      <c r="I15" s="164" t="s">
        <v>82</v>
      </c>
      <c r="J15" s="162"/>
      <c r="K15" s="161"/>
      <c r="L15" s="163"/>
      <c r="M15" s="162"/>
      <c r="N15" s="161"/>
      <c r="O15" s="160"/>
      <c r="P15" s="159">
        <f t="shared" si="0"/>
        <v>0</v>
      </c>
      <c r="Q15" s="158">
        <f t="shared" si="1"/>
        <v>0</v>
      </c>
      <c r="R15" s="158">
        <f t="shared" si="2"/>
        <v>0</v>
      </c>
      <c r="S15" s="157" t="str">
        <f t="shared" si="3"/>
        <v/>
      </c>
      <c r="T15" s="157" t="str">
        <f t="shared" si="4"/>
        <v/>
      </c>
      <c r="U15" s="156"/>
      <c r="V15" s="155"/>
      <c r="W15" s="154" t="str">
        <f t="shared" si="5"/>
        <v/>
      </c>
      <c r="X15" s="153" t="str">
        <f>T5</f>
        <v>23.08.25</v>
      </c>
      <c r="Y15" s="118" t="str">
        <f t="shared" si="6"/>
        <v>k</v>
      </c>
      <c r="Z15" s="144">
        <f t="shared" si="7"/>
        <v>23</v>
      </c>
      <c r="AA15" s="143">
        <f t="shared" si="8"/>
        <v>0</v>
      </c>
      <c r="AB15" s="151" t="b">
        <f>IF(AA15=1,LOOKUP(Z15,'[1]Meltzer-Faber'!A3:A63,'[1]Meltzer-Faber'!B3:B63))</f>
        <v>0</v>
      </c>
      <c r="AC15" s="152" t="b">
        <f>IF(AA15=1,LOOKUP(Z15,'[1]Meltzer-Faber'!A3:A63,'[1]Meltzer-Faber'!C3:C63))</f>
        <v>0</v>
      </c>
      <c r="AD15" s="152" t="b">
        <f t="shared" si="9"/>
        <v>0</v>
      </c>
    </row>
    <row r="16" spans="2:30" s="151" customFormat="1" ht="20" customHeight="1">
      <c r="B16" s="170">
        <v>1992004</v>
      </c>
      <c r="C16" s="169" t="s">
        <v>79</v>
      </c>
      <c r="D16" s="168"/>
      <c r="E16" s="155" t="s">
        <v>20</v>
      </c>
      <c r="F16" s="179" t="s">
        <v>83</v>
      </c>
      <c r="G16" s="166"/>
      <c r="H16" s="165" t="s">
        <v>84</v>
      </c>
      <c r="I16" s="164" t="s">
        <v>31</v>
      </c>
      <c r="J16" s="162"/>
      <c r="K16" s="161"/>
      <c r="L16" s="163"/>
      <c r="M16" s="162"/>
      <c r="N16" s="161"/>
      <c r="O16" s="160"/>
      <c r="P16" s="159">
        <f t="shared" si="0"/>
        <v>0</v>
      </c>
      <c r="Q16" s="158">
        <f t="shared" si="1"/>
        <v>0</v>
      </c>
      <c r="R16" s="158">
        <f t="shared" si="2"/>
        <v>0</v>
      </c>
      <c r="S16" s="157" t="str">
        <f t="shared" si="3"/>
        <v/>
      </c>
      <c r="T16" s="157" t="str">
        <f t="shared" si="4"/>
        <v/>
      </c>
      <c r="U16" s="156"/>
      <c r="V16" s="155" t="s">
        <v>127</v>
      </c>
      <c r="W16" s="154" t="str">
        <f t="shared" si="5"/>
        <v/>
      </c>
      <c r="X16" s="153" t="str">
        <f>T5</f>
        <v>23.08.25</v>
      </c>
      <c r="Y16" s="118" t="str">
        <f t="shared" si="6"/>
        <v>k</v>
      </c>
      <c r="Z16" s="144">
        <f t="shared" si="7"/>
        <v>33</v>
      </c>
      <c r="AA16" s="143">
        <f t="shared" si="8"/>
        <v>0</v>
      </c>
      <c r="AB16" s="151" t="b">
        <f>IF(AA16=1,LOOKUP(Z16,'[1]Meltzer-Faber'!A3:A63,'[1]Meltzer-Faber'!B3:B63))</f>
        <v>0</v>
      </c>
      <c r="AC16" s="152" t="b">
        <f>IF(AA16=1,LOOKUP(Z16,'[1]Meltzer-Faber'!A3:A63,'[1]Meltzer-Faber'!C3:C63))</f>
        <v>0</v>
      </c>
      <c r="AD16" s="152" t="b">
        <f t="shared" si="9"/>
        <v>0</v>
      </c>
    </row>
    <row r="17" spans="2:30" s="151" customFormat="1" ht="20" customHeight="1">
      <c r="B17" s="170"/>
      <c r="C17" s="169"/>
      <c r="D17" s="168"/>
      <c r="E17" s="155"/>
      <c r="F17" s="179"/>
      <c r="G17" s="166"/>
      <c r="H17" s="165"/>
      <c r="I17" s="164"/>
      <c r="J17" s="162"/>
      <c r="K17" s="161"/>
      <c r="L17" s="163"/>
      <c r="M17" s="162"/>
      <c r="N17" s="161"/>
      <c r="O17" s="160"/>
      <c r="P17" s="159">
        <f t="shared" si="0"/>
        <v>0</v>
      </c>
      <c r="Q17" s="158">
        <f t="shared" si="1"/>
        <v>0</v>
      </c>
      <c r="R17" s="158">
        <f t="shared" si="2"/>
        <v>0</v>
      </c>
      <c r="S17" s="157" t="str">
        <f t="shared" si="3"/>
        <v/>
      </c>
      <c r="T17" s="157" t="str">
        <f t="shared" si="4"/>
        <v/>
      </c>
      <c r="U17" s="156"/>
      <c r="V17" s="155"/>
      <c r="W17" s="154" t="str">
        <f t="shared" si="5"/>
        <v/>
      </c>
      <c r="X17" s="153" t="str">
        <f>T5</f>
        <v>23.08.25</v>
      </c>
      <c r="Y17" s="118" t="b">
        <f t="shared" si="6"/>
        <v>0</v>
      </c>
      <c r="Z17" s="144">
        <f t="shared" si="7"/>
        <v>0</v>
      </c>
      <c r="AA17" s="143">
        <f t="shared" si="8"/>
        <v>0</v>
      </c>
      <c r="AB17" s="151" t="b">
        <f>IF(AA17=1,LOOKUP(Z17,'[1]Meltzer-Faber'!A3:A63,'[1]Meltzer-Faber'!B3:B63))</f>
        <v>0</v>
      </c>
      <c r="AC17" s="152" t="b">
        <f>IF(AA17=1,LOOKUP(Z17,'[1]Meltzer-Faber'!A3:A63,'[1]Meltzer-Faber'!C3:C63))</f>
        <v>0</v>
      </c>
      <c r="AD17" s="152" t="str">
        <f t="shared" si="9"/>
        <v/>
      </c>
    </row>
    <row r="18" spans="2:30" s="151" customFormat="1" ht="20" customHeight="1">
      <c r="B18" s="170"/>
      <c r="C18" s="169"/>
      <c r="D18" s="168"/>
      <c r="E18" s="155"/>
      <c r="F18" s="179"/>
      <c r="G18" s="166"/>
      <c r="H18" s="180"/>
      <c r="I18" s="164"/>
      <c r="J18" s="162"/>
      <c r="K18" s="161"/>
      <c r="L18" s="163"/>
      <c r="M18" s="162"/>
      <c r="N18" s="161"/>
      <c r="O18" s="160"/>
      <c r="P18" s="159">
        <f t="shared" si="0"/>
        <v>0</v>
      </c>
      <c r="Q18" s="158">
        <f t="shared" si="1"/>
        <v>0</v>
      </c>
      <c r="R18" s="158">
        <f t="shared" si="2"/>
        <v>0</v>
      </c>
      <c r="S18" s="157" t="str">
        <f t="shared" si="3"/>
        <v/>
      </c>
      <c r="T18" s="157" t="str">
        <f t="shared" si="4"/>
        <v/>
      </c>
      <c r="U18" s="156"/>
      <c r="V18" s="155"/>
      <c r="W18" s="154" t="str">
        <f t="shared" si="5"/>
        <v/>
      </c>
      <c r="X18" s="153" t="str">
        <f>T5</f>
        <v>23.08.25</v>
      </c>
      <c r="Y18" s="118" t="b">
        <f t="shared" si="6"/>
        <v>0</v>
      </c>
      <c r="Z18" s="144">
        <f t="shared" si="7"/>
        <v>0</v>
      </c>
      <c r="AA18" s="143">
        <f t="shared" si="8"/>
        <v>0</v>
      </c>
      <c r="AB18" s="151" t="b">
        <f>IF(AA18=1,LOOKUP(Z18,'[1]Meltzer-Faber'!A3:A63,'[1]Meltzer-Faber'!B3:B63))</f>
        <v>0</v>
      </c>
      <c r="AC18" s="152" t="b">
        <f>IF(AA18=1,LOOKUP(Z18,'[1]Meltzer-Faber'!A3:A63,'[1]Meltzer-Faber'!C3:C63))</f>
        <v>0</v>
      </c>
      <c r="AD18" s="152" t="str">
        <f t="shared" si="9"/>
        <v/>
      </c>
    </row>
    <row r="19" spans="2:30" s="151" customFormat="1" ht="20" customHeight="1">
      <c r="B19" s="170">
        <v>1990032</v>
      </c>
      <c r="C19" s="169" t="s">
        <v>85</v>
      </c>
      <c r="D19" s="168"/>
      <c r="E19" s="155" t="s">
        <v>86</v>
      </c>
      <c r="F19" s="179" t="s">
        <v>87</v>
      </c>
      <c r="G19" s="166"/>
      <c r="H19" s="180" t="s">
        <v>88</v>
      </c>
      <c r="I19" s="164" t="s">
        <v>51</v>
      </c>
      <c r="J19" s="162"/>
      <c r="K19" s="161"/>
      <c r="L19" s="163"/>
      <c r="M19" s="162"/>
      <c r="N19" s="161"/>
      <c r="O19" s="160"/>
      <c r="P19" s="159">
        <f t="shared" si="0"/>
        <v>0</v>
      </c>
      <c r="Q19" s="158">
        <f t="shared" si="1"/>
        <v>0</v>
      </c>
      <c r="R19" s="158">
        <f t="shared" si="2"/>
        <v>0</v>
      </c>
      <c r="S19" s="157" t="str">
        <f t="shared" si="3"/>
        <v/>
      </c>
      <c r="T19" s="157" t="e">
        <f t="shared" si="4"/>
        <v>#VALUE!</v>
      </c>
      <c r="U19" s="156"/>
      <c r="V19" s="155"/>
      <c r="W19" s="154" t="str">
        <f t="shared" si="5"/>
        <v/>
      </c>
      <c r="X19" s="153" t="str">
        <f>T5</f>
        <v>23.08.25</v>
      </c>
      <c r="Y19" s="118" t="str">
        <f t="shared" si="6"/>
        <v>m</v>
      </c>
      <c r="Z19" s="144">
        <f t="shared" si="7"/>
        <v>35</v>
      </c>
      <c r="AA19" s="143">
        <f t="shared" si="8"/>
        <v>1</v>
      </c>
      <c r="AB19" s="151">
        <f>IF(AA19=1,LOOKUP(Z19,'[1]Meltzer-Faber'!A3:A63,'[1]Meltzer-Faber'!B3:B63))</f>
        <v>1.0720000000000001</v>
      </c>
      <c r="AC19" s="152">
        <f>IF(AA19=1,LOOKUP(Z19,'[1]Meltzer-Faber'!A3:A63,'[1]Meltzer-Faber'!C3:C63))</f>
        <v>1.0720000000000001</v>
      </c>
      <c r="AD19" s="152">
        <f t="shared" si="9"/>
        <v>1.0720000000000001</v>
      </c>
    </row>
    <row r="20" spans="2:30" s="151" customFormat="1" ht="20" customHeight="1">
      <c r="B20" s="170">
        <v>1992019</v>
      </c>
      <c r="C20" s="169" t="s">
        <v>92</v>
      </c>
      <c r="D20" s="168"/>
      <c r="E20" s="155" t="s">
        <v>37</v>
      </c>
      <c r="F20" s="179" t="s">
        <v>93</v>
      </c>
      <c r="G20" s="166"/>
      <c r="H20" s="83" t="s">
        <v>94</v>
      </c>
      <c r="I20" s="164" t="s">
        <v>51</v>
      </c>
      <c r="J20" s="162"/>
      <c r="K20" s="161"/>
      <c r="L20" s="163"/>
      <c r="M20" s="162"/>
      <c r="N20" s="161"/>
      <c r="O20" s="160"/>
      <c r="P20" s="159">
        <f t="shared" si="0"/>
        <v>0</v>
      </c>
      <c r="Q20" s="158">
        <f t="shared" si="1"/>
        <v>0</v>
      </c>
      <c r="R20" s="158">
        <f t="shared" si="2"/>
        <v>0</v>
      </c>
      <c r="S20" s="157" t="str">
        <f t="shared" si="3"/>
        <v/>
      </c>
      <c r="T20" s="157" t="str">
        <f t="shared" si="4"/>
        <v/>
      </c>
      <c r="U20" s="156"/>
      <c r="V20" s="155"/>
      <c r="W20" s="154" t="str">
        <f t="shared" si="5"/>
        <v/>
      </c>
      <c r="X20" s="153" t="str">
        <f>T5</f>
        <v>23.08.25</v>
      </c>
      <c r="Y20" s="118" t="str">
        <f t="shared" si="6"/>
        <v>m</v>
      </c>
      <c r="Z20" s="144">
        <f t="shared" si="7"/>
        <v>33</v>
      </c>
      <c r="AA20" s="143">
        <f t="shared" si="8"/>
        <v>0</v>
      </c>
      <c r="AB20" s="151" t="b">
        <f>IF(AA20=1,LOOKUP(Z20,'[1]Meltzer-Faber'!A3:A63,'[1]Meltzer-Faber'!B3:B63))</f>
        <v>0</v>
      </c>
      <c r="AC20" s="152" t="b">
        <f>IF(AA20=1,LOOKUP(Z20,'[1]Meltzer-Faber'!A3:A63,'[1]Meltzer-Faber'!C3:C63))</f>
        <v>0</v>
      </c>
      <c r="AD20" s="152" t="b">
        <f t="shared" si="9"/>
        <v>0</v>
      </c>
    </row>
    <row r="21" spans="2:30" s="151" customFormat="1" ht="20" customHeight="1">
      <c r="B21" s="234">
        <v>2001004</v>
      </c>
      <c r="C21" s="169" t="s">
        <v>92</v>
      </c>
      <c r="D21" s="168"/>
      <c r="E21" s="155" t="s">
        <v>37</v>
      </c>
      <c r="F21" s="167" t="s">
        <v>95</v>
      </c>
      <c r="G21" s="166"/>
      <c r="H21" s="165" t="s">
        <v>96</v>
      </c>
      <c r="I21" s="164" t="s">
        <v>31</v>
      </c>
      <c r="J21" s="162"/>
      <c r="K21" s="161"/>
      <c r="L21" s="163"/>
      <c r="M21" s="162"/>
      <c r="N21" s="161"/>
      <c r="O21" s="160"/>
      <c r="P21" s="159">
        <f t="shared" si="0"/>
        <v>0</v>
      </c>
      <c r="Q21" s="158">
        <f t="shared" si="1"/>
        <v>0</v>
      </c>
      <c r="R21" s="158">
        <f t="shared" si="2"/>
        <v>0</v>
      </c>
      <c r="S21" s="157" t="str">
        <f t="shared" si="3"/>
        <v/>
      </c>
      <c r="T21" s="157" t="str">
        <f t="shared" si="4"/>
        <v/>
      </c>
      <c r="U21" s="156"/>
      <c r="V21" s="155"/>
      <c r="W21" s="154" t="str">
        <f t="shared" si="5"/>
        <v/>
      </c>
      <c r="X21" s="153" t="str">
        <f>T5</f>
        <v>23.08.25</v>
      </c>
      <c r="Y21" s="118" t="str">
        <f t="shared" si="6"/>
        <v>m</v>
      </c>
      <c r="Z21" s="144">
        <f t="shared" si="7"/>
        <v>24</v>
      </c>
      <c r="AA21" s="143">
        <f t="shared" si="8"/>
        <v>0</v>
      </c>
      <c r="AB21" s="151" t="b">
        <f>IF(AA21=1,LOOKUP(Z21,'[1]Meltzer-Faber'!A3:A63,'[1]Meltzer-Faber'!B3:B63))</f>
        <v>0</v>
      </c>
      <c r="AC21" s="152" t="b">
        <f>IF(AA21=1,LOOKUP(Z21,'[1]Meltzer-Faber'!A3:A63,'[1]Meltzer-Faber'!C3:C63))</f>
        <v>0</v>
      </c>
      <c r="AD21" s="152" t="b">
        <f t="shared" si="9"/>
        <v>0</v>
      </c>
    </row>
    <row r="22" spans="2:30" s="151" customFormat="1" ht="20" customHeight="1">
      <c r="B22" s="170">
        <v>2001001</v>
      </c>
      <c r="C22" s="169" t="s">
        <v>45</v>
      </c>
      <c r="D22" s="168"/>
      <c r="E22" s="155" t="s">
        <v>37</v>
      </c>
      <c r="F22" s="179" t="s">
        <v>89</v>
      </c>
      <c r="G22" s="166"/>
      <c r="H22" s="83" t="s">
        <v>90</v>
      </c>
      <c r="I22" s="164" t="s">
        <v>34</v>
      </c>
      <c r="J22" s="162"/>
      <c r="K22" s="161"/>
      <c r="L22" s="163"/>
      <c r="M22" s="162"/>
      <c r="N22" s="161"/>
      <c r="O22" s="160"/>
      <c r="P22" s="233">
        <f t="shared" si="0"/>
        <v>0</v>
      </c>
      <c r="Q22" s="232">
        <f t="shared" si="1"/>
        <v>0</v>
      </c>
      <c r="R22" s="232">
        <f t="shared" si="2"/>
        <v>0</v>
      </c>
      <c r="S22" s="231" t="str">
        <f t="shared" si="3"/>
        <v/>
      </c>
      <c r="T22" s="231" t="str">
        <f t="shared" si="4"/>
        <v/>
      </c>
      <c r="U22" s="230"/>
      <c r="V22" s="229"/>
      <c r="W22" s="228" t="str">
        <f t="shared" si="5"/>
        <v/>
      </c>
      <c r="X22" s="153" t="str">
        <f>T5</f>
        <v>23.08.25</v>
      </c>
      <c r="Y22" s="118" t="str">
        <f t="shared" si="6"/>
        <v>m</v>
      </c>
      <c r="Z22" s="144">
        <f t="shared" si="7"/>
        <v>24</v>
      </c>
      <c r="AA22" s="143">
        <f t="shared" si="8"/>
        <v>0</v>
      </c>
      <c r="AB22" s="151" t="b">
        <f>IF(AA22=1,LOOKUP(Z22,'[1]Meltzer-Faber'!A3:A63,'[1]Meltzer-Faber'!B3:B63))</f>
        <v>0</v>
      </c>
      <c r="AC22" s="152" t="b">
        <f>IF(AA22=1,LOOKUP(Z22,'[1]Meltzer-Faber'!A3:A63,'[1]Meltzer-Faber'!C3:C63))</f>
        <v>0</v>
      </c>
      <c r="AD22" s="152" t="b">
        <f t="shared" si="9"/>
        <v>0</v>
      </c>
    </row>
    <row r="23" spans="2:30" s="141" customFormat="1" ht="19" customHeight="1">
      <c r="D23" s="150"/>
      <c r="E23" s="147"/>
      <c r="F23" s="142"/>
      <c r="G23" s="142"/>
      <c r="J23" s="148"/>
      <c r="K23" s="149"/>
      <c r="L23" s="148"/>
      <c r="M23" s="148" t="s">
        <v>127</v>
      </c>
      <c r="N23" s="148"/>
      <c r="O23" s="148"/>
      <c r="P23" s="147"/>
      <c r="Q23" s="147"/>
      <c r="R23" s="147"/>
      <c r="S23" s="146"/>
      <c r="T23" s="146"/>
      <c r="U23" s="146"/>
      <c r="V23" s="146"/>
      <c r="W23" s="142"/>
      <c r="X23" s="118"/>
      <c r="Y23" s="145"/>
      <c r="Z23" s="144">
        <f>(YEAR(X23)-YEAR(F23))</f>
        <v>0</v>
      </c>
      <c r="AA23" s="143">
        <f>IF(Z25&gt;34,1,0)</f>
        <v>0</v>
      </c>
      <c r="AC23" s="142"/>
      <c r="AD23" s="142"/>
    </row>
    <row r="24" spans="2:30" s="141" customFormat="1" ht="21" customHeight="1">
      <c r="D24" s="150"/>
      <c r="E24" s="147"/>
      <c r="F24" s="142"/>
      <c r="G24" s="142"/>
      <c r="J24" s="148"/>
      <c r="K24" s="149"/>
      <c r="L24" s="148"/>
      <c r="M24" s="148"/>
      <c r="N24" s="148"/>
      <c r="O24" s="148"/>
      <c r="P24" s="147"/>
      <c r="Q24" s="147"/>
      <c r="R24" s="147"/>
      <c r="S24" s="146"/>
      <c r="T24" s="146"/>
      <c r="U24" s="146"/>
      <c r="V24" s="146"/>
      <c r="W24" s="142"/>
      <c r="X24" s="118"/>
      <c r="Y24" s="145"/>
      <c r="Z24" s="144"/>
      <c r="AA24" s="143"/>
      <c r="AC24" s="142"/>
      <c r="AD24" s="142"/>
    </row>
    <row r="25" spans="2:30" s="136" customFormat="1" ht="23" customHeight="1">
      <c r="B25" s="292" t="s">
        <v>137</v>
      </c>
      <c r="C25" s="292"/>
      <c r="D25" s="140" t="s">
        <v>3</v>
      </c>
      <c r="E25" s="292" t="s">
        <v>9</v>
      </c>
      <c r="F25" s="292"/>
      <c r="G25" s="292"/>
      <c r="H25" s="140" t="s">
        <v>136</v>
      </c>
      <c r="I25" s="127"/>
      <c r="J25" s="292" t="s">
        <v>137</v>
      </c>
      <c r="K25" s="292"/>
      <c r="L25" s="292"/>
      <c r="M25" s="139" t="s">
        <v>3</v>
      </c>
      <c r="N25" s="291" t="s">
        <v>9</v>
      </c>
      <c r="O25" s="291"/>
      <c r="P25" s="291"/>
      <c r="Q25" s="291"/>
      <c r="R25" s="291" t="s">
        <v>136</v>
      </c>
      <c r="S25" s="291"/>
      <c r="T25" s="138"/>
      <c r="U25" s="138"/>
      <c r="V25" s="138"/>
      <c r="X25" s="115"/>
      <c r="Y25" s="115"/>
      <c r="Z25" s="115"/>
      <c r="AA25" s="118"/>
      <c r="AC25" s="137"/>
      <c r="AD25" s="137"/>
    </row>
    <row r="26" spans="2:30" s="132" customFormat="1" ht="20" customHeight="1">
      <c r="B26" s="289" t="s">
        <v>135</v>
      </c>
      <c r="C26" s="290"/>
      <c r="D26" s="135">
        <v>1993011</v>
      </c>
      <c r="E26" s="293" t="s">
        <v>133</v>
      </c>
      <c r="F26" s="294"/>
      <c r="G26" s="295"/>
      <c r="H26" s="134" t="s">
        <v>51</v>
      </c>
      <c r="I26" s="120"/>
      <c r="J26" s="289" t="s">
        <v>134</v>
      </c>
      <c r="K26" s="290"/>
      <c r="L26" s="290"/>
      <c r="M26" s="135">
        <v>1993011</v>
      </c>
      <c r="N26" s="278" t="s">
        <v>133</v>
      </c>
      <c r="O26" s="278"/>
      <c r="P26" s="278"/>
      <c r="Q26" s="278"/>
      <c r="R26" s="278" t="s">
        <v>51</v>
      </c>
      <c r="S26" s="279"/>
      <c r="AA26" s="118"/>
      <c r="AC26" s="133"/>
      <c r="AD26" s="133"/>
    </row>
    <row r="27" spans="2:30" s="132" customFormat="1" ht="21" customHeight="1">
      <c r="B27" s="288" t="s">
        <v>130</v>
      </c>
      <c r="C27" s="282"/>
      <c r="D27" s="131">
        <v>1996015</v>
      </c>
      <c r="E27" s="275" t="s">
        <v>171</v>
      </c>
      <c r="F27" s="276"/>
      <c r="G27" s="277"/>
      <c r="H27" s="130" t="s">
        <v>26</v>
      </c>
      <c r="I27" s="120"/>
      <c r="J27" s="288"/>
      <c r="K27" s="282"/>
      <c r="L27" s="282"/>
      <c r="M27" s="131"/>
      <c r="N27" s="272"/>
      <c r="O27" s="272"/>
      <c r="P27" s="272"/>
      <c r="Q27" s="272"/>
      <c r="R27" s="272"/>
      <c r="S27" s="273"/>
      <c r="AC27" s="133"/>
      <c r="AD27" s="133"/>
    </row>
    <row r="28" spans="2:30" s="132" customFormat="1" ht="19" customHeight="1">
      <c r="B28" s="288" t="s">
        <v>130</v>
      </c>
      <c r="C28" s="282"/>
      <c r="D28" s="131">
        <v>1980001</v>
      </c>
      <c r="E28" s="275" t="s">
        <v>131</v>
      </c>
      <c r="F28" s="276"/>
      <c r="G28" s="277"/>
      <c r="H28" s="130" t="s">
        <v>31</v>
      </c>
      <c r="I28" s="120"/>
      <c r="J28" s="288"/>
      <c r="K28" s="282"/>
      <c r="L28" s="282"/>
      <c r="M28" s="131"/>
      <c r="N28" s="272"/>
      <c r="O28" s="272"/>
      <c r="P28" s="272"/>
      <c r="Q28" s="272"/>
      <c r="R28" s="272"/>
      <c r="S28" s="273"/>
      <c r="AC28" s="133"/>
      <c r="AD28" s="133"/>
    </row>
    <row r="29" spans="2:30" s="132" customFormat="1" ht="21" customHeight="1">
      <c r="B29" s="288" t="s">
        <v>130</v>
      </c>
      <c r="C29" s="282"/>
      <c r="D29" s="131">
        <v>1952002</v>
      </c>
      <c r="E29" s="275" t="s">
        <v>170</v>
      </c>
      <c r="F29" s="276"/>
      <c r="G29" s="277"/>
      <c r="H29" s="130" t="s">
        <v>128</v>
      </c>
      <c r="I29" s="120"/>
      <c r="J29" s="288"/>
      <c r="K29" s="282"/>
      <c r="L29" s="282"/>
      <c r="M29" s="129"/>
      <c r="N29" s="280"/>
      <c r="O29" s="280"/>
      <c r="P29" s="280"/>
      <c r="Q29" s="280"/>
      <c r="R29" s="280"/>
      <c r="S29" s="281"/>
      <c r="Y29" s="132" t="s">
        <v>127</v>
      </c>
      <c r="AC29" s="133"/>
      <c r="AD29" s="133"/>
    </row>
    <row r="30" spans="2:30" s="132" customFormat="1" ht="20" customHeight="1">
      <c r="B30" s="288" t="s">
        <v>124</v>
      </c>
      <c r="C30" s="282"/>
      <c r="D30" s="131">
        <v>2005004</v>
      </c>
      <c r="E30" s="275" t="s">
        <v>126</v>
      </c>
      <c r="F30" s="276"/>
      <c r="G30" s="277"/>
      <c r="H30" s="130" t="s">
        <v>31</v>
      </c>
      <c r="I30" s="120"/>
      <c r="J30" s="288"/>
      <c r="K30" s="282"/>
      <c r="L30" s="282"/>
      <c r="M30" s="131">
        <v>2001002</v>
      </c>
      <c r="N30" s="272" t="s">
        <v>125</v>
      </c>
      <c r="O30" s="272"/>
      <c r="P30" s="272"/>
      <c r="Q30" s="272"/>
      <c r="R30" s="272" t="s">
        <v>34</v>
      </c>
      <c r="S30" s="273"/>
      <c r="AC30" s="133"/>
      <c r="AD30" s="133"/>
    </row>
    <row r="31" spans="2:30" ht="19" customHeight="1">
      <c r="B31" s="288" t="s">
        <v>124</v>
      </c>
      <c r="C31" s="282"/>
      <c r="D31" s="129">
        <v>1993022</v>
      </c>
      <c r="E31" s="275" t="s">
        <v>169</v>
      </c>
      <c r="F31" s="276"/>
      <c r="G31" s="277"/>
      <c r="H31" s="128" t="s">
        <v>34</v>
      </c>
      <c r="I31" s="115"/>
      <c r="J31" s="288"/>
      <c r="K31" s="282"/>
      <c r="L31" s="282"/>
      <c r="M31" s="131">
        <v>1965001</v>
      </c>
      <c r="N31" s="272" t="s">
        <v>123</v>
      </c>
      <c r="O31" s="272"/>
      <c r="P31" s="272"/>
      <c r="Q31" s="272"/>
      <c r="R31" s="272" t="s">
        <v>23</v>
      </c>
      <c r="S31" s="273"/>
      <c r="T31" s="115"/>
      <c r="U31" s="115"/>
      <c r="V31" s="115"/>
    </row>
    <row r="32" spans="2:30" ht="20" customHeight="1">
      <c r="B32" s="288" t="s">
        <v>121</v>
      </c>
      <c r="C32" s="282"/>
      <c r="D32" s="131">
        <v>2005006</v>
      </c>
      <c r="E32" s="275" t="s">
        <v>120</v>
      </c>
      <c r="F32" s="276"/>
      <c r="G32" s="277"/>
      <c r="H32" s="130" t="s">
        <v>31</v>
      </c>
      <c r="I32" s="115"/>
      <c r="J32" s="288"/>
      <c r="K32" s="282"/>
      <c r="L32" s="282"/>
      <c r="M32" s="131"/>
      <c r="N32" s="272"/>
      <c r="O32" s="272"/>
      <c r="P32" s="272"/>
      <c r="Q32" s="272"/>
      <c r="R32" s="272"/>
      <c r="S32" s="273"/>
      <c r="T32" s="115"/>
      <c r="U32" s="115"/>
      <c r="V32" s="115"/>
    </row>
    <row r="33" spans="2:22" ht="20" customHeight="1">
      <c r="B33" s="284" t="s">
        <v>119</v>
      </c>
      <c r="C33" s="283"/>
      <c r="D33" s="129">
        <v>1957001</v>
      </c>
      <c r="E33" s="283" t="s">
        <v>118</v>
      </c>
      <c r="F33" s="283"/>
      <c r="G33" s="283"/>
      <c r="H33" s="128" t="s">
        <v>31</v>
      </c>
      <c r="I33" s="115"/>
      <c r="J33" s="284"/>
      <c r="K33" s="283"/>
      <c r="L33" s="283"/>
      <c r="M33" s="129"/>
      <c r="N33" s="280"/>
      <c r="O33" s="280"/>
      <c r="P33" s="280"/>
      <c r="Q33" s="280"/>
      <c r="R33" s="280"/>
      <c r="S33" s="281"/>
      <c r="T33" s="115"/>
      <c r="U33" s="115"/>
      <c r="V33" s="115"/>
    </row>
    <row r="34" spans="2:22" ht="19" customHeight="1">
      <c r="B34" s="302"/>
      <c r="C34" s="302"/>
      <c r="D34" s="274"/>
      <c r="E34" s="274"/>
      <c r="F34" s="274"/>
      <c r="G34" s="274"/>
      <c r="H34" s="274"/>
      <c r="I34" s="115"/>
      <c r="J34" s="274"/>
      <c r="K34" s="274"/>
      <c r="L34" s="274"/>
      <c r="M34" s="274"/>
      <c r="N34" s="274"/>
      <c r="O34" s="274"/>
      <c r="P34" s="274"/>
      <c r="Q34" s="274"/>
      <c r="R34" s="274"/>
      <c r="S34" s="274"/>
      <c r="T34" s="115"/>
      <c r="U34" s="115"/>
      <c r="V34" s="115"/>
    </row>
    <row r="35" spans="2:22" ht="18" customHeight="1">
      <c r="B35" s="285" t="s">
        <v>117</v>
      </c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7"/>
      <c r="T35" s="115"/>
      <c r="U35" s="115"/>
      <c r="V35" s="115"/>
    </row>
    <row r="36" spans="2:22" ht="18" customHeight="1">
      <c r="B36" s="269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1"/>
      <c r="T36" s="115"/>
      <c r="U36" s="115"/>
      <c r="V36" s="115"/>
    </row>
    <row r="37" spans="2:22" ht="14">
      <c r="B37" s="118"/>
      <c r="D37" s="122"/>
      <c r="E37" s="122"/>
      <c r="F37" s="122"/>
      <c r="G37" s="122"/>
      <c r="H37" s="127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</row>
    <row r="38" spans="2:22" ht="14">
      <c r="B38" s="126"/>
      <c r="C38" s="126"/>
      <c r="D38" s="125"/>
      <c r="E38" s="124"/>
      <c r="F38" s="124"/>
      <c r="G38" s="123"/>
      <c r="H38" s="115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</row>
    <row r="40" spans="2:22">
      <c r="E40" s="274"/>
      <c r="F40" s="274"/>
    </row>
  </sheetData>
  <mergeCells count="60">
    <mergeCell ref="B7:B8"/>
    <mergeCell ref="H1:R1"/>
    <mergeCell ref="H2:R2"/>
    <mergeCell ref="D5:H5"/>
    <mergeCell ref="J5:M5"/>
    <mergeCell ref="O5:R5"/>
    <mergeCell ref="B25:C25"/>
    <mergeCell ref="E25:G25"/>
    <mergeCell ref="J25:L25"/>
    <mergeCell ref="N25:Q25"/>
    <mergeCell ref="R25:S25"/>
    <mergeCell ref="B26:C26"/>
    <mergeCell ref="E26:G26"/>
    <mergeCell ref="J26:L26"/>
    <mergeCell ref="N26:Q26"/>
    <mergeCell ref="R26:S26"/>
    <mergeCell ref="B27:C27"/>
    <mergeCell ref="E27:G27"/>
    <mergeCell ref="J27:L27"/>
    <mergeCell ref="N27:Q27"/>
    <mergeCell ref="R27:S27"/>
    <mergeCell ref="B28:C28"/>
    <mergeCell ref="E28:G28"/>
    <mergeCell ref="J28:L28"/>
    <mergeCell ref="N28:Q28"/>
    <mergeCell ref="R28:S28"/>
    <mergeCell ref="B29:C29"/>
    <mergeCell ref="E29:G29"/>
    <mergeCell ref="J29:L29"/>
    <mergeCell ref="N29:Q29"/>
    <mergeCell ref="R29:S29"/>
    <mergeCell ref="B30:C30"/>
    <mergeCell ref="E30:G30"/>
    <mergeCell ref="J30:L30"/>
    <mergeCell ref="N30:Q30"/>
    <mergeCell ref="R30:S30"/>
    <mergeCell ref="B31:C31"/>
    <mergeCell ref="E31:G31"/>
    <mergeCell ref="J31:L31"/>
    <mergeCell ref="N31:Q31"/>
    <mergeCell ref="R31:S31"/>
    <mergeCell ref="B32:C32"/>
    <mergeCell ref="E32:G32"/>
    <mergeCell ref="J32:L32"/>
    <mergeCell ref="N32:Q32"/>
    <mergeCell ref="R32:S32"/>
    <mergeCell ref="B35:S35"/>
    <mergeCell ref="B36:S36"/>
    <mergeCell ref="E40:F40"/>
    <mergeCell ref="B33:C33"/>
    <mergeCell ref="E33:G33"/>
    <mergeCell ref="J33:L33"/>
    <mergeCell ref="N33:Q33"/>
    <mergeCell ref="R33:S33"/>
    <mergeCell ref="B34:C34"/>
    <mergeCell ref="D34:E34"/>
    <mergeCell ref="F34:H34"/>
    <mergeCell ref="J34:L34"/>
    <mergeCell ref="M34:N34"/>
    <mergeCell ref="O34:S34"/>
  </mergeCells>
  <conditionalFormatting sqref="J9:O22">
    <cfRule type="cellIs" dxfId="1" priority="1" stopIfTrue="1" operator="between">
      <formula>1</formula>
      <formula>300</formula>
    </cfRule>
    <cfRule type="cellIs" dxfId="0" priority="2" stopIfTrue="1" operator="lessThanOrEqual">
      <formula>0</formula>
    </cfRule>
  </conditionalFormatting>
  <dataValidations count="4">
    <dataValidation type="list" allowBlank="1" showInputMessage="1" showErrorMessage="1" errorTitle="Feil_i_vektklasse" error="Feil verdi i vektklasse" sqref="C9:C22" xr:uid="{ED451AD3-ACB1-A644-AA3C-16EBB04B499D}">
      <formula1>"44,48,53,56,58,60,63,65,69,71,77,'+77,79,86,'+86,88,94,'+94,110,'+110"</formula1>
    </dataValidation>
    <dataValidation type="list" allowBlank="1" showInputMessage="1" showErrorMessage="1" errorTitle="Feil_i_kategori" error="Feil verdi i kategori" sqref="E9:E22" xr:uid="{50415C1C-0706-E645-A38F-634DE67A10C8}">
      <formula1>"UM,JM,SM,UK,JK,SK,M35,M40,M45,M50,M55,M60,M65,M70,M75,M80,M85,M90,K35,K40,K45,K50,K55,K60,K65,K70,K75,K80,K85,K90"</formula1>
    </dataValidation>
    <dataValidation type="list" allowBlank="1" showInputMessage="1" showErrorMessage="1" sqref="B26:C33 J26:L33" xr:uid="{B0462F60-CFE6-7F4D-A88B-4B8713E481E2}">
      <formula1>"Dommer,Stevnets leder,Jury,Sekretær,Speaker,Teknisk kontrollør, Chief Marshall,Tidtaker"</formula1>
    </dataValidation>
    <dataValidation type="list" allowBlank="1" showInputMessage="1" showErrorMessage="1" sqref="D5:H5" xr:uid="{33075565-AEBD-D645-943C-3F0FBF2CC9F3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</dataValidations>
  <pageMargins left="0.27559055118110237" right="0.35433070866141736" top="0.27559055118110237" bottom="0.27559055118110237" header="0.5" footer="0.5"/>
  <pageSetup paperSize="9" scale="72" orientation="landscape" copies="2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3</vt:i4>
      </vt:variant>
    </vt:vector>
  </HeadingPairs>
  <TitlesOfParts>
    <vt:vector size="6" baseType="lpstr">
      <vt:lpstr>Startliste</vt:lpstr>
      <vt:lpstr>Pulje 1</vt:lpstr>
      <vt:lpstr>Pulje 2</vt:lpstr>
      <vt:lpstr>'Pulje 1'!Utskriftsområde</vt:lpstr>
      <vt:lpstr>'Pulje 2'!Utskriftsområde</vt:lpstr>
      <vt:lpstr>Startliste!Utskriftsområde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Arne</dc:creator>
  <cp:keywords/>
  <dc:description/>
  <cp:lastModifiedBy>Nilsen, Emelie</cp:lastModifiedBy>
  <cp:revision/>
  <dcterms:created xsi:type="dcterms:W3CDTF">2012-03-20T07:51:07Z</dcterms:created>
  <dcterms:modified xsi:type="dcterms:W3CDTF">2025-08-22T19:38:45Z</dcterms:modified>
  <cp:category/>
  <cp:contentStatus/>
</cp:coreProperties>
</file>